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Fischer1/!Fischer - active files/Publicationsin progress/CO2 flux synthesis/submitted files/for revised submission/reviews and reply/revised submitted files/Tables numbered refs for subm./"/>
    </mc:Choice>
  </mc:AlternateContent>
  <xr:revisionPtr revIDLastSave="0" documentId="13_ncr:1_{FE440970-B698-AF4E-B2C1-512F83C6A190}" xr6:coauthVersionLast="43" xr6:coauthVersionMax="43" xr10:uidLastSave="{00000000-0000-0000-0000-000000000000}"/>
  <bookViews>
    <workbookView xWindow="1320" yWindow="540" windowWidth="31700" windowHeight="25800" xr2:uid="{6B7F0F35-044F-2240-B712-F664FE2F08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X197" i="1" l="1"/>
  <c r="U197" i="1"/>
  <c r="O194" i="1"/>
  <c r="Q197" i="1"/>
  <c r="S197" i="1"/>
  <c r="V197" i="1"/>
  <c r="W197" i="1"/>
  <c r="L197" i="1" l="1"/>
  <c r="L198" i="1"/>
  <c r="E198" i="1"/>
  <c r="D198" i="1"/>
  <c r="E197" i="1"/>
  <c r="H196" i="1"/>
  <c r="H195" i="1"/>
  <c r="H194" i="1"/>
  <c r="H193" i="1"/>
  <c r="H192" i="1"/>
  <c r="H191" i="1"/>
  <c r="H190" i="1"/>
  <c r="H189" i="1"/>
  <c r="H188" i="1"/>
  <c r="H187" i="1"/>
  <c r="H186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29" i="1"/>
  <c r="H128" i="1"/>
  <c r="H127" i="1"/>
  <c r="H126" i="1"/>
  <c r="H125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G58" i="1"/>
  <c r="H56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C198" i="1"/>
  <c r="H12" i="1"/>
  <c r="G198" i="1" l="1"/>
  <c r="H58" i="1"/>
  <c r="G197" i="1"/>
  <c r="C197" i="1"/>
</calcChain>
</file>

<file path=xl/sharedStrings.xml><?xml version="1.0" encoding="utf-8"?>
<sst xmlns="http://schemas.openxmlformats.org/spreadsheetml/2006/main" count="854" uniqueCount="312">
  <si>
    <t>ArcName</t>
  </si>
  <si>
    <t>Volcano Name</t>
  </si>
  <si>
    <t>Colombia</t>
  </si>
  <si>
    <t>CERRO_BRAVO</t>
  </si>
  <si>
    <t>RUIZ</t>
  </si>
  <si>
    <t>HUILA</t>
  </si>
  <si>
    <t>PURACE</t>
  </si>
  <si>
    <t>GALERAS</t>
  </si>
  <si>
    <t>Ecuador</t>
  </si>
  <si>
    <t>REVENTADOR</t>
  </si>
  <si>
    <t>COTOPAXI</t>
  </si>
  <si>
    <t>TUNGURAHUA</t>
  </si>
  <si>
    <t>SANGAY</t>
  </si>
  <si>
    <t>Peru</t>
  </si>
  <si>
    <t>SABANCAYA</t>
  </si>
  <si>
    <t>UBINAS</t>
  </si>
  <si>
    <t>North_Chile</t>
  </si>
  <si>
    <t>ISLUGA</t>
  </si>
  <si>
    <t>North-Central_Chile</t>
  </si>
  <si>
    <t>LASCAR</t>
  </si>
  <si>
    <t>LASTARRIA</t>
  </si>
  <si>
    <t>Central_Chile</t>
  </si>
  <si>
    <t>PLANCHON-PETEROA</t>
  </si>
  <si>
    <t>South-Central_Chile</t>
  </si>
  <si>
    <t>COPAHUE</t>
  </si>
  <si>
    <t>LLAIMA</t>
  </si>
  <si>
    <t>VILLARRICA</t>
  </si>
  <si>
    <t>CORDON_CAULLE</t>
  </si>
  <si>
    <t>CALBUCO</t>
  </si>
  <si>
    <t>South_Chile</t>
  </si>
  <si>
    <t>CHAITEN</t>
  </si>
  <si>
    <t>Guatemala/El_Salvador</t>
  </si>
  <si>
    <t>SANTIAGUITO</t>
  </si>
  <si>
    <t>FUEGO</t>
  </si>
  <si>
    <t>PACAYA</t>
  </si>
  <si>
    <t>SANTA_ANA</t>
  </si>
  <si>
    <t>SAN_MIGUEL</t>
  </si>
  <si>
    <t>Nicaragua</t>
  </si>
  <si>
    <t>SAN_CRISTOBAL</t>
  </si>
  <si>
    <t>TELICA</t>
  </si>
  <si>
    <t>MOMOTOMBO</t>
  </si>
  <si>
    <t>MASAYA</t>
  </si>
  <si>
    <t>CONCEPCION</t>
  </si>
  <si>
    <t>Costa_Rica</t>
  </si>
  <si>
    <t>RINCON</t>
  </si>
  <si>
    <t>ARENAL</t>
  </si>
  <si>
    <t>POAS</t>
  </si>
  <si>
    <t>TURRIALBA</t>
  </si>
  <si>
    <t>Cascades</t>
  </si>
  <si>
    <t>Rainier</t>
  </si>
  <si>
    <t>Lassen Peak</t>
  </si>
  <si>
    <t>Mount Baker</t>
  </si>
  <si>
    <t>Mount Hood</t>
  </si>
  <si>
    <t>Mount St. Helens</t>
  </si>
  <si>
    <t>Mt Shasta</t>
  </si>
  <si>
    <t>Adams</t>
  </si>
  <si>
    <t>Three Sisters</t>
  </si>
  <si>
    <t>Mt. Jefferson</t>
  </si>
  <si>
    <t>Mexico</t>
  </si>
  <si>
    <t>FUEGO DE COLIMA</t>
  </si>
  <si>
    <t>El Chichon</t>
  </si>
  <si>
    <t>Popocateptl</t>
  </si>
  <si>
    <t>Alaska</t>
  </si>
  <si>
    <t>SPURR</t>
  </si>
  <si>
    <t>REDOUBT</t>
  </si>
  <si>
    <t>ILIAMNA</t>
  </si>
  <si>
    <t>AUGUSTINE</t>
  </si>
  <si>
    <t>DOUGLAS</t>
  </si>
  <si>
    <t>MARTIN</t>
  </si>
  <si>
    <t>Fourpeaked</t>
  </si>
  <si>
    <t>Alaska_Peninsula</t>
  </si>
  <si>
    <t>CHIGINAGAK</t>
  </si>
  <si>
    <t>VENIAMINOF</t>
  </si>
  <si>
    <t>PAVLOF</t>
  </si>
  <si>
    <t>East_Aleut</t>
  </si>
  <si>
    <t>SHISHALDIN</t>
  </si>
  <si>
    <t>BOGOSLOF</t>
  </si>
  <si>
    <t>OKMOK</t>
  </si>
  <si>
    <t>Central_Aleut</t>
  </si>
  <si>
    <t>CLEVELAND</t>
  </si>
  <si>
    <t>ATKA (KOROVIN)</t>
  </si>
  <si>
    <t>KASATOCHI</t>
  </si>
  <si>
    <t>West_Aleut</t>
  </si>
  <si>
    <t>KANAGA</t>
  </si>
  <si>
    <t>GARELOI</t>
  </si>
  <si>
    <t>KISKA</t>
  </si>
  <si>
    <t>Kamchatka</t>
  </si>
  <si>
    <t>KLIUCHEVSKOI</t>
  </si>
  <si>
    <t>BEZYMIANNY</t>
  </si>
  <si>
    <t>TOLBACHIK</t>
  </si>
  <si>
    <t>KIZIMEN</t>
  </si>
  <si>
    <t>KARYMSKY</t>
  </si>
  <si>
    <t>ZHUPANOVSKY</t>
  </si>
  <si>
    <t>KORYAKSKY</t>
  </si>
  <si>
    <t>AVACHINSKY</t>
  </si>
  <si>
    <t>GORELY</t>
  </si>
  <si>
    <t>MUTNOVSKY</t>
  </si>
  <si>
    <t>SHEVELUCH</t>
  </si>
  <si>
    <t>Alaid</t>
  </si>
  <si>
    <t>North_Kurile</t>
  </si>
  <si>
    <t>KAMBALNY</t>
  </si>
  <si>
    <t>EBEKO</t>
  </si>
  <si>
    <t>CHIKURACHKI</t>
  </si>
  <si>
    <t>CHIRINKOTAN</t>
  </si>
  <si>
    <t>SINARKA</t>
  </si>
  <si>
    <t>KUNTOMINTAR</t>
  </si>
  <si>
    <t>South_Kurile</t>
  </si>
  <si>
    <t>SARYCHEV_PEAK</t>
  </si>
  <si>
    <t>Berg on Urup</t>
  </si>
  <si>
    <t>KETOI/Pallas</t>
  </si>
  <si>
    <t>Hokkaido/South Kurile</t>
  </si>
  <si>
    <t>MEDVEZHIA (Kudryavy)</t>
  </si>
  <si>
    <t>Hokkaido</t>
  </si>
  <si>
    <t>TOKACHI</t>
  </si>
  <si>
    <t>AKAN(Meakan)</t>
  </si>
  <si>
    <t>SHIKOTSU(Tarumae)</t>
  </si>
  <si>
    <t>Central_Honshu</t>
  </si>
  <si>
    <t>AZUMA</t>
  </si>
  <si>
    <t>ASAMA</t>
  </si>
  <si>
    <t>ON-TAKE</t>
  </si>
  <si>
    <t>Izu</t>
  </si>
  <si>
    <t>MIYAKE-JIMA</t>
  </si>
  <si>
    <t>Bonin</t>
  </si>
  <si>
    <t>IWO-JIMA?IWO-TOU</t>
  </si>
  <si>
    <t>South_Marianas</t>
  </si>
  <si>
    <t>PAGAN</t>
  </si>
  <si>
    <t>SARIGAN</t>
  </si>
  <si>
    <t>ANATAHAN</t>
  </si>
  <si>
    <t>Kyushu</t>
  </si>
  <si>
    <t>ASO</t>
  </si>
  <si>
    <t>KIRISHIMA</t>
  </si>
  <si>
    <t>SAKURA-JIMA</t>
  </si>
  <si>
    <t>KIKAI (Satsuma-Iwojima)</t>
  </si>
  <si>
    <t>KUCHINOERABU-JIMA</t>
  </si>
  <si>
    <t>NAKANO-SHIMA</t>
  </si>
  <si>
    <t>SUWANOSE-JIMA</t>
  </si>
  <si>
    <t>South_Philippines</t>
  </si>
  <si>
    <t>MAYON</t>
  </si>
  <si>
    <t>BULUSAN</t>
  </si>
  <si>
    <t>KANLAON</t>
  </si>
  <si>
    <t>New_Britain</t>
  </si>
  <si>
    <t>LANGILA</t>
  </si>
  <si>
    <t>ULAWUN</t>
  </si>
  <si>
    <t>RABAUL/Tavurvur</t>
  </si>
  <si>
    <t>GARBUNA_GROUP</t>
  </si>
  <si>
    <t>Solomon</t>
  </si>
  <si>
    <t>BAGANA</t>
  </si>
  <si>
    <t>North_Vanuatu</t>
  </si>
  <si>
    <t>TINAKULA</t>
  </si>
  <si>
    <t>GAUA</t>
  </si>
  <si>
    <t>AOBA</t>
  </si>
  <si>
    <t>AMBRYM</t>
  </si>
  <si>
    <t>LOPEVI</t>
  </si>
  <si>
    <t>South_Vanuatu</t>
  </si>
  <si>
    <t>YASUR(TANNA)</t>
  </si>
  <si>
    <t>Tonga</t>
  </si>
  <si>
    <t>HOME_REEF</t>
  </si>
  <si>
    <t>TOFUA</t>
  </si>
  <si>
    <t>Hunga Tonga-Hunga Ha'apai</t>
  </si>
  <si>
    <t>New_Zealand</t>
  </si>
  <si>
    <t>WHITE_ISLAND</t>
  </si>
  <si>
    <t>TONGARIRO</t>
  </si>
  <si>
    <t>RUAPEHU</t>
  </si>
  <si>
    <t>North_Sumatra</t>
  </si>
  <si>
    <t>SINABUNG</t>
  </si>
  <si>
    <t>Central_Sumatra</t>
  </si>
  <si>
    <t>MARAPI</t>
  </si>
  <si>
    <t>TALANG</t>
  </si>
  <si>
    <t>South_Sumatra</t>
  </si>
  <si>
    <t>KERINCI</t>
  </si>
  <si>
    <t>Sunda_Strait</t>
  </si>
  <si>
    <t>KRAKATAU</t>
  </si>
  <si>
    <t>PAPANDAYAN</t>
  </si>
  <si>
    <t>Java</t>
  </si>
  <si>
    <t>SLAMET</t>
  </si>
  <si>
    <t>MERAPI</t>
  </si>
  <si>
    <t>KELUT</t>
  </si>
  <si>
    <t>TENGGER_CALDERA</t>
  </si>
  <si>
    <t>KAWAH-IJEN</t>
  </si>
  <si>
    <t>Bali/Lombok</t>
  </si>
  <si>
    <t>RAUNG</t>
  </si>
  <si>
    <t>IJEN</t>
  </si>
  <si>
    <t>AGUNG</t>
  </si>
  <si>
    <t>RINJANI</t>
  </si>
  <si>
    <t>SANGEANG_API</t>
  </si>
  <si>
    <t>West_Banda_Sea</t>
  </si>
  <si>
    <t>EBULOBO</t>
  </si>
  <si>
    <t>PALUWEH</t>
  </si>
  <si>
    <t>LEWOTOLO</t>
  </si>
  <si>
    <t>BATU_TARA</t>
  </si>
  <si>
    <t>SIRUNG</t>
  </si>
  <si>
    <t>Halmahera</t>
  </si>
  <si>
    <t>DUKONO</t>
  </si>
  <si>
    <t>GAMALAMA</t>
  </si>
  <si>
    <t>GAMKONORA</t>
  </si>
  <si>
    <t>Sangihe</t>
  </si>
  <si>
    <t>KARANGETANG</t>
  </si>
  <si>
    <t>Sulawesi</t>
  </si>
  <si>
    <t>LOKON-EMPUNG</t>
  </si>
  <si>
    <t>SOPUTAN</t>
  </si>
  <si>
    <t>North_Lesser_Antilles</t>
  </si>
  <si>
    <t>SOUFRIERE_HILLS(MONTSERRAT)</t>
  </si>
  <si>
    <t>SOUFRIERE_GUADELOUPE</t>
  </si>
  <si>
    <t>South_Lesser_Antilles</t>
  </si>
  <si>
    <t>SOUFRIERE_ST._VINCENT</t>
  </si>
  <si>
    <t>Scotia</t>
  </si>
  <si>
    <t>MICHAEL(SAUNDERS)</t>
  </si>
  <si>
    <t>Italy</t>
  </si>
  <si>
    <t>ETNA</t>
  </si>
  <si>
    <t>STROMBOLI</t>
  </si>
  <si>
    <t>VULCANO ISLAND</t>
  </si>
  <si>
    <t>Greece</t>
  </si>
  <si>
    <t>Santorini</t>
  </si>
  <si>
    <t>D.R. Congo</t>
  </si>
  <si>
    <t>NYIRAGONGO</t>
  </si>
  <si>
    <t>NYAMURAGIRA</t>
  </si>
  <si>
    <t>Tanzania</t>
  </si>
  <si>
    <t>Oldoinyo Lengai</t>
  </si>
  <si>
    <t>Yemen</t>
  </si>
  <si>
    <t>JEBEL AT-TAIR</t>
  </si>
  <si>
    <t>ZUBAIR GROUP</t>
  </si>
  <si>
    <t>Ethiopia</t>
  </si>
  <si>
    <t>ERTA 'ALE-DALAFFILLA</t>
  </si>
  <si>
    <t>MANDA HARARO</t>
  </si>
  <si>
    <t>Eritrea</t>
  </si>
  <si>
    <t>NABRO</t>
  </si>
  <si>
    <t>France</t>
  </si>
  <si>
    <t>PITON DE LA FOURNAISE</t>
  </si>
  <si>
    <t>Iceland</t>
  </si>
  <si>
    <t>Eyjafjallajökull</t>
  </si>
  <si>
    <t>Grimsvotn</t>
  </si>
  <si>
    <t>Bardabunga</t>
  </si>
  <si>
    <t>Krisuvik</t>
  </si>
  <si>
    <t>Galapagos</t>
  </si>
  <si>
    <t>Sierra Negra</t>
  </si>
  <si>
    <t>Cerro Azul</t>
  </si>
  <si>
    <t>Fernandina</t>
  </si>
  <si>
    <t>Wolf</t>
  </si>
  <si>
    <t>Montagu</t>
  </si>
  <si>
    <t>Andaman</t>
  </si>
  <si>
    <t>Barren Island</t>
  </si>
  <si>
    <t>Hawaii</t>
  </si>
  <si>
    <t>Kilauea</t>
  </si>
  <si>
    <t>Bismarck</t>
  </si>
  <si>
    <t>MANAM</t>
  </si>
  <si>
    <t>Antarctica</t>
  </si>
  <si>
    <t>EREBUS</t>
  </si>
  <si>
    <t>Cape Verde</t>
  </si>
  <si>
    <t>FOGO</t>
  </si>
  <si>
    <t>Comores</t>
  </si>
  <si>
    <t>Karthala</t>
  </si>
  <si>
    <t>n</t>
  </si>
  <si>
    <t>Mean SD</t>
  </si>
  <si>
    <t>method</t>
  </si>
  <si>
    <t/>
  </si>
  <si>
    <t>GB</t>
  </si>
  <si>
    <t>SO2 flux passive (space-based 2005 -2015)</t>
  </si>
  <si>
    <t>SO2 flux passive (ground-based 2005 -2015)</t>
  </si>
  <si>
    <t>kt/y</t>
  </si>
  <si>
    <t xml:space="preserve">SD </t>
  </si>
  <si>
    <t>Combined SO2 flux passive (2005-2015)</t>
  </si>
  <si>
    <t xml:space="preserve">SO2 flux uncertainty </t>
  </si>
  <si>
    <t>ktons/y</t>
  </si>
  <si>
    <t>SB</t>
  </si>
  <si>
    <t>Space Based or Ground based</t>
  </si>
  <si>
    <t>DOI</t>
  </si>
  <si>
    <t>10.1038/srep44095</t>
  </si>
  <si>
    <t>10.196/novac.galeras.001</t>
  </si>
  <si>
    <t>10.196/novac.cotopaxi.001</t>
  </si>
  <si>
    <t>10.196/novac.tungurahua.001</t>
  </si>
  <si>
    <t>10.196/novac.sangay.001</t>
  </si>
  <si>
    <t>10.196/novac.isluga.001</t>
  </si>
  <si>
    <t>10.196/novac.copahue.001</t>
  </si>
  <si>
    <t>10.196/novac.santiaguito.001</t>
  </si>
  <si>
    <t>10.196/novac.telica.001</t>
  </si>
  <si>
    <t>10.196/novac.momotombo.001</t>
  </si>
  <si>
    <t>10.196/novac.concepcion.001</t>
  </si>
  <si>
    <t>10.196/novac.vulcano.001</t>
  </si>
  <si>
    <t>10.196/novac.nyiragongo.001</t>
  </si>
  <si>
    <t>Total Fluxes (kt/y)</t>
  </si>
  <si>
    <t>ktons</t>
  </si>
  <si>
    <t>C/S (molar) Aiuppa et al., 2017, 2018 and from plume MG</t>
  </si>
  <si>
    <t>SD</t>
  </si>
  <si>
    <t>Predicted CO2 flux (kt/yr) using extrapolated predicted C/S</t>
  </si>
  <si>
    <t>Erupted CO2 flux using predicted C/S</t>
  </si>
  <si>
    <t>CO2 summary (kt/y)</t>
  </si>
  <si>
    <t>SD summary (kt/y)</t>
  </si>
  <si>
    <t>Erupted CO2 flux (ktons) using measured C/S</t>
  </si>
  <si>
    <t xml:space="preserve">Final SO2 flux (2005-2015) from combined space- and  and ground-based measurements </t>
  </si>
  <si>
    <t>10.1038/srep44095, https://www.data.jma.go.jp/svd/vois/data/fukuoka/rovdm/Asosan_rovdm/gas/gas.html</t>
  </si>
  <si>
    <t>10.1038/srep44095, Mori et al. (2013), JMA1</t>
  </si>
  <si>
    <t>10.1038/srep44095, Mori et al. (2013)、https://www.data.jma.go.jp/svd/vois/data/tokyo/STOCK/kaisetsu/CCPVE/shiryo/142/142_06-5.pdf</t>
  </si>
  <si>
    <t>10.1038/srep44095, Mori et al. (2013)</t>
  </si>
  <si>
    <r>
      <t>Mean SO</t>
    </r>
    <r>
      <rPr>
        <b/>
        <vertAlign val="subscript"/>
        <sz val="10"/>
        <color theme="1"/>
        <rFont val="Verdana"/>
        <family val="2"/>
      </rPr>
      <t>2</t>
    </r>
    <r>
      <rPr>
        <b/>
        <sz val="10"/>
        <color theme="1"/>
        <rFont val="Verdana"/>
        <family val="2"/>
      </rPr>
      <t xml:space="preserve"> flux [kt/y] </t>
    </r>
  </si>
  <si>
    <t xml:space="preserve">SO2 emission during eruptions (GVP) 2005-2017 </t>
  </si>
  <si>
    <t xml:space="preserve">predicted C/S (molar) Aiuppa et al., 2019 </t>
  </si>
  <si>
    <t>Predicted C/S based on group following Aiuppa et al., 2019 method</t>
  </si>
  <si>
    <t>Predicted CO2 flux (kt/yr) using published predicted C/S (Aiuppa et al., 2019)</t>
  </si>
  <si>
    <t>CO2 flux (kt/yr) based on measured C/S</t>
  </si>
  <si>
    <t>10.1038/srep44095,  GSJ unpublished data</t>
  </si>
  <si>
    <t xml:space="preserve">10.1038/srep44095, </t>
  </si>
  <si>
    <r>
      <t>1</t>
    </r>
    <r>
      <rPr>
        <sz val="12"/>
        <color rgb="FF000000"/>
        <rFont val="Calibri"/>
        <family val="2"/>
        <scheme val="minor"/>
      </rPr>
      <t xml:space="preserve"> </t>
    </r>
    <r>
      <rPr>
        <vertAlign val="superscript"/>
        <sz val="12"/>
        <color rgb="FF000000"/>
        <rFont val="Calibri"/>
        <family val="2"/>
        <scheme val="minor"/>
      </rPr>
      <t>3</t>
    </r>
  </si>
  <si>
    <r>
      <t>5</t>
    </r>
    <r>
      <rPr>
        <sz val="12"/>
        <color rgb="FF000000"/>
        <rFont val="Calibri"/>
        <family val="2"/>
        <scheme val="minor"/>
      </rPr>
      <t xml:space="preserve"> </t>
    </r>
    <r>
      <rPr>
        <vertAlign val="superscript"/>
        <sz val="12"/>
        <color rgb="FF000000"/>
        <rFont val="Calibri"/>
        <family val="2"/>
        <scheme val="minor"/>
      </rPr>
      <t>6</t>
    </r>
  </si>
  <si>
    <t>References</t>
  </si>
  <si>
    <t>10.1038/srep44095, https://www.data.jma.go.jp/svd/vois/data/tokyo/306_Asamayama/306_So2emission.htm</t>
  </si>
  <si>
    <t>10.1038/srep44095, https://www.data.jma.go.jp/svd/vois/data/tokyo/320_Miyakejima/320_So2emission.htm</t>
  </si>
  <si>
    <r>
      <t>1</t>
    </r>
    <r>
      <rPr>
        <sz val="11"/>
        <color rgb="FF000000"/>
        <rFont val="Calibri"/>
        <family val="2"/>
        <scheme val="minor"/>
      </rPr>
      <t xml:space="preserve"> Department of Earth and Planetary Sciences, University of New Mexico, Albuquerque, NM 87131 USA; 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Department of Space, Earth and Environment, Chalmers University of Technology, SE-412 96 Göteborg, Sweden; 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Department of Geological and Mining Engineering Science, Michigan Technological University, Houghton, MI 49931 USA; </t>
    </r>
  </si>
  <si>
    <r>
      <rPr>
        <vertAlign val="superscript"/>
        <sz val="11"/>
        <color rgb="FF000000"/>
        <rFont val="Calibri (Body)"/>
      </rPr>
      <t>4</t>
    </r>
    <r>
      <rPr>
        <sz val="11"/>
        <color rgb="FF000000"/>
        <rFont val="Calibri"/>
        <family val="2"/>
        <scheme val="minor"/>
      </rPr>
      <t xml:space="preserve"> Dipartimento di Scienze della Terra e del Mare (DiSTeM), Università di Palermo, 36 90123 Palermo, Italy ; </t>
    </r>
    <r>
      <rPr>
        <vertAlign val="superscript"/>
        <sz val="11"/>
        <color rgb="FF000000"/>
        <rFont val="Calibri (Body)"/>
      </rPr>
      <t>5</t>
    </r>
    <r>
      <rPr>
        <sz val="11"/>
        <color rgb="FF000000"/>
        <rFont val="Calibri"/>
        <family val="2"/>
        <scheme val="minor"/>
      </rPr>
      <t xml:space="preserve"> Institut de Physique du Globe de Paris (IPGP), Université de Paris, 75005 Paris, France ; </t>
    </r>
    <r>
      <rPr>
        <vertAlign val="superscript"/>
        <sz val="11"/>
        <color rgb="FF000000"/>
        <rFont val="Calibri (Body)"/>
      </rPr>
      <t xml:space="preserve">6 </t>
    </r>
    <r>
      <rPr>
        <sz val="11"/>
        <color rgb="FF000000"/>
        <rFont val="Calibri"/>
        <family val="2"/>
        <scheme val="minor"/>
      </rPr>
      <t xml:space="preserve">Geophysical Institute, Alaska Volcano Observatory, University of Alaska Fairbanks, Fairbanks, AK 99775 USA; </t>
    </r>
  </si>
  <si>
    <r>
      <rPr>
        <vertAlign val="superscript"/>
        <sz val="11"/>
        <color rgb="FF000000"/>
        <rFont val="Calibri (Body)"/>
      </rPr>
      <t>7</t>
    </r>
    <r>
      <rPr>
        <sz val="11"/>
        <color rgb="FF000000"/>
        <rFont val="Calibri"/>
        <family val="2"/>
        <scheme val="minor"/>
      </rPr>
      <t xml:space="preserve"> Geological Survey of Japan, AIST, Tsukuba 305-8567, JAPAN; </t>
    </r>
    <r>
      <rPr>
        <vertAlign val="superscript"/>
        <sz val="11"/>
        <color rgb="FF000000"/>
        <rFont val="Calibri (Body)"/>
      </rPr>
      <t>8</t>
    </r>
    <r>
      <rPr>
        <sz val="11"/>
        <color rgb="FF000000"/>
        <rFont val="Calibri"/>
        <family val="2"/>
        <scheme val="minor"/>
      </rPr>
      <t xml:space="preserve"> U.S. Geological Survey, David A. Johnston Cascades Volcano Observatory, Vancouver, WA 98683 USA; </t>
    </r>
    <r>
      <rPr>
        <vertAlign val="superscript"/>
        <sz val="11"/>
        <color rgb="FF000000"/>
        <rFont val="Calibri (Body)"/>
      </rPr>
      <t>9</t>
    </r>
    <r>
      <rPr>
        <sz val="11"/>
        <color rgb="FF000000"/>
        <rFont val="Calibri"/>
        <family val="2"/>
        <scheme val="minor"/>
      </rPr>
      <t xml:space="preserve"> Dipartimento di Fisica e Geologia, Università di Perugia, Perugia, Italy; </t>
    </r>
    <r>
      <rPr>
        <vertAlign val="superscript"/>
        <sz val="11"/>
        <color rgb="FF000000"/>
        <rFont val="Calibri (Body)"/>
      </rPr>
      <t>10</t>
    </r>
    <r>
      <rPr>
        <sz val="11"/>
        <color rgb="FF000000"/>
        <rFont val="Calibri"/>
        <family val="2"/>
        <scheme val="minor"/>
      </rPr>
      <t xml:space="preserve"> INGV, Sezione di Bologna, Bologna, Italy</t>
    </r>
  </si>
  <si>
    <t>*corresponding author : fischer@unm.edu</t>
  </si>
  <si>
    <r>
      <t>Tobias P. Fischer</t>
    </r>
    <r>
      <rPr>
        <vertAlign val="superscript"/>
        <sz val="12"/>
        <color theme="1"/>
        <rFont val="Calibri (Body)"/>
      </rPr>
      <t>1,*</t>
    </r>
    <r>
      <rPr>
        <sz val="12"/>
        <color theme="1"/>
        <rFont val="Calibri"/>
        <family val="2"/>
        <scheme val="minor"/>
      </rPr>
      <t>, Santiago Arellano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, Simon Carn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Calibri"/>
        <family val="2"/>
        <scheme val="minor"/>
      </rPr>
      <t>, Alessandro Aiuppa</t>
    </r>
    <r>
      <rPr>
        <vertAlign val="superscript"/>
        <sz val="12"/>
        <color theme="1"/>
        <rFont val="Calibri (Body)"/>
      </rPr>
      <t>4</t>
    </r>
    <r>
      <rPr>
        <sz val="12"/>
        <color theme="1"/>
        <rFont val="Calibri"/>
        <family val="2"/>
        <scheme val="minor"/>
      </rPr>
      <t>, Bo Galle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, Patrick Allard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>, Taryn Lopez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"/>
        <family val="2"/>
        <scheme val="minor"/>
      </rPr>
      <t>, Hiroshi Shinohara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"/>
        <family val="2"/>
        <scheme val="minor"/>
      </rPr>
      <t>, Peter Kelly</t>
    </r>
    <r>
      <rPr>
        <vertAlign val="superscript"/>
        <sz val="12"/>
        <color theme="1"/>
        <rFont val="Calibri (Body)"/>
      </rPr>
      <t>8</t>
    </r>
    <r>
      <rPr>
        <sz val="12"/>
        <color theme="1"/>
        <rFont val="Calibri"/>
        <family val="2"/>
        <scheme val="minor"/>
      </rPr>
      <t>, Cynthia Werner</t>
    </r>
    <r>
      <rPr>
        <vertAlign val="superscript"/>
        <sz val="12"/>
        <color theme="1"/>
        <rFont val="Calibri (Body)"/>
      </rPr>
      <t>8</t>
    </r>
    <r>
      <rPr>
        <sz val="12"/>
        <color theme="1"/>
        <rFont val="Calibri"/>
        <family val="2"/>
        <scheme val="minor"/>
      </rPr>
      <t>, Carlo Cardellini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"/>
        <family val="2"/>
        <scheme val="minor"/>
      </rPr>
      <t>, Giovanni Chiodini</t>
    </r>
    <r>
      <rPr>
        <vertAlign val="superscript"/>
        <sz val="12"/>
        <color theme="1"/>
        <rFont val="Calibri (Body)"/>
      </rPr>
      <t>10</t>
    </r>
  </si>
  <si>
    <r>
      <t>The emissions of CO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 xml:space="preserve"> and other volatiles from the world’s subaerial volcanoes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</si>
</sst>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Verdana"/>
      <family val="2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 (Body)"/>
    </font>
    <font>
      <vertAlign val="superscript"/>
      <sz val="12"/>
      <color theme="1"/>
      <name val="Calibri (Body)"/>
    </font>
    <font>
      <b/>
      <vertAlign val="sub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/>
    <xf numFmtId="0" fontId="3" fillId="2" borderId="0" xfId="0" applyFont="1" applyFill="1" applyBorder="1" applyAlignment="1"/>
    <xf numFmtId="0" fontId="4" fillId="0" borderId="0" xfId="0" applyFont="1" applyAlignment="1"/>
    <xf numFmtId="0" fontId="4" fillId="2" borderId="0" xfId="0" applyFont="1" applyFill="1" applyBorder="1" applyAlignment="1"/>
    <xf numFmtId="0" fontId="5" fillId="0" borderId="0" xfId="0" applyFont="1" applyAlignment="1"/>
    <xf numFmtId="0" fontId="5" fillId="2" borderId="0" xfId="0" applyFont="1" applyFill="1" applyBorder="1" applyAlignment="1"/>
    <xf numFmtId="0" fontId="6" fillId="0" borderId="0" xfId="0" applyFont="1" applyAlignment="1"/>
    <xf numFmtId="0" fontId="4" fillId="0" borderId="0" xfId="0" applyFont="1" applyFill="1" applyAlignment="1"/>
    <xf numFmtId="0" fontId="7" fillId="0" borderId="0" xfId="0" applyFont="1" applyAlignment="1"/>
    <xf numFmtId="0" fontId="7" fillId="2" borderId="0" xfId="0" applyFont="1" applyFill="1" applyBorder="1" applyAlignment="1"/>
    <xf numFmtId="0" fontId="4" fillId="2" borderId="0" xfId="0" applyFont="1" applyFill="1" applyAlignment="1"/>
    <xf numFmtId="0" fontId="4" fillId="0" borderId="0" xfId="0" applyFont="1" applyFill="1" applyBorder="1" applyAlignment="1"/>
    <xf numFmtId="0" fontId="5" fillId="2" borderId="0" xfId="0" applyFont="1" applyFill="1" applyAlignment="1"/>
    <xf numFmtId="0" fontId="8" fillId="0" borderId="0" xfId="0" applyFont="1" applyAlignment="1"/>
    <xf numFmtId="0" fontId="10" fillId="0" borderId="0" xfId="0" applyFont="1" applyAlignment="1"/>
    <xf numFmtId="0" fontId="0" fillId="0" borderId="0" xfId="0" applyFont="1" applyBorder="1" applyAlignment="1"/>
    <xf numFmtId="0" fontId="0" fillId="0" borderId="0" xfId="0" applyFont="1" applyAlignment="1"/>
    <xf numFmtId="0" fontId="0" fillId="0" borderId="0" xfId="0" applyFont="1" applyFill="1" applyAlignment="1"/>
    <xf numFmtId="164" fontId="4" fillId="0" borderId="0" xfId="0" applyNumberFormat="1" applyFont="1" applyFill="1" applyAlignment="1"/>
    <xf numFmtId="164" fontId="6" fillId="0" borderId="0" xfId="0" applyNumberFormat="1" applyFont="1" applyFill="1" applyAlignment="1"/>
    <xf numFmtId="164" fontId="5" fillId="0" borderId="0" xfId="0" applyNumberFormat="1" applyFont="1" applyFill="1"/>
    <xf numFmtId="1" fontId="4" fillId="0" borderId="0" xfId="0" applyNumberFormat="1" applyFont="1" applyFill="1" applyAlignment="1"/>
    <xf numFmtId="1" fontId="0" fillId="0" borderId="0" xfId="0" applyNumberFormat="1" applyFont="1" applyFill="1" applyAlignment="1"/>
    <xf numFmtId="2" fontId="4" fillId="0" borderId="0" xfId="0" applyNumberFormat="1" applyFont="1" applyFill="1" applyAlignment="1"/>
    <xf numFmtId="165" fontId="9" fillId="0" borderId="0" xfId="0" applyNumberFormat="1" applyFont="1" applyFill="1" applyAlignment="1">
      <alignment horizontal="right"/>
    </xf>
    <xf numFmtId="2" fontId="0" fillId="0" borderId="0" xfId="0" applyNumberFormat="1" applyFont="1" applyFill="1" applyAlignment="1"/>
    <xf numFmtId="0" fontId="5" fillId="0" borderId="0" xfId="0" applyFont="1" applyFill="1" applyAlignment="1"/>
    <xf numFmtId="1" fontId="5" fillId="0" borderId="0" xfId="0" applyNumberFormat="1" applyFont="1" applyFill="1" applyAlignme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left"/>
    </xf>
    <xf numFmtId="164" fontId="0" fillId="0" borderId="0" xfId="0" applyNumberFormat="1"/>
    <xf numFmtId="0" fontId="11" fillId="0" borderId="0" xfId="0" applyFont="1" applyAlignment="1"/>
    <xf numFmtId="0" fontId="11" fillId="2" borderId="1" xfId="0" applyFont="1" applyFill="1" applyBorder="1" applyAlignment="1"/>
    <xf numFmtId="0" fontId="2" fillId="0" borderId="0" xfId="0" applyFont="1" applyFill="1" applyAlignment="1"/>
    <xf numFmtId="0" fontId="11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0" fontId="8" fillId="0" borderId="0" xfId="0" applyFont="1" applyBorder="1" applyAlignment="1"/>
    <xf numFmtId="164" fontId="3" fillId="0" borderId="0" xfId="0" applyNumberFormat="1" applyFont="1" applyFill="1" applyAlignment="1"/>
    <xf numFmtId="0" fontId="2" fillId="0" borderId="0" xfId="0" applyFont="1" applyBorder="1" applyAlignment="1"/>
    <xf numFmtId="2" fontId="1" fillId="0" borderId="0" xfId="0" applyNumberFormat="1" applyFont="1" applyAlignment="1">
      <alignment horizontal="left"/>
    </xf>
    <xf numFmtId="2" fontId="1" fillId="0" borderId="0" xfId="0" applyNumberFormat="1" applyFont="1" applyFill="1" applyAlignment="1">
      <alignment horizontal="left"/>
    </xf>
    <xf numFmtId="2" fontId="0" fillId="0" borderId="0" xfId="0" applyNumberFormat="1" applyFont="1" applyAlignment="1">
      <alignment horizontal="left"/>
    </xf>
    <xf numFmtId="1" fontId="13" fillId="0" borderId="0" xfId="0" applyNumberFormat="1" applyFont="1" applyFill="1"/>
    <xf numFmtId="1" fontId="12" fillId="0" borderId="0" xfId="0" applyNumberFormat="1" applyFont="1" applyFill="1" applyAlignment="1"/>
    <xf numFmtId="1" fontId="11" fillId="0" borderId="0" xfId="0" applyNumberFormat="1" applyFont="1" applyFill="1" applyAlignment="1"/>
    <xf numFmtId="1" fontId="2" fillId="0" borderId="0" xfId="0" applyNumberFormat="1" applyFont="1"/>
    <xf numFmtId="0" fontId="16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0" fillId="0" borderId="0" xfId="0" applyBorder="1"/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6FAF-0AE8-8040-BBF6-9434242754E5}">
  <dimension ref="A1:AB199"/>
  <sheetViews>
    <sheetView tabSelected="1" zoomScale="85" workbookViewId="0">
      <pane ySplit="9" topLeftCell="A10" activePane="bottomLeft" state="frozen"/>
      <selection activeCell="D1" sqref="D1"/>
      <selection pane="bottomLeft" activeCell="A8" sqref="A8"/>
    </sheetView>
  </sheetViews>
  <sheetFormatPr baseColWidth="10" defaultRowHeight="16"/>
  <cols>
    <col min="1" max="1" width="26.6640625" style="17" customWidth="1"/>
    <col min="2" max="2" width="20.1640625" style="16" customWidth="1"/>
    <col min="3" max="3" width="13" style="18" customWidth="1"/>
    <col min="4" max="4" width="24" style="18" customWidth="1"/>
    <col min="5" max="5" width="23.83203125" style="18" customWidth="1"/>
    <col min="6" max="6" width="13" style="18" customWidth="1"/>
    <col min="7" max="7" width="22.5" style="18" customWidth="1"/>
    <col min="8" max="8" width="19.33203125" style="18" customWidth="1"/>
    <col min="9" max="9" width="8.6640625" style="18" customWidth="1"/>
    <col min="10" max="10" width="11.33203125" customWidth="1"/>
    <col min="11" max="11" width="47" customWidth="1"/>
    <col min="13" max="13" width="14" customWidth="1"/>
    <col min="14" max="14" width="20.1640625" customWidth="1"/>
    <col min="15" max="15" width="15" customWidth="1"/>
    <col min="16" max="16" width="5.6640625" customWidth="1"/>
    <col min="17" max="17" width="32" customWidth="1"/>
    <col min="18" max="18" width="7.6640625" customWidth="1"/>
    <col min="19" max="19" width="13.33203125" customWidth="1"/>
    <col min="20" max="20" width="4.1640625" customWidth="1"/>
    <col min="21" max="21" width="14.6640625" customWidth="1"/>
    <col min="22" max="22" width="14.1640625" customWidth="1"/>
    <col min="23" max="23" width="11.83203125" customWidth="1"/>
    <col min="25" max="25" width="9.33203125" customWidth="1"/>
  </cols>
  <sheetData>
    <row r="1" spans="1:25" ht="18">
      <c r="A1" s="45" t="s">
        <v>311</v>
      </c>
      <c r="C1" s="16"/>
      <c r="D1" s="16"/>
      <c r="E1" s="16"/>
      <c r="F1" s="16"/>
      <c r="G1" s="16"/>
      <c r="H1" s="16"/>
      <c r="I1" s="16"/>
      <c r="J1" s="16"/>
      <c r="K1" s="16"/>
      <c r="L1" s="58"/>
      <c r="M1" s="58"/>
    </row>
    <row r="2" spans="1:25" ht="19">
      <c r="A2" s="16" t="s">
        <v>310</v>
      </c>
      <c r="C2" s="16"/>
      <c r="D2" s="16"/>
      <c r="E2" s="16"/>
      <c r="F2" s="16"/>
      <c r="G2" s="16"/>
      <c r="H2" s="16"/>
      <c r="I2" s="16"/>
      <c r="J2" s="16"/>
      <c r="K2" s="16"/>
      <c r="L2" s="58"/>
      <c r="M2" s="58"/>
    </row>
    <row r="3" spans="1:25" ht="17">
      <c r="A3" s="59" t="s">
        <v>306</v>
      </c>
      <c r="C3" s="16"/>
      <c r="D3" s="16"/>
      <c r="E3" s="16"/>
      <c r="F3" s="16"/>
      <c r="G3" s="16"/>
      <c r="H3" s="16"/>
      <c r="I3" s="16"/>
      <c r="J3" s="16"/>
      <c r="K3" s="16"/>
      <c r="L3" s="58"/>
      <c r="M3" s="58"/>
    </row>
    <row r="4" spans="1:25" ht="17">
      <c r="A4" s="60" t="s">
        <v>307</v>
      </c>
      <c r="C4" s="16"/>
      <c r="D4" s="16"/>
      <c r="E4" s="16"/>
      <c r="F4" s="16"/>
      <c r="G4" s="16"/>
      <c r="H4" s="16"/>
      <c r="I4" s="16"/>
      <c r="J4" s="16"/>
      <c r="K4" s="16"/>
      <c r="L4" s="58"/>
      <c r="M4" s="58"/>
    </row>
    <row r="5" spans="1:25" ht="17">
      <c r="A5" s="60" t="s">
        <v>308</v>
      </c>
      <c r="C5" s="16"/>
      <c r="D5" s="16"/>
      <c r="E5" s="16"/>
      <c r="F5" s="16"/>
      <c r="G5" s="16"/>
      <c r="H5" s="16"/>
      <c r="I5" s="16"/>
      <c r="J5" s="16"/>
      <c r="K5" s="16"/>
      <c r="L5" s="58"/>
      <c r="M5" s="58"/>
    </row>
    <row r="6" spans="1:25">
      <c r="A6" s="60" t="s">
        <v>309</v>
      </c>
      <c r="C6" s="16"/>
      <c r="D6" s="16"/>
      <c r="E6" s="16"/>
      <c r="F6" s="16"/>
      <c r="G6" s="16"/>
      <c r="H6" s="16"/>
      <c r="I6" s="16"/>
      <c r="J6" s="16"/>
      <c r="K6" s="16"/>
      <c r="L6" s="58"/>
      <c r="M6" s="58"/>
    </row>
    <row r="7" spans="1:25">
      <c r="A7" s="57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5">
      <c r="A8" s="5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25" s="30" customFormat="1">
      <c r="A9" s="35"/>
      <c r="B9" s="36"/>
      <c r="C9" s="55" t="s">
        <v>256</v>
      </c>
      <c r="D9" s="55"/>
      <c r="E9" s="56" t="s">
        <v>257</v>
      </c>
      <c r="F9" s="56"/>
      <c r="G9" s="56" t="s">
        <v>260</v>
      </c>
      <c r="H9" s="56"/>
      <c r="I9" s="37"/>
      <c r="L9" s="30" t="s">
        <v>294</v>
      </c>
    </row>
    <row r="10" spans="1:25" s="40" customFormat="1" ht="69" customHeight="1">
      <c r="A10" s="1" t="s">
        <v>0</v>
      </c>
      <c r="B10" s="2" t="s">
        <v>1</v>
      </c>
      <c r="C10" s="38"/>
      <c r="D10" s="41" t="s">
        <v>252</v>
      </c>
      <c r="E10" s="41" t="s">
        <v>293</v>
      </c>
      <c r="F10" s="41" t="s">
        <v>259</v>
      </c>
      <c r="G10" s="42" t="s">
        <v>288</v>
      </c>
      <c r="H10" s="42" t="s">
        <v>261</v>
      </c>
      <c r="I10" s="42" t="s">
        <v>253</v>
      </c>
      <c r="J10" s="54" t="s">
        <v>303</v>
      </c>
      <c r="K10" s="39" t="s">
        <v>265</v>
      </c>
      <c r="L10" s="40" t="s">
        <v>280</v>
      </c>
      <c r="M10" s="40" t="s">
        <v>287</v>
      </c>
      <c r="N10" s="40" t="s">
        <v>284</v>
      </c>
      <c r="O10" s="40" t="s">
        <v>281</v>
      </c>
      <c r="P10" s="40" t="s">
        <v>282</v>
      </c>
      <c r="Q10" s="40" t="s">
        <v>295</v>
      </c>
      <c r="R10" s="40" t="s">
        <v>259</v>
      </c>
      <c r="S10" s="40" t="s">
        <v>296</v>
      </c>
      <c r="T10" s="40" t="s">
        <v>259</v>
      </c>
      <c r="U10" s="40" t="s">
        <v>298</v>
      </c>
      <c r="V10" s="40" t="s">
        <v>297</v>
      </c>
      <c r="W10" s="40" t="s">
        <v>283</v>
      </c>
      <c r="X10" s="40" t="s">
        <v>285</v>
      </c>
      <c r="Y10" s="40" t="s">
        <v>286</v>
      </c>
    </row>
    <row r="11" spans="1:25">
      <c r="C11" s="8" t="s">
        <v>262</v>
      </c>
      <c r="D11" s="8" t="s">
        <v>258</v>
      </c>
      <c r="E11" s="8" t="s">
        <v>258</v>
      </c>
      <c r="F11" s="8"/>
      <c r="G11" s="19" t="s">
        <v>262</v>
      </c>
      <c r="H11" s="19" t="s">
        <v>262</v>
      </c>
      <c r="I11" s="20" t="s">
        <v>264</v>
      </c>
      <c r="J11" s="31"/>
      <c r="K11" s="32"/>
    </row>
    <row r="12" spans="1:25">
      <c r="A12" s="3" t="s">
        <v>2</v>
      </c>
      <c r="B12" s="4" t="s">
        <v>3</v>
      </c>
      <c r="C12" s="8"/>
      <c r="D12" s="8"/>
      <c r="E12" s="8" t="s">
        <v>254</v>
      </c>
      <c r="F12" s="8" t="s">
        <v>254</v>
      </c>
      <c r="G12" s="21" t="s">
        <v>254</v>
      </c>
      <c r="H12" s="19" t="str">
        <f>IF(ISNUMBER(G12)=TRUE, SQRT(((0.52*G12)^2)+(D12^2)), " ")</f>
        <v xml:space="preserve"> </v>
      </c>
      <c r="I12" s="19"/>
      <c r="J12" s="31"/>
      <c r="K12" s="32"/>
    </row>
    <row r="13" spans="1:25" ht="19">
      <c r="A13" s="3" t="s">
        <v>2</v>
      </c>
      <c r="B13" s="4" t="s">
        <v>4</v>
      </c>
      <c r="C13" s="8">
        <v>392.01</v>
      </c>
      <c r="D13" s="8">
        <v>44</v>
      </c>
      <c r="E13" s="22">
        <v>110.57142857142857</v>
      </c>
      <c r="F13" s="22">
        <v>78.06747473977174</v>
      </c>
      <c r="G13" s="19">
        <v>392.01</v>
      </c>
      <c r="H13" s="19">
        <f>IF(ISNUMBER(G13)=TRUE, SQRT(((0.52*G13)^2)+(D13^2)), " ")</f>
        <v>208.53984166830088</v>
      </c>
      <c r="I13" s="29" t="s">
        <v>263</v>
      </c>
      <c r="J13" s="53">
        <v>1</v>
      </c>
      <c r="K13" s="33" t="s">
        <v>266</v>
      </c>
      <c r="O13">
        <v>3</v>
      </c>
      <c r="P13">
        <v>0.5</v>
      </c>
      <c r="U13" s="34">
        <v>808.520625</v>
      </c>
      <c r="V13" s="34"/>
      <c r="W13" s="34"/>
      <c r="X13" s="34">
        <v>808.520625</v>
      </c>
      <c r="Y13" s="34">
        <v>450.72835049738336</v>
      </c>
    </row>
    <row r="14" spans="1:25" ht="19">
      <c r="A14" s="3" t="s">
        <v>2</v>
      </c>
      <c r="B14" s="4" t="s">
        <v>5</v>
      </c>
      <c r="C14" s="8">
        <v>228.85499999999999</v>
      </c>
      <c r="D14" s="8">
        <v>29</v>
      </c>
      <c r="E14" s="22"/>
      <c r="F14" s="22" t="s">
        <v>254</v>
      </c>
      <c r="G14" s="19">
        <v>228.85499999999999</v>
      </c>
      <c r="H14" s="19">
        <f>IF(ISNUMBER(G14)=TRUE, SQRT(((0.52*G14)^2)+(D14^2)), " ")</f>
        <v>122.48712104200996</v>
      </c>
      <c r="I14" s="29" t="s">
        <v>263</v>
      </c>
      <c r="J14" s="53">
        <v>1</v>
      </c>
      <c r="K14" s="33" t="s">
        <v>266</v>
      </c>
      <c r="O14">
        <v>2</v>
      </c>
      <c r="P14">
        <v>0.6</v>
      </c>
      <c r="U14" s="34">
        <v>314.67562499999997</v>
      </c>
      <c r="V14" s="34"/>
      <c r="W14" s="34"/>
      <c r="X14" s="34">
        <v>314.67562499999997</v>
      </c>
      <c r="Y14" s="34">
        <v>193.07276750872526</v>
      </c>
    </row>
    <row r="15" spans="1:25" ht="19">
      <c r="A15" s="3" t="s">
        <v>2</v>
      </c>
      <c r="B15" s="4" t="s">
        <v>6</v>
      </c>
      <c r="C15" s="8"/>
      <c r="E15" s="23">
        <v>76</v>
      </c>
      <c r="F15" s="23"/>
      <c r="G15" s="19">
        <v>76</v>
      </c>
      <c r="H15" s="19">
        <f>G15*0.3</f>
        <v>22.8</v>
      </c>
      <c r="I15" s="29" t="s">
        <v>255</v>
      </c>
      <c r="J15" s="53">
        <v>2</v>
      </c>
      <c r="K15" s="33" t="s">
        <v>254</v>
      </c>
      <c r="S15">
        <v>5</v>
      </c>
      <c r="T15">
        <v>1.5</v>
      </c>
      <c r="U15" s="34"/>
      <c r="V15" s="34"/>
      <c r="W15" s="34">
        <v>261.25</v>
      </c>
      <c r="X15" s="34">
        <v>261.25</v>
      </c>
      <c r="Y15" s="34">
        <v>110.83898795099132</v>
      </c>
    </row>
    <row r="16" spans="1:25" ht="19">
      <c r="A16" s="3" t="s">
        <v>2</v>
      </c>
      <c r="B16" s="4" t="s">
        <v>7</v>
      </c>
      <c r="C16" s="8">
        <v>79.569999999999993</v>
      </c>
      <c r="D16" s="8">
        <v>23</v>
      </c>
      <c r="E16" s="22">
        <v>111.77777777777777</v>
      </c>
      <c r="F16" s="22">
        <v>82.164844844952157</v>
      </c>
      <c r="G16" s="19">
        <v>112</v>
      </c>
      <c r="H16" s="19">
        <f>0.3</f>
        <v>0.3</v>
      </c>
      <c r="I16" s="29" t="s">
        <v>263</v>
      </c>
      <c r="J16" s="53">
        <v>2</v>
      </c>
      <c r="K16" s="33" t="s">
        <v>267</v>
      </c>
      <c r="O16">
        <v>3.3</v>
      </c>
      <c r="P16">
        <v>0.5</v>
      </c>
      <c r="U16" s="34">
        <v>254.09999999999997</v>
      </c>
      <c r="V16" s="34"/>
      <c r="W16" s="34"/>
      <c r="X16" s="34">
        <v>254.09999999999997</v>
      </c>
      <c r="Y16" s="34">
        <v>38.506015768846098</v>
      </c>
    </row>
    <row r="17" spans="1:25" ht="19">
      <c r="A17" s="3" t="s">
        <v>8</v>
      </c>
      <c r="B17" s="4" t="s">
        <v>9</v>
      </c>
      <c r="C17" s="8">
        <v>75.19</v>
      </c>
      <c r="D17" s="8">
        <v>20</v>
      </c>
      <c r="E17" s="22"/>
      <c r="F17" s="22" t="s">
        <v>254</v>
      </c>
      <c r="G17" s="19">
        <v>75.19</v>
      </c>
      <c r="H17" s="19">
        <f>IF(ISNUMBER(G17)=TRUE, SQRT(((0.52*G17)^2)+(D17^2)), " ")</f>
        <v>43.917151107966916</v>
      </c>
      <c r="I17" s="29" t="s">
        <v>263</v>
      </c>
      <c r="J17" s="53">
        <v>1</v>
      </c>
      <c r="K17" s="33" t="s">
        <v>266</v>
      </c>
      <c r="Q17">
        <v>2.2000000000000002</v>
      </c>
      <c r="R17">
        <v>0.8</v>
      </c>
      <c r="U17" s="34"/>
      <c r="V17" s="34">
        <v>113.724875</v>
      </c>
      <c r="W17" s="34"/>
      <c r="X17" s="34">
        <v>113.724875</v>
      </c>
      <c r="Y17" s="34">
        <v>78.245985529254</v>
      </c>
    </row>
    <row r="18" spans="1:25" ht="19">
      <c r="A18" s="3" t="s">
        <v>8</v>
      </c>
      <c r="B18" s="4" t="s">
        <v>10</v>
      </c>
      <c r="C18" s="8"/>
      <c r="D18" s="8"/>
      <c r="E18" s="22">
        <v>111.66666666666667</v>
      </c>
      <c r="F18" s="22">
        <v>117.61613645905716</v>
      </c>
      <c r="G18" s="19">
        <v>112</v>
      </c>
      <c r="H18" s="19">
        <f>G18*0.3</f>
        <v>33.6</v>
      </c>
      <c r="I18" s="29" t="s">
        <v>255</v>
      </c>
      <c r="J18" s="53">
        <v>2</v>
      </c>
      <c r="K18" s="33" t="s">
        <v>268</v>
      </c>
      <c r="L18">
        <v>90</v>
      </c>
      <c r="M18" s="34">
        <v>111.375</v>
      </c>
      <c r="N18" s="34"/>
      <c r="O18">
        <v>1.8</v>
      </c>
      <c r="U18" s="34">
        <v>138.6</v>
      </c>
      <c r="V18" s="34"/>
      <c r="W18" s="34"/>
      <c r="X18" s="34">
        <v>138.6</v>
      </c>
      <c r="Y18" s="34">
        <v>41.58</v>
      </c>
    </row>
    <row r="19" spans="1:25" ht="19">
      <c r="A19" s="3" t="s">
        <v>8</v>
      </c>
      <c r="B19" s="4" t="s">
        <v>11</v>
      </c>
      <c r="C19" s="8">
        <v>124.83</v>
      </c>
      <c r="D19" s="8">
        <v>23</v>
      </c>
      <c r="E19" s="22">
        <v>241.55555555555554</v>
      </c>
      <c r="F19" s="22">
        <v>66.949584864883562</v>
      </c>
      <c r="G19" s="19">
        <v>242</v>
      </c>
      <c r="H19" s="19">
        <f>G19*0.3</f>
        <v>72.599999999999994</v>
      </c>
      <c r="I19" s="29" t="s">
        <v>263</v>
      </c>
      <c r="J19" s="53">
        <v>2</v>
      </c>
      <c r="K19" s="33" t="s">
        <v>269</v>
      </c>
      <c r="L19">
        <v>40</v>
      </c>
      <c r="M19" s="34"/>
      <c r="N19" s="34">
        <v>68.75</v>
      </c>
      <c r="Q19">
        <v>2.5</v>
      </c>
      <c r="R19">
        <v>0.8</v>
      </c>
      <c r="U19" s="34"/>
      <c r="V19" s="34">
        <v>415.9375</v>
      </c>
      <c r="W19" s="34"/>
      <c r="X19" s="34">
        <v>415.9375</v>
      </c>
      <c r="Y19" s="34">
        <v>182.44443085926878</v>
      </c>
    </row>
    <row r="20" spans="1:25" ht="19">
      <c r="A20" s="3" t="s">
        <v>8</v>
      </c>
      <c r="B20" s="4" t="s">
        <v>12</v>
      </c>
      <c r="C20" s="8"/>
      <c r="D20" s="8"/>
      <c r="E20" s="22">
        <v>70</v>
      </c>
      <c r="F20" s="22">
        <v>2.9439202887759488</v>
      </c>
      <c r="G20" s="19">
        <v>70</v>
      </c>
      <c r="H20" s="19">
        <f>G20*0.3</f>
        <v>21</v>
      </c>
      <c r="I20" s="29" t="s">
        <v>255</v>
      </c>
      <c r="J20" s="53">
        <v>2</v>
      </c>
      <c r="K20" s="33" t="s">
        <v>270</v>
      </c>
      <c r="M20" s="34"/>
      <c r="N20" s="34"/>
      <c r="S20">
        <v>5</v>
      </c>
      <c r="T20">
        <v>1.5</v>
      </c>
      <c r="U20" s="34"/>
      <c r="V20" s="34"/>
      <c r="W20" s="34">
        <v>240.625</v>
      </c>
      <c r="X20" s="34">
        <v>240.625</v>
      </c>
      <c r="Y20" s="34">
        <v>102.0885415338078</v>
      </c>
    </row>
    <row r="21" spans="1:25" ht="19">
      <c r="A21" s="3" t="s">
        <v>13</v>
      </c>
      <c r="B21" s="4" t="s">
        <v>14</v>
      </c>
      <c r="C21" s="8">
        <v>31.754999999999999</v>
      </c>
      <c r="D21" s="8">
        <v>7</v>
      </c>
      <c r="E21" s="22">
        <v>40</v>
      </c>
      <c r="F21" s="22">
        <v>0</v>
      </c>
      <c r="G21" s="19">
        <v>31.754999999999999</v>
      </c>
      <c r="H21" s="19">
        <f>IF(ISNUMBER(G21)=TRUE, SQRT(((0.52*G21)^2)+(D21^2)), " ")</f>
        <v>17.935048334476267</v>
      </c>
      <c r="I21" s="29" t="s">
        <v>263</v>
      </c>
      <c r="J21" s="53">
        <v>1</v>
      </c>
      <c r="K21" s="33" t="s">
        <v>266</v>
      </c>
      <c r="O21">
        <v>1.5</v>
      </c>
      <c r="P21">
        <v>0.1</v>
      </c>
      <c r="U21" s="34">
        <v>32.747343749999999</v>
      </c>
      <c r="V21" s="34"/>
      <c r="W21" s="34"/>
      <c r="X21" s="34">
        <v>32.747343749999999</v>
      </c>
      <c r="Y21" s="34">
        <v>18.623919547379536</v>
      </c>
    </row>
    <row r="22" spans="1:25" ht="19">
      <c r="A22" s="3" t="s">
        <v>13</v>
      </c>
      <c r="B22" s="4" t="s">
        <v>15</v>
      </c>
      <c r="C22" s="8">
        <v>81.03</v>
      </c>
      <c r="D22" s="8">
        <v>11</v>
      </c>
      <c r="E22" s="22">
        <v>58</v>
      </c>
      <c r="F22" s="22">
        <v>31</v>
      </c>
      <c r="G22" s="19">
        <v>81.03</v>
      </c>
      <c r="H22" s="19">
        <f>IF(ISNUMBER(G22)=TRUE, SQRT(((0.52*G22)^2)+(D22^2)), " ")</f>
        <v>43.547775917490902</v>
      </c>
      <c r="I22" s="29" t="s">
        <v>263</v>
      </c>
      <c r="J22" s="53">
        <v>1</v>
      </c>
      <c r="K22" s="33" t="s">
        <v>266</v>
      </c>
      <c r="O22">
        <v>2.4</v>
      </c>
      <c r="P22">
        <v>0.5</v>
      </c>
      <c r="U22" s="34">
        <v>133.6995</v>
      </c>
      <c r="V22" s="34"/>
      <c r="W22" s="34"/>
      <c r="X22" s="34">
        <v>133.6995</v>
      </c>
      <c r="Y22" s="34">
        <v>77.063751020447398</v>
      </c>
    </row>
    <row r="23" spans="1:25" ht="19">
      <c r="A23" s="3" t="s">
        <v>16</v>
      </c>
      <c r="B23" s="4" t="s">
        <v>17</v>
      </c>
      <c r="C23" s="8">
        <v>28.47</v>
      </c>
      <c r="D23" s="8">
        <v>8</v>
      </c>
      <c r="E23" s="22">
        <v>130</v>
      </c>
      <c r="F23" s="22">
        <v>45</v>
      </c>
      <c r="G23" s="19">
        <v>28.47</v>
      </c>
      <c r="H23" s="19">
        <f>IF(ISNUMBER(G23)=TRUE, SQRT(((0.52*G23)^2)+(D23^2)), " ")</f>
        <v>16.82766351458217</v>
      </c>
      <c r="I23" s="29" t="s">
        <v>263</v>
      </c>
      <c r="J23" s="53">
        <v>1</v>
      </c>
      <c r="K23" s="33" t="s">
        <v>266</v>
      </c>
      <c r="O23">
        <v>1</v>
      </c>
      <c r="P23">
        <v>0</v>
      </c>
      <c r="U23" s="34">
        <v>19.573124999999997</v>
      </c>
      <c r="V23" s="34"/>
      <c r="W23" s="34"/>
      <c r="X23" s="34">
        <v>19.573124999999997</v>
      </c>
      <c r="Y23" s="34">
        <v>11.569018666275241</v>
      </c>
    </row>
    <row r="24" spans="1:25" ht="19">
      <c r="A24" s="3" t="s">
        <v>18</v>
      </c>
      <c r="B24" s="4" t="s">
        <v>19</v>
      </c>
      <c r="C24" s="8"/>
      <c r="D24" s="8"/>
      <c r="E24" s="22">
        <v>24.666666666666668</v>
      </c>
      <c r="F24" s="22">
        <v>3.0912061651652345</v>
      </c>
      <c r="G24" s="19">
        <v>25</v>
      </c>
      <c r="H24" s="19">
        <f>0.3</f>
        <v>0.3</v>
      </c>
      <c r="I24" s="29" t="s">
        <v>255</v>
      </c>
      <c r="J24" s="53">
        <v>2</v>
      </c>
      <c r="K24" s="33" t="s">
        <v>271</v>
      </c>
      <c r="L24">
        <v>5</v>
      </c>
      <c r="N24" s="34">
        <v>4.125</v>
      </c>
      <c r="S24">
        <v>1.2</v>
      </c>
      <c r="T24">
        <v>0.8</v>
      </c>
      <c r="U24" s="34"/>
      <c r="V24" s="34"/>
      <c r="W24" s="34">
        <v>20.625</v>
      </c>
      <c r="X24" s="34">
        <v>20.625</v>
      </c>
      <c r="Y24" s="34">
        <v>13.752227319601724</v>
      </c>
    </row>
    <row r="25" spans="1:25" ht="19">
      <c r="A25" s="3" t="s">
        <v>18</v>
      </c>
      <c r="B25" s="4" t="s">
        <v>20</v>
      </c>
      <c r="C25" s="8">
        <v>90.52</v>
      </c>
      <c r="D25" s="8">
        <v>12</v>
      </c>
      <c r="E25" s="22"/>
      <c r="F25" s="22" t="s">
        <v>254</v>
      </c>
      <c r="G25" s="19">
        <v>90.52</v>
      </c>
      <c r="H25" s="19">
        <f>IF(ISNUMBER(G25)=TRUE, SQRT(((0.52*G25)^2)+(D25^2)), " ")</f>
        <v>48.575946271380033</v>
      </c>
      <c r="I25" s="29" t="s">
        <v>263</v>
      </c>
      <c r="J25" s="53">
        <v>1</v>
      </c>
      <c r="K25" s="33" t="s">
        <v>266</v>
      </c>
      <c r="O25">
        <v>1.6</v>
      </c>
      <c r="P25">
        <v>0.4</v>
      </c>
      <c r="U25" s="34">
        <v>99.572000000000003</v>
      </c>
      <c r="V25" s="34"/>
      <c r="W25" s="34"/>
      <c r="X25" s="34">
        <v>99.572000000000003</v>
      </c>
      <c r="Y25" s="34">
        <v>58.947474432358852</v>
      </c>
    </row>
    <row r="26" spans="1:25" ht="19">
      <c r="A26" s="3" t="s">
        <v>21</v>
      </c>
      <c r="B26" s="4" t="s">
        <v>22</v>
      </c>
      <c r="C26" s="8"/>
      <c r="D26" s="8"/>
      <c r="E26" s="22">
        <v>2</v>
      </c>
      <c r="F26" s="22">
        <v>0</v>
      </c>
      <c r="G26" s="19">
        <v>2</v>
      </c>
      <c r="H26" s="19">
        <f>G26*0.3</f>
        <v>0.6</v>
      </c>
      <c r="I26" s="29" t="s">
        <v>255</v>
      </c>
      <c r="J26" s="53">
        <v>8</v>
      </c>
      <c r="K26" s="33" t="s">
        <v>254</v>
      </c>
      <c r="L26">
        <v>1</v>
      </c>
      <c r="N26" s="34">
        <v>0.82499999999999996</v>
      </c>
      <c r="S26">
        <v>1.2</v>
      </c>
      <c r="T26">
        <v>0.8</v>
      </c>
      <c r="U26" s="34"/>
      <c r="V26" s="34"/>
      <c r="W26" s="34">
        <v>1.65</v>
      </c>
      <c r="X26" s="34">
        <v>1.65</v>
      </c>
      <c r="Y26" s="34">
        <v>1.206244170970372</v>
      </c>
    </row>
    <row r="27" spans="1:25" ht="19">
      <c r="A27" s="3" t="s">
        <v>23</v>
      </c>
      <c r="B27" s="4" t="s">
        <v>24</v>
      </c>
      <c r="C27" s="8">
        <v>124.465</v>
      </c>
      <c r="D27" s="8">
        <v>19</v>
      </c>
      <c r="E27" s="22">
        <v>267</v>
      </c>
      <c r="F27" s="22">
        <v>72</v>
      </c>
      <c r="G27" s="19">
        <v>124.465</v>
      </c>
      <c r="H27" s="19">
        <f>IF(ISNUMBER(G27)=TRUE, SQRT(((0.52*G27)^2)+(D27^2)), " ")</f>
        <v>67.453031030784672</v>
      </c>
      <c r="I27" s="29" t="s">
        <v>263</v>
      </c>
      <c r="J27" s="53">
        <v>1</v>
      </c>
      <c r="K27" s="33" t="s">
        <v>266</v>
      </c>
      <c r="L27">
        <v>500</v>
      </c>
      <c r="M27" s="34">
        <v>309.375</v>
      </c>
      <c r="O27">
        <v>0.9</v>
      </c>
      <c r="P27">
        <v>0.3</v>
      </c>
      <c r="U27" s="34">
        <v>77.012718750000005</v>
      </c>
      <c r="V27" s="34"/>
      <c r="W27" s="34"/>
      <c r="X27" s="34">
        <v>77.012718750000005</v>
      </c>
      <c r="Y27" s="34">
        <v>48.999348103831736</v>
      </c>
    </row>
    <row r="28" spans="1:25" ht="19">
      <c r="A28" s="3" t="s">
        <v>23</v>
      </c>
      <c r="B28" s="4" t="s">
        <v>25</v>
      </c>
      <c r="C28" s="8"/>
      <c r="D28" s="8"/>
      <c r="E28" s="22">
        <v>194</v>
      </c>
      <c r="F28" s="22">
        <v>0</v>
      </c>
      <c r="G28" s="19">
        <v>194</v>
      </c>
      <c r="H28" s="19">
        <f>G28*0.3</f>
        <v>58.199999999999996</v>
      </c>
      <c r="I28" s="29" t="s">
        <v>255</v>
      </c>
      <c r="J28" s="53">
        <v>2</v>
      </c>
      <c r="K28" s="33" t="s">
        <v>272</v>
      </c>
      <c r="L28">
        <v>40</v>
      </c>
      <c r="M28" s="34"/>
      <c r="N28" s="34">
        <v>33</v>
      </c>
      <c r="S28">
        <v>1.2</v>
      </c>
      <c r="T28">
        <v>0.8</v>
      </c>
      <c r="U28" s="34"/>
      <c r="V28" s="34"/>
      <c r="W28" s="34">
        <v>160.04999999999998</v>
      </c>
      <c r="X28" s="34">
        <v>160.04999999999998</v>
      </c>
      <c r="Y28" s="34">
        <v>117.00568458412607</v>
      </c>
    </row>
    <row r="29" spans="1:25" ht="19">
      <c r="A29" s="3" t="s">
        <v>23</v>
      </c>
      <c r="B29" s="4" t="s">
        <v>26</v>
      </c>
      <c r="C29" s="8">
        <v>102.565</v>
      </c>
      <c r="D29" s="8">
        <v>17</v>
      </c>
      <c r="E29" s="22">
        <v>60.428571428571431</v>
      </c>
      <c r="F29" s="22">
        <v>17.718893409958461</v>
      </c>
      <c r="G29" s="19">
        <v>102.565</v>
      </c>
      <c r="H29" s="19">
        <f t="shared" ref="H29:H38" si="0">IF(ISNUMBER(G29)=TRUE, SQRT(((0.52*G29)^2)+(D29^2)), " ")</f>
        <v>55.977622515072937</v>
      </c>
      <c r="I29" s="29" t="s">
        <v>263</v>
      </c>
      <c r="J29" s="53">
        <v>1</v>
      </c>
      <c r="K29" s="33" t="s">
        <v>266</v>
      </c>
      <c r="L29">
        <v>5</v>
      </c>
      <c r="M29" s="34">
        <v>3.4375</v>
      </c>
      <c r="N29" s="34"/>
      <c r="O29">
        <v>1</v>
      </c>
      <c r="P29">
        <v>0.3</v>
      </c>
      <c r="U29" s="34">
        <v>70.513437499999995</v>
      </c>
      <c r="V29" s="34"/>
      <c r="W29" s="34"/>
      <c r="X29" s="34">
        <v>70.513437499999995</v>
      </c>
      <c r="Y29" s="34">
        <v>43.915357982158511</v>
      </c>
    </row>
    <row r="30" spans="1:25" ht="19">
      <c r="A30" s="3" t="s">
        <v>23</v>
      </c>
      <c r="B30" s="4" t="s">
        <v>27</v>
      </c>
      <c r="C30" s="8"/>
      <c r="D30" s="8"/>
      <c r="E30" s="22"/>
      <c r="F30" s="22" t="s">
        <v>254</v>
      </c>
      <c r="G30" s="19" t="s">
        <v>254</v>
      </c>
      <c r="H30" s="19" t="str">
        <f t="shared" si="0"/>
        <v xml:space="preserve"> </v>
      </c>
      <c r="I30" s="29"/>
      <c r="J30" s="53">
        <v>1</v>
      </c>
      <c r="K30" s="33" t="s">
        <v>266</v>
      </c>
      <c r="L30">
        <v>200</v>
      </c>
      <c r="N30" s="34">
        <v>165</v>
      </c>
      <c r="S30">
        <v>1.2</v>
      </c>
      <c r="T30">
        <v>0.8</v>
      </c>
      <c r="U30" s="34"/>
      <c r="V30" s="34"/>
      <c r="W30" s="34"/>
      <c r="X30" s="34"/>
      <c r="Y30" s="34"/>
    </row>
    <row r="31" spans="1:25" ht="19">
      <c r="A31" s="3" t="s">
        <v>23</v>
      </c>
      <c r="B31" s="4" t="s">
        <v>28</v>
      </c>
      <c r="C31" s="8"/>
      <c r="D31" s="8"/>
      <c r="E31" s="22"/>
      <c r="F31" s="22" t="s">
        <v>254</v>
      </c>
      <c r="G31" s="19" t="s">
        <v>254</v>
      </c>
      <c r="H31" s="19" t="str">
        <f t="shared" si="0"/>
        <v xml:space="preserve"> </v>
      </c>
      <c r="I31" s="29"/>
      <c r="J31" s="53">
        <v>1</v>
      </c>
      <c r="K31" s="33" t="s">
        <v>266</v>
      </c>
      <c r="L31">
        <v>400</v>
      </c>
      <c r="N31" s="34">
        <v>330</v>
      </c>
      <c r="S31">
        <v>1.2</v>
      </c>
      <c r="T31">
        <v>0.8</v>
      </c>
      <c r="U31" s="34"/>
      <c r="V31" s="34"/>
      <c r="W31" s="34"/>
      <c r="X31" s="34"/>
      <c r="Y31" s="34"/>
    </row>
    <row r="32" spans="1:25" ht="19">
      <c r="A32" s="3" t="s">
        <v>29</v>
      </c>
      <c r="B32" s="4" t="s">
        <v>30</v>
      </c>
      <c r="C32" s="8"/>
      <c r="D32" s="8"/>
      <c r="E32" s="22"/>
      <c r="F32" s="22" t="s">
        <v>254</v>
      </c>
      <c r="G32" s="19" t="s">
        <v>254</v>
      </c>
      <c r="H32" s="19" t="str">
        <f t="shared" si="0"/>
        <v xml:space="preserve"> </v>
      </c>
      <c r="I32" s="29"/>
      <c r="J32" s="53">
        <v>1</v>
      </c>
      <c r="K32" s="33" t="s">
        <v>266</v>
      </c>
      <c r="L32">
        <v>14</v>
      </c>
      <c r="N32" s="34">
        <v>11.55</v>
      </c>
      <c r="S32">
        <v>1.2</v>
      </c>
      <c r="T32">
        <v>0.8</v>
      </c>
      <c r="U32" s="34"/>
      <c r="V32" s="34"/>
      <c r="W32" s="34"/>
      <c r="X32" s="34"/>
      <c r="Y32" s="34"/>
    </row>
    <row r="33" spans="1:25" ht="19">
      <c r="A33" s="3" t="s">
        <v>31</v>
      </c>
      <c r="B33" s="4" t="s">
        <v>32</v>
      </c>
      <c r="C33" s="8">
        <v>90.155000000000001</v>
      </c>
      <c r="D33" s="8">
        <v>9</v>
      </c>
      <c r="E33" s="22">
        <v>45.2</v>
      </c>
      <c r="F33" s="22">
        <v>16.067358214715949</v>
      </c>
      <c r="G33" s="19">
        <v>90</v>
      </c>
      <c r="H33" s="19">
        <f t="shared" si="0"/>
        <v>47.657528261545416</v>
      </c>
      <c r="I33" s="29" t="s">
        <v>263</v>
      </c>
      <c r="J33" s="53">
        <v>2</v>
      </c>
      <c r="K33" s="33" t="s">
        <v>273</v>
      </c>
      <c r="Q33">
        <v>1.6</v>
      </c>
      <c r="R33">
        <v>0.8</v>
      </c>
      <c r="U33" s="34"/>
      <c r="V33" s="34">
        <v>99</v>
      </c>
      <c r="W33" s="34"/>
      <c r="X33" s="34">
        <v>99</v>
      </c>
      <c r="Y33" s="34">
        <v>72.100280165891178</v>
      </c>
    </row>
    <row r="34" spans="1:25" ht="19">
      <c r="A34" s="3" t="s">
        <v>31</v>
      </c>
      <c r="B34" s="4" t="s">
        <v>33</v>
      </c>
      <c r="C34" s="8">
        <v>91.98</v>
      </c>
      <c r="D34" s="8">
        <v>9</v>
      </c>
      <c r="E34" s="22">
        <v>47.333333333333336</v>
      </c>
      <c r="F34" s="22">
        <v>2.0548046676563256</v>
      </c>
      <c r="G34" s="19">
        <v>91.98</v>
      </c>
      <c r="H34" s="19">
        <f t="shared" si="0"/>
        <v>48.6689904986738</v>
      </c>
      <c r="I34" s="29" t="s">
        <v>263</v>
      </c>
      <c r="J34" s="53">
        <v>1</v>
      </c>
      <c r="K34" s="33" t="s">
        <v>266</v>
      </c>
      <c r="L34">
        <v>28</v>
      </c>
      <c r="M34" s="34">
        <v>28.875</v>
      </c>
      <c r="N34" s="34"/>
      <c r="O34">
        <v>1.5</v>
      </c>
      <c r="P34">
        <v>1</v>
      </c>
      <c r="Q34">
        <v>1.6</v>
      </c>
      <c r="R34">
        <v>0.8</v>
      </c>
      <c r="U34" s="34">
        <v>94.854375000000005</v>
      </c>
      <c r="V34" s="34"/>
      <c r="W34" s="34"/>
      <c r="X34" s="34">
        <v>94.854375000000005</v>
      </c>
      <c r="Y34" s="34">
        <v>80.733196517297799</v>
      </c>
    </row>
    <row r="35" spans="1:25" ht="19">
      <c r="A35" s="3" t="s">
        <v>31</v>
      </c>
      <c r="B35" s="4" t="s">
        <v>34</v>
      </c>
      <c r="C35" s="8"/>
      <c r="D35" s="8"/>
      <c r="E35" s="22"/>
      <c r="F35" s="22" t="s">
        <v>254</v>
      </c>
      <c r="G35" s="19" t="s">
        <v>254</v>
      </c>
      <c r="H35" s="19" t="str">
        <f t="shared" si="0"/>
        <v xml:space="preserve"> </v>
      </c>
      <c r="I35" s="29"/>
      <c r="J35" s="53">
        <v>1</v>
      </c>
      <c r="K35" s="33" t="s">
        <v>266</v>
      </c>
      <c r="L35">
        <v>25</v>
      </c>
      <c r="M35" s="34">
        <v>25.78125</v>
      </c>
      <c r="N35" s="34"/>
      <c r="O35">
        <v>1.5</v>
      </c>
      <c r="P35">
        <v>1.2</v>
      </c>
      <c r="S35">
        <v>5</v>
      </c>
      <c r="T35">
        <v>1.5</v>
      </c>
      <c r="U35" s="34"/>
      <c r="V35" s="34"/>
      <c r="W35" s="34"/>
      <c r="X35" s="34"/>
      <c r="Y35" s="34"/>
    </row>
    <row r="36" spans="1:25" ht="19">
      <c r="A36" s="3" t="s">
        <v>31</v>
      </c>
      <c r="B36" s="4" t="s">
        <v>35</v>
      </c>
      <c r="C36" s="8">
        <v>35.405000000000001</v>
      </c>
      <c r="D36" s="8">
        <v>7</v>
      </c>
      <c r="E36" s="22">
        <v>34.25</v>
      </c>
      <c r="F36" s="22">
        <v>1.299038105676658</v>
      </c>
      <c r="G36" s="19">
        <v>35.405000000000001</v>
      </c>
      <c r="H36" s="19">
        <f t="shared" si="0"/>
        <v>19.696451263108287</v>
      </c>
      <c r="I36" s="29" t="s">
        <v>263</v>
      </c>
      <c r="J36" s="53">
        <v>1</v>
      </c>
      <c r="K36" s="33" t="s">
        <v>266</v>
      </c>
      <c r="L36">
        <v>12</v>
      </c>
      <c r="M36" s="34">
        <v>8.25</v>
      </c>
      <c r="N36" s="34"/>
      <c r="O36">
        <v>1</v>
      </c>
      <c r="P36">
        <v>0.3</v>
      </c>
      <c r="U36" s="34">
        <v>24.340937500000003</v>
      </c>
      <c r="V36" s="34"/>
      <c r="W36" s="34"/>
      <c r="X36" s="34">
        <v>24.340937500000003</v>
      </c>
      <c r="Y36" s="34">
        <v>15.384745515014473</v>
      </c>
    </row>
    <row r="37" spans="1:25" ht="19">
      <c r="A37" s="3" t="s">
        <v>31</v>
      </c>
      <c r="B37" s="4" t="s">
        <v>36</v>
      </c>
      <c r="C37" s="8">
        <v>32.119999999999997</v>
      </c>
      <c r="D37" s="8">
        <v>9</v>
      </c>
      <c r="E37" s="22"/>
      <c r="F37" s="22" t="s">
        <v>254</v>
      </c>
      <c r="G37" s="19">
        <v>32.119999999999997</v>
      </c>
      <c r="H37" s="19">
        <f t="shared" si="0"/>
        <v>18.972879743465409</v>
      </c>
      <c r="I37" s="29" t="s">
        <v>263</v>
      </c>
      <c r="J37" s="53">
        <v>1</v>
      </c>
      <c r="K37" s="33" t="s">
        <v>266</v>
      </c>
      <c r="L37">
        <v>5</v>
      </c>
      <c r="M37" s="34">
        <v>5.15625</v>
      </c>
      <c r="N37" s="34"/>
      <c r="O37">
        <v>1.5</v>
      </c>
      <c r="P37">
        <v>0.2</v>
      </c>
      <c r="U37" s="34">
        <v>33.123749999999994</v>
      </c>
      <c r="V37" s="34"/>
      <c r="W37" s="34"/>
      <c r="X37" s="34">
        <v>33.123749999999994</v>
      </c>
      <c r="Y37" s="34">
        <v>20.058048427875526</v>
      </c>
    </row>
    <row r="38" spans="1:25" ht="19">
      <c r="A38" s="3" t="s">
        <v>37</v>
      </c>
      <c r="B38" s="4" t="s">
        <v>38</v>
      </c>
      <c r="C38" s="8">
        <v>226.66499999999999</v>
      </c>
      <c r="D38" s="8">
        <v>17</v>
      </c>
      <c r="E38" s="22">
        <v>223.6</v>
      </c>
      <c r="F38" s="22">
        <v>84.733936530766698</v>
      </c>
      <c r="G38" s="19">
        <v>226.66499999999999</v>
      </c>
      <c r="H38" s="19">
        <f t="shared" si="0"/>
        <v>119.08546011012426</v>
      </c>
      <c r="I38" s="29" t="s">
        <v>263</v>
      </c>
      <c r="J38" s="53">
        <v>1</v>
      </c>
      <c r="K38" s="33" t="s">
        <v>266</v>
      </c>
      <c r="L38">
        <v>6</v>
      </c>
      <c r="M38" s="34">
        <v>16.5</v>
      </c>
      <c r="N38" s="34"/>
      <c r="O38">
        <v>4</v>
      </c>
      <c r="P38">
        <v>0.9</v>
      </c>
      <c r="U38" s="34">
        <v>623.32875000000001</v>
      </c>
      <c r="V38" s="34"/>
      <c r="W38" s="34"/>
      <c r="X38" s="34">
        <v>623.32875000000001</v>
      </c>
      <c r="Y38" s="34">
        <v>356.25301189371152</v>
      </c>
    </row>
    <row r="39" spans="1:25" ht="19">
      <c r="A39" s="3" t="s">
        <v>37</v>
      </c>
      <c r="B39" s="4" t="s">
        <v>39</v>
      </c>
      <c r="C39" s="8"/>
      <c r="D39" s="8"/>
      <c r="E39" s="22">
        <v>51.333333333333336</v>
      </c>
      <c r="F39" s="22">
        <v>22.647050335284039</v>
      </c>
      <c r="G39" s="19">
        <v>51</v>
      </c>
      <c r="H39" s="19">
        <f>G39*0.3</f>
        <v>15.299999999999999</v>
      </c>
      <c r="I39" s="29" t="s">
        <v>255</v>
      </c>
      <c r="J39" s="53">
        <v>2</v>
      </c>
      <c r="K39" s="33" t="s">
        <v>274</v>
      </c>
      <c r="L39">
        <v>1</v>
      </c>
      <c r="M39" s="34">
        <v>2.0625</v>
      </c>
      <c r="N39" s="34"/>
      <c r="O39">
        <v>3</v>
      </c>
      <c r="P39">
        <v>1.3</v>
      </c>
      <c r="U39" s="34">
        <v>105.1875</v>
      </c>
      <c r="V39" s="34"/>
      <c r="W39" s="34"/>
      <c r="X39" s="34">
        <v>105.1875</v>
      </c>
      <c r="Y39" s="34">
        <v>55.4386802298269</v>
      </c>
    </row>
    <row r="40" spans="1:25" ht="19">
      <c r="A40" s="3" t="s">
        <v>37</v>
      </c>
      <c r="B40" s="4" t="s">
        <v>40</v>
      </c>
      <c r="C40" s="8"/>
      <c r="D40" s="8"/>
      <c r="E40" s="22">
        <v>83</v>
      </c>
      <c r="F40" s="22"/>
      <c r="G40" s="19">
        <v>83</v>
      </c>
      <c r="H40" s="19">
        <f>G40*0.3</f>
        <v>24.9</v>
      </c>
      <c r="I40" s="29" t="s">
        <v>255</v>
      </c>
      <c r="J40" s="53">
        <v>2</v>
      </c>
      <c r="K40" s="33" t="s">
        <v>275</v>
      </c>
      <c r="L40">
        <v>1.5</v>
      </c>
      <c r="M40" s="34"/>
      <c r="N40" s="34">
        <v>2.4749999999999996</v>
      </c>
      <c r="S40">
        <v>2.4</v>
      </c>
      <c r="T40">
        <v>0.8</v>
      </c>
      <c r="U40" s="34"/>
      <c r="V40" s="34"/>
      <c r="W40" s="34">
        <v>136.94999999999999</v>
      </c>
      <c r="X40" s="34">
        <v>136.94999999999999</v>
      </c>
      <c r="Y40" s="34">
        <v>61.41579377489149</v>
      </c>
    </row>
    <row r="41" spans="1:25" ht="19">
      <c r="A41" s="3" t="s">
        <v>37</v>
      </c>
      <c r="B41" s="4" t="s">
        <v>41</v>
      </c>
      <c r="C41" s="8">
        <v>316.45499999999998</v>
      </c>
      <c r="D41" s="8">
        <v>23</v>
      </c>
      <c r="E41" s="22">
        <v>93.625</v>
      </c>
      <c r="F41" s="22">
        <v>33.589200273302133</v>
      </c>
      <c r="G41" s="19">
        <v>316.45499999999998</v>
      </c>
      <c r="H41" s="19">
        <f>IF(ISNUMBER(G41)=TRUE, SQRT(((0.52*G41)^2)+(D41^2)), " ")</f>
        <v>166.15617533982902</v>
      </c>
      <c r="I41" s="29" t="s">
        <v>263</v>
      </c>
      <c r="J41" s="53">
        <v>1</v>
      </c>
      <c r="K41" s="33" t="s">
        <v>266</v>
      </c>
      <c r="M41" s="34"/>
      <c r="N41" s="34"/>
      <c r="O41">
        <v>2.7</v>
      </c>
      <c r="P41">
        <v>0.7</v>
      </c>
      <c r="U41" s="34">
        <v>587.41959374999999</v>
      </c>
      <c r="V41" s="34"/>
      <c r="W41" s="34"/>
      <c r="X41" s="34">
        <v>587.41959374999999</v>
      </c>
      <c r="Y41" s="34">
        <v>343.97807238415515</v>
      </c>
    </row>
    <row r="42" spans="1:25" ht="19">
      <c r="A42" s="3" t="s">
        <v>37</v>
      </c>
      <c r="B42" s="4" t="s">
        <v>42</v>
      </c>
      <c r="C42" s="8"/>
      <c r="D42" s="8"/>
      <c r="E42" s="22">
        <v>68.333333333333329</v>
      </c>
      <c r="F42" s="22">
        <v>29.261275129806325</v>
      </c>
      <c r="G42" s="19">
        <v>68</v>
      </c>
      <c r="H42" s="19">
        <f>G42*0.3</f>
        <v>20.399999999999999</v>
      </c>
      <c r="I42" s="29" t="s">
        <v>255</v>
      </c>
      <c r="J42" s="53">
        <v>2</v>
      </c>
      <c r="K42" s="33" t="s">
        <v>276</v>
      </c>
      <c r="M42" s="34"/>
      <c r="N42" s="34"/>
      <c r="S42">
        <v>2.4</v>
      </c>
      <c r="T42">
        <v>0.8</v>
      </c>
      <c r="U42" s="34"/>
      <c r="V42" s="34"/>
      <c r="W42" s="34">
        <v>112.19999999999999</v>
      </c>
      <c r="X42" s="34">
        <v>112.19999999999999</v>
      </c>
      <c r="Y42" s="34">
        <v>50.316553936055676</v>
      </c>
    </row>
    <row r="43" spans="1:25" ht="19">
      <c r="A43" s="3" t="s">
        <v>43</v>
      </c>
      <c r="B43" s="4" t="s">
        <v>44</v>
      </c>
      <c r="C43" s="8"/>
      <c r="E43" s="23"/>
      <c r="F43" s="23">
        <v>9</v>
      </c>
      <c r="G43" s="19" t="s">
        <v>254</v>
      </c>
      <c r="H43" s="19" t="str">
        <f>IF(ISNUMBER(G43)=TRUE, SQRT(((0.52*G43)^2)+(D43^2)), " ")</f>
        <v xml:space="preserve"> </v>
      </c>
      <c r="I43" s="29"/>
      <c r="J43" s="53">
        <v>1</v>
      </c>
      <c r="K43" s="33" t="s">
        <v>266</v>
      </c>
      <c r="M43" s="34"/>
      <c r="N43" s="34"/>
      <c r="U43" s="34"/>
      <c r="V43" s="34"/>
      <c r="W43" s="34"/>
      <c r="X43" s="34"/>
      <c r="Y43" s="34"/>
    </row>
    <row r="44" spans="1:25" ht="19">
      <c r="A44" s="3" t="s">
        <v>43</v>
      </c>
      <c r="B44" s="4" t="s">
        <v>45</v>
      </c>
      <c r="C44" s="8">
        <v>128.11500000000001</v>
      </c>
      <c r="D44" s="8">
        <v>19</v>
      </c>
      <c r="E44" s="22">
        <v>13</v>
      </c>
      <c r="F44" s="22">
        <v>2.8284271247461903</v>
      </c>
      <c r="G44" s="19">
        <v>128.11500000000001</v>
      </c>
      <c r="H44" s="19">
        <f>IF(ISNUMBER(G44)=TRUE, SQRT(((0.52*G44)^2)+(D44^2)), " ")</f>
        <v>69.276242334872649</v>
      </c>
      <c r="I44" s="29" t="s">
        <v>263</v>
      </c>
      <c r="J44" s="53">
        <v>1</v>
      </c>
      <c r="K44" s="33" t="s">
        <v>266</v>
      </c>
      <c r="M44" s="34"/>
      <c r="N44" s="34"/>
      <c r="S44">
        <v>1.2</v>
      </c>
      <c r="T44">
        <v>0.8</v>
      </c>
      <c r="U44" s="34"/>
      <c r="V44" s="34"/>
      <c r="W44" s="34">
        <v>105.694875</v>
      </c>
      <c r="X44" s="34">
        <v>105.694875</v>
      </c>
      <c r="Y44" s="34">
        <v>90.727744216114644</v>
      </c>
    </row>
    <row r="45" spans="1:25" ht="19">
      <c r="A45" s="3" t="s">
        <v>43</v>
      </c>
      <c r="B45" s="4" t="s">
        <v>46</v>
      </c>
      <c r="C45" s="8"/>
      <c r="D45" s="8"/>
      <c r="E45" s="22"/>
      <c r="F45" s="22" t="s">
        <v>254</v>
      </c>
      <c r="G45" s="19" t="s">
        <v>254</v>
      </c>
      <c r="H45" s="19" t="str">
        <f>IF(ISNUMBER(G45)=TRUE, SQRT(((0.52*G45)^2)+(D45^2)), " ")</f>
        <v xml:space="preserve"> </v>
      </c>
      <c r="I45" s="29"/>
      <c r="J45" s="53">
        <v>1</v>
      </c>
      <c r="K45" s="33" t="s">
        <v>266</v>
      </c>
      <c r="M45" s="34"/>
      <c r="N45" s="34"/>
      <c r="O45">
        <v>0.5</v>
      </c>
      <c r="P45">
        <v>0.1</v>
      </c>
      <c r="U45" s="34"/>
      <c r="V45" s="34"/>
      <c r="W45" s="34"/>
      <c r="X45" s="34">
        <v>38</v>
      </c>
      <c r="Y45" s="34">
        <v>25</v>
      </c>
    </row>
    <row r="46" spans="1:25" ht="19">
      <c r="A46" s="3" t="s">
        <v>43</v>
      </c>
      <c r="B46" s="4" t="s">
        <v>47</v>
      </c>
      <c r="C46" s="8">
        <v>274.11500000000001</v>
      </c>
      <c r="D46" s="8">
        <v>36</v>
      </c>
      <c r="E46" s="22">
        <v>120.375</v>
      </c>
      <c r="F46" s="22">
        <v>72.864493239162798</v>
      </c>
      <c r="G46" s="19">
        <v>274.11500000000001</v>
      </c>
      <c r="H46" s="19">
        <f>IF(ISNUMBER(G46)=TRUE, SQRT(((0.52*G46)^2)+(D46^2)), " ")</f>
        <v>147.01562700624723</v>
      </c>
      <c r="I46" s="29" t="s">
        <v>263</v>
      </c>
      <c r="J46" s="53">
        <v>1</v>
      </c>
      <c r="K46" s="33" t="s">
        <v>266</v>
      </c>
      <c r="L46">
        <v>3</v>
      </c>
      <c r="M46" s="34">
        <v>7.0124999999999993</v>
      </c>
      <c r="N46" s="34"/>
      <c r="O46">
        <v>3.4</v>
      </c>
      <c r="P46">
        <v>0.8</v>
      </c>
      <c r="U46" s="34">
        <v>640.74381249999999</v>
      </c>
      <c r="V46" s="34"/>
      <c r="W46" s="34"/>
      <c r="X46" s="34">
        <v>640.74381249999999</v>
      </c>
      <c r="Y46" s="34">
        <v>375.26552210836644</v>
      </c>
    </row>
    <row r="47" spans="1:25">
      <c r="A47" s="3" t="s">
        <v>48</v>
      </c>
      <c r="B47" s="4" t="s">
        <v>49</v>
      </c>
      <c r="C47" s="8"/>
      <c r="D47" s="8"/>
      <c r="E47" s="24"/>
      <c r="F47" s="22"/>
      <c r="G47" s="25"/>
      <c r="H47" s="19">
        <f t="shared" ref="H47:H53" si="1">G47*0.3</f>
        <v>0</v>
      </c>
      <c r="I47" s="29" t="s">
        <v>255</v>
      </c>
      <c r="K47" s="33" t="s">
        <v>254</v>
      </c>
      <c r="S47">
        <v>1.2</v>
      </c>
      <c r="T47">
        <v>0.8</v>
      </c>
      <c r="U47" s="34"/>
      <c r="V47" s="34"/>
      <c r="W47" s="34"/>
      <c r="X47" s="34"/>
      <c r="Y47" s="34"/>
    </row>
    <row r="48" spans="1:25">
      <c r="A48" s="3" t="s">
        <v>48</v>
      </c>
      <c r="B48" s="4" t="s">
        <v>50</v>
      </c>
      <c r="C48" s="8"/>
      <c r="D48" s="8"/>
      <c r="E48" s="24"/>
      <c r="F48" s="22"/>
      <c r="G48" s="25"/>
      <c r="H48" s="19">
        <f t="shared" si="1"/>
        <v>0</v>
      </c>
      <c r="I48" s="29" t="s">
        <v>255</v>
      </c>
      <c r="K48" s="33" t="s">
        <v>254</v>
      </c>
      <c r="U48" s="34"/>
      <c r="V48" s="34"/>
      <c r="W48" s="34"/>
      <c r="X48" s="34"/>
      <c r="Y48" s="34"/>
    </row>
    <row r="49" spans="1:25">
      <c r="A49" s="3" t="s">
        <v>48</v>
      </c>
      <c r="B49" s="4" t="s">
        <v>51</v>
      </c>
      <c r="C49" s="8"/>
      <c r="D49" s="8"/>
      <c r="E49" s="24"/>
      <c r="F49" s="22"/>
      <c r="G49" s="25"/>
      <c r="H49" s="19">
        <f t="shared" si="1"/>
        <v>0</v>
      </c>
      <c r="I49" s="29" t="s">
        <v>255</v>
      </c>
      <c r="K49" s="33" t="s">
        <v>254</v>
      </c>
      <c r="S49">
        <v>1.2</v>
      </c>
      <c r="T49">
        <v>0.8</v>
      </c>
      <c r="U49" s="34"/>
      <c r="V49" s="34"/>
      <c r="W49" s="34"/>
      <c r="X49" s="34"/>
      <c r="Y49" s="34"/>
    </row>
    <row r="50" spans="1:25">
      <c r="A50" s="3" t="s">
        <v>48</v>
      </c>
      <c r="B50" s="4" t="s">
        <v>52</v>
      </c>
      <c r="C50" s="8"/>
      <c r="D50" s="8"/>
      <c r="E50" s="24"/>
      <c r="F50" s="22"/>
      <c r="G50" s="25"/>
      <c r="H50" s="19">
        <f t="shared" si="1"/>
        <v>0</v>
      </c>
      <c r="I50" s="29" t="s">
        <v>255</v>
      </c>
      <c r="K50" s="33" t="s">
        <v>254</v>
      </c>
      <c r="S50">
        <v>1.2</v>
      </c>
      <c r="T50">
        <v>0.8</v>
      </c>
      <c r="U50" s="34"/>
      <c r="V50" s="34"/>
      <c r="W50" s="34"/>
      <c r="X50" s="34"/>
      <c r="Y50" s="34"/>
    </row>
    <row r="51" spans="1:25" ht="19">
      <c r="A51" s="3" t="s">
        <v>48</v>
      </c>
      <c r="B51" s="4" t="s">
        <v>53</v>
      </c>
      <c r="C51" s="8"/>
      <c r="D51" s="8"/>
      <c r="E51" s="22">
        <v>26.427474749999998</v>
      </c>
      <c r="F51" s="23"/>
      <c r="G51" s="25">
        <v>26.427474749999998</v>
      </c>
      <c r="H51" s="19">
        <f t="shared" si="1"/>
        <v>7.9282424249999988</v>
      </c>
      <c r="I51" s="29" t="s">
        <v>255</v>
      </c>
      <c r="J51" s="53">
        <v>8</v>
      </c>
      <c r="K51" s="33" t="s">
        <v>254</v>
      </c>
      <c r="O51">
        <v>6.3</v>
      </c>
      <c r="P51">
        <v>3.3</v>
      </c>
      <c r="U51" s="34">
        <v>114.4640000109375</v>
      </c>
      <c r="V51" s="34"/>
      <c r="W51" s="34"/>
      <c r="X51" s="34">
        <v>114.4640000109375</v>
      </c>
      <c r="Y51" s="34">
        <v>69.094590801283474</v>
      </c>
    </row>
    <row r="52" spans="1:25">
      <c r="A52" s="5" t="s">
        <v>48</v>
      </c>
      <c r="B52" s="6" t="s">
        <v>54</v>
      </c>
      <c r="C52" s="8"/>
      <c r="E52" s="26"/>
      <c r="G52" s="25"/>
      <c r="H52" s="19">
        <f t="shared" si="1"/>
        <v>0</v>
      </c>
      <c r="I52" s="29" t="s">
        <v>255</v>
      </c>
      <c r="K52" s="33" t="s">
        <v>254</v>
      </c>
      <c r="S52">
        <v>1.2</v>
      </c>
      <c r="T52">
        <v>0.8</v>
      </c>
      <c r="U52" s="34"/>
      <c r="V52" s="34"/>
      <c r="W52" s="34"/>
      <c r="X52" s="34"/>
      <c r="Y52" s="34"/>
    </row>
    <row r="53" spans="1:25">
      <c r="A53" s="5" t="s">
        <v>48</v>
      </c>
      <c r="B53" s="4" t="s">
        <v>55</v>
      </c>
      <c r="C53" s="8"/>
      <c r="E53" s="26"/>
      <c r="F53" s="23"/>
      <c r="G53" s="25"/>
      <c r="H53" s="19">
        <f t="shared" si="1"/>
        <v>0</v>
      </c>
      <c r="I53" s="29" t="s">
        <v>255</v>
      </c>
      <c r="K53" s="33" t="s">
        <v>254</v>
      </c>
      <c r="S53">
        <v>1.2</v>
      </c>
      <c r="T53">
        <v>0.8</v>
      </c>
      <c r="U53" s="34"/>
      <c r="V53" s="34"/>
      <c r="W53" s="34"/>
      <c r="X53" s="34"/>
      <c r="Y53" s="34"/>
    </row>
    <row r="54" spans="1:25">
      <c r="A54" s="5" t="s">
        <v>48</v>
      </c>
      <c r="B54" s="4" t="s">
        <v>56</v>
      </c>
      <c r="C54" s="8"/>
      <c r="E54" s="26"/>
      <c r="F54" s="23"/>
      <c r="G54" s="26"/>
      <c r="H54" s="19"/>
      <c r="I54" s="29"/>
      <c r="K54" s="33" t="s">
        <v>254</v>
      </c>
      <c r="S54">
        <v>1.2</v>
      </c>
      <c r="T54">
        <v>0.8</v>
      </c>
      <c r="U54" s="34"/>
      <c r="V54" s="34"/>
      <c r="W54" s="34"/>
      <c r="X54" s="34"/>
      <c r="Y54" s="34"/>
    </row>
    <row r="55" spans="1:25">
      <c r="A55" s="5" t="s">
        <v>48</v>
      </c>
      <c r="B55" s="4" t="s">
        <v>57</v>
      </c>
      <c r="C55" s="8"/>
      <c r="E55" s="26"/>
      <c r="F55" s="23"/>
      <c r="G55" s="26"/>
      <c r="H55" s="19"/>
      <c r="I55" s="29"/>
      <c r="K55" s="33" t="s">
        <v>254</v>
      </c>
      <c r="S55">
        <v>1.2</v>
      </c>
      <c r="T55">
        <v>0.8</v>
      </c>
      <c r="U55" s="34"/>
      <c r="V55" s="34"/>
      <c r="W55" s="34"/>
      <c r="X55" s="34"/>
      <c r="Y55" s="34"/>
    </row>
    <row r="56" spans="1:25">
      <c r="A56" s="3" t="s">
        <v>58</v>
      </c>
      <c r="B56" s="4" t="s">
        <v>59</v>
      </c>
      <c r="C56" s="8"/>
      <c r="E56" s="23">
        <v>22.888888888888889</v>
      </c>
      <c r="F56" s="23">
        <v>0</v>
      </c>
      <c r="G56" s="19">
        <v>23</v>
      </c>
      <c r="H56" s="19">
        <f>G56*0.3</f>
        <v>6.8999999999999995</v>
      </c>
      <c r="I56" s="29" t="s">
        <v>255</v>
      </c>
      <c r="K56" s="33" t="s">
        <v>254</v>
      </c>
      <c r="L56">
        <v>3</v>
      </c>
      <c r="N56" s="34">
        <v>6.1875</v>
      </c>
      <c r="S56">
        <v>3</v>
      </c>
      <c r="T56">
        <v>1.5</v>
      </c>
      <c r="U56" s="34"/>
      <c r="V56" s="34"/>
      <c r="W56" s="34">
        <v>47.4375</v>
      </c>
      <c r="X56" s="34">
        <v>47.4375</v>
      </c>
      <c r="Y56" s="34"/>
    </row>
    <row r="57" spans="1:25" ht="19">
      <c r="A57" s="3" t="s">
        <v>58</v>
      </c>
      <c r="B57" s="4" t="s">
        <v>60</v>
      </c>
      <c r="C57" s="8"/>
      <c r="E57" s="26"/>
      <c r="F57" s="23"/>
      <c r="G57" s="19"/>
      <c r="H57" s="19"/>
      <c r="I57" s="29"/>
      <c r="J57" s="53">
        <v>1</v>
      </c>
      <c r="K57" s="33" t="s">
        <v>266</v>
      </c>
      <c r="N57" s="34"/>
      <c r="U57" s="34"/>
      <c r="V57" s="34"/>
      <c r="W57" s="34"/>
      <c r="X57" s="34"/>
      <c r="Y57" s="34"/>
    </row>
    <row r="58" spans="1:25" ht="19">
      <c r="A58" s="3" t="s">
        <v>58</v>
      </c>
      <c r="B58" s="3" t="s">
        <v>61</v>
      </c>
      <c r="C58" s="8">
        <v>605.16999999999996</v>
      </c>
      <c r="D58" s="8">
        <v>325</v>
      </c>
      <c r="E58" s="22"/>
      <c r="F58" s="22"/>
      <c r="G58" s="19">
        <f>C58</f>
        <v>605.16999999999996</v>
      </c>
      <c r="H58" s="19">
        <f>IF(ISNUMBER(G58)=TRUE, SQRT(((0.52*G58)^2)+(D58^2)), " ")</f>
        <v>452.38676936285395</v>
      </c>
      <c r="I58" s="29"/>
      <c r="J58" s="53">
        <v>1</v>
      </c>
      <c r="K58" s="33" t="s">
        <v>266</v>
      </c>
      <c r="N58" s="34"/>
      <c r="O58">
        <v>1.5</v>
      </c>
      <c r="P58">
        <v>0.3</v>
      </c>
      <c r="U58" s="34">
        <v>624.0815624999999</v>
      </c>
      <c r="V58" s="34"/>
      <c r="W58" s="34"/>
      <c r="X58" s="34">
        <v>624.0815624999999</v>
      </c>
      <c r="Y58" s="34">
        <v>482.93231409275177</v>
      </c>
    </row>
    <row r="59" spans="1:25" ht="19">
      <c r="A59" s="3" t="s">
        <v>62</v>
      </c>
      <c r="B59" s="4" t="s">
        <v>63</v>
      </c>
      <c r="C59" s="8">
        <v>38.69</v>
      </c>
      <c r="D59" s="8">
        <v>18</v>
      </c>
      <c r="E59" s="22">
        <v>14.428571428571429</v>
      </c>
      <c r="F59" s="22">
        <v>13.167678424917614</v>
      </c>
      <c r="G59" s="19">
        <v>38.69</v>
      </c>
      <c r="H59" s="19">
        <f>IF(ISNUMBER(G59)=TRUE, SQRT(((0.52*G59)^2)+(D59^2)), " ")</f>
        <v>26.995668419952118</v>
      </c>
      <c r="I59" s="29" t="s">
        <v>263</v>
      </c>
      <c r="J59" s="53">
        <v>1</v>
      </c>
      <c r="K59" s="33" t="s">
        <v>266</v>
      </c>
      <c r="N59" s="34"/>
      <c r="O59">
        <v>1.1000000000000001</v>
      </c>
      <c r="P59">
        <v>0.3</v>
      </c>
      <c r="U59" s="34">
        <v>29.2593125</v>
      </c>
      <c r="V59" s="34"/>
      <c r="W59" s="34"/>
      <c r="X59" s="34">
        <v>29.2593125</v>
      </c>
      <c r="Y59" s="34">
        <v>21.919603009291993</v>
      </c>
    </row>
    <row r="60" spans="1:25" ht="19">
      <c r="A60" s="3" t="s">
        <v>62</v>
      </c>
      <c r="B60" s="4" t="s">
        <v>64</v>
      </c>
      <c r="C60" s="8">
        <v>134.32</v>
      </c>
      <c r="D60" s="8">
        <v>20</v>
      </c>
      <c r="E60" s="22">
        <v>197.33333333333334</v>
      </c>
      <c r="F60" s="22">
        <v>365.65709498259588</v>
      </c>
      <c r="G60" s="19">
        <v>134.32</v>
      </c>
      <c r="H60" s="19">
        <f>IF(ISNUMBER(G60)=TRUE, SQRT(((0.52*G60)^2)+(D60^2)), " ")</f>
        <v>72.653421068522306</v>
      </c>
      <c r="I60" s="29" t="s">
        <v>263</v>
      </c>
      <c r="J60" s="53">
        <v>1</v>
      </c>
      <c r="K60" s="33" t="s">
        <v>266</v>
      </c>
      <c r="L60">
        <v>159</v>
      </c>
      <c r="M60">
        <v>174.9</v>
      </c>
      <c r="N60" s="34">
        <v>131.17499999999998</v>
      </c>
      <c r="O60">
        <v>1.6</v>
      </c>
      <c r="P60">
        <v>0.2</v>
      </c>
      <c r="S60">
        <v>1.2</v>
      </c>
      <c r="T60">
        <v>0.8</v>
      </c>
      <c r="U60" s="34">
        <v>147.75200000000001</v>
      </c>
      <c r="V60" s="34"/>
      <c r="W60" s="34"/>
      <c r="X60" s="34">
        <v>147.75200000000001</v>
      </c>
      <c r="Y60" s="34">
        <v>82.025073413448425</v>
      </c>
    </row>
    <row r="61" spans="1:25" ht="19">
      <c r="A61" s="3" t="s">
        <v>62</v>
      </c>
      <c r="B61" s="4" t="s">
        <v>65</v>
      </c>
      <c r="C61" s="8"/>
      <c r="D61" s="8"/>
      <c r="E61" s="22">
        <v>39.666666666666664</v>
      </c>
      <c r="F61" s="22">
        <v>38.363756043664154</v>
      </c>
      <c r="G61" s="19">
        <v>40</v>
      </c>
      <c r="H61" s="19">
        <f>G61*0.3</f>
        <v>12</v>
      </c>
      <c r="I61" s="29" t="s">
        <v>255</v>
      </c>
      <c r="J61" s="53">
        <v>8</v>
      </c>
      <c r="K61" s="33" t="s">
        <v>254</v>
      </c>
      <c r="N61" s="34"/>
      <c r="S61">
        <v>1.2</v>
      </c>
      <c r="T61">
        <v>0.8</v>
      </c>
      <c r="U61" s="34"/>
      <c r="V61" s="34"/>
      <c r="W61" s="34">
        <v>33</v>
      </c>
      <c r="X61" s="34">
        <v>33</v>
      </c>
      <c r="Y61" s="34">
        <v>24.124883419407439</v>
      </c>
    </row>
    <row r="62" spans="1:25" ht="19">
      <c r="A62" s="3" t="s">
        <v>62</v>
      </c>
      <c r="B62" s="4" t="s">
        <v>66</v>
      </c>
      <c r="C62" s="8">
        <v>26.645</v>
      </c>
      <c r="D62" s="8">
        <v>17</v>
      </c>
      <c r="E62" s="22">
        <v>85.875</v>
      </c>
      <c r="F62" s="22">
        <v>169.05504835703664</v>
      </c>
      <c r="G62" s="19">
        <v>26.645</v>
      </c>
      <c r="H62" s="19">
        <f>IF(ISNUMBER(G62)=TRUE, SQRT(((0.52*G62)^2)+(D62^2)), " ")</f>
        <v>21.931076333823654</v>
      </c>
      <c r="I62" s="29" t="s">
        <v>263</v>
      </c>
      <c r="J62" s="53">
        <v>1</v>
      </c>
      <c r="K62" s="33" t="s">
        <v>266</v>
      </c>
      <c r="N62" s="34"/>
      <c r="O62">
        <v>2.4</v>
      </c>
      <c r="P62">
        <v>0.4</v>
      </c>
      <c r="S62">
        <v>1.2</v>
      </c>
      <c r="T62">
        <v>0.8</v>
      </c>
      <c r="U62" s="34">
        <v>43.964249999999993</v>
      </c>
      <c r="V62" s="34"/>
      <c r="W62" s="34"/>
      <c r="X62" s="34">
        <v>43.964249999999993</v>
      </c>
      <c r="Y62" s="34">
        <v>36.920685145033865</v>
      </c>
    </row>
    <row r="63" spans="1:25" ht="19">
      <c r="A63" s="3" t="s">
        <v>62</v>
      </c>
      <c r="B63" s="4" t="s">
        <v>67</v>
      </c>
      <c r="C63" s="8"/>
      <c r="D63" s="8"/>
      <c r="E63" s="22">
        <v>10.220000000000001</v>
      </c>
      <c r="F63" s="22">
        <v>0.73</v>
      </c>
      <c r="G63" s="19">
        <v>10</v>
      </c>
      <c r="H63" s="19">
        <f>IF(ISNUMBER(G63)=TRUE, SQRT(((0.52*G63)^2)+(D63^2)), " ")</f>
        <v>5.2</v>
      </c>
      <c r="I63" s="29"/>
      <c r="J63" s="53">
        <v>1</v>
      </c>
      <c r="K63" s="33" t="s">
        <v>266</v>
      </c>
      <c r="N63" s="34"/>
      <c r="S63">
        <v>1.2</v>
      </c>
      <c r="T63">
        <v>0.8</v>
      </c>
      <c r="U63" s="34"/>
      <c r="V63" s="34"/>
      <c r="W63" s="34">
        <v>8.25</v>
      </c>
      <c r="X63" s="34">
        <v>8.25</v>
      </c>
      <c r="Y63" s="34">
        <v>6.9752490994945839</v>
      </c>
    </row>
    <row r="64" spans="1:25" ht="19">
      <c r="A64" s="3" t="s">
        <v>62</v>
      </c>
      <c r="B64" s="4" t="s">
        <v>68</v>
      </c>
      <c r="C64" s="8"/>
      <c r="D64" s="8"/>
      <c r="E64" s="22">
        <v>27</v>
      </c>
      <c r="F64" s="22">
        <v>0</v>
      </c>
      <c r="G64" s="19">
        <v>27</v>
      </c>
      <c r="H64" s="19">
        <f>G64*0.3</f>
        <v>8.1</v>
      </c>
      <c r="I64" s="29" t="s">
        <v>255</v>
      </c>
      <c r="J64" s="53">
        <v>8</v>
      </c>
      <c r="K64" s="33" t="s">
        <v>254</v>
      </c>
      <c r="N64" s="34"/>
      <c r="S64">
        <v>1.2</v>
      </c>
      <c r="T64">
        <v>0.8</v>
      </c>
      <c r="U64" s="34"/>
      <c r="V64" s="34"/>
      <c r="W64" s="34">
        <v>22.274999999999999</v>
      </c>
      <c r="X64" s="34">
        <v>22.274999999999999</v>
      </c>
      <c r="Y64" s="34">
        <v>16.284296308100021</v>
      </c>
    </row>
    <row r="65" spans="1:25" ht="19">
      <c r="A65" s="5" t="s">
        <v>62</v>
      </c>
      <c r="B65" s="6" t="s">
        <v>69</v>
      </c>
      <c r="C65" s="8"/>
      <c r="E65" s="23"/>
      <c r="F65" s="23" t="s">
        <v>254</v>
      </c>
      <c r="G65" s="19" t="s">
        <v>254</v>
      </c>
      <c r="H65" s="19" t="str">
        <f t="shared" ref="H65:H74" si="2">IF(ISNUMBER(G65)=TRUE, SQRT(((0.52*G65)^2)+(D65^2)), " ")</f>
        <v xml:space="preserve"> </v>
      </c>
      <c r="I65" s="29"/>
      <c r="J65" s="53">
        <v>1</v>
      </c>
      <c r="K65" s="33" t="s">
        <v>266</v>
      </c>
      <c r="L65">
        <v>1</v>
      </c>
      <c r="N65" s="34">
        <v>0.82499999999999996</v>
      </c>
      <c r="S65">
        <v>1.2</v>
      </c>
      <c r="T65">
        <v>0.8</v>
      </c>
      <c r="U65" s="34"/>
      <c r="V65" s="34"/>
      <c r="W65" s="34"/>
      <c r="X65" s="34"/>
      <c r="Y65" s="34"/>
    </row>
    <row r="66" spans="1:25" ht="19">
      <c r="A66" s="3" t="s">
        <v>70</v>
      </c>
      <c r="B66" s="4" t="s">
        <v>71</v>
      </c>
      <c r="C66" s="8">
        <v>50.37</v>
      </c>
      <c r="D66" s="8">
        <v>17</v>
      </c>
      <c r="E66" s="23"/>
      <c r="F66" s="22"/>
      <c r="G66" s="19">
        <v>50.37</v>
      </c>
      <c r="H66" s="19">
        <f t="shared" si="2"/>
        <v>31.225659604882647</v>
      </c>
      <c r="I66" s="29" t="s">
        <v>263</v>
      </c>
      <c r="J66" s="53">
        <v>1</v>
      </c>
      <c r="K66" s="33" t="s">
        <v>266</v>
      </c>
      <c r="N66" s="34"/>
      <c r="Q66">
        <v>1.2</v>
      </c>
      <c r="R66">
        <v>0.5</v>
      </c>
      <c r="U66" s="34"/>
      <c r="V66" s="34">
        <v>41.555249999999994</v>
      </c>
      <c r="W66" s="34"/>
      <c r="X66" s="34">
        <v>41.555249999999994</v>
      </c>
      <c r="Y66" s="34">
        <v>31.039269328313065</v>
      </c>
    </row>
    <row r="67" spans="1:25" ht="19">
      <c r="A67" s="3" t="s">
        <v>70</v>
      </c>
      <c r="B67" s="4" t="s">
        <v>72</v>
      </c>
      <c r="C67" s="8">
        <v>93.075000000000003</v>
      </c>
      <c r="D67" s="8">
        <v>24</v>
      </c>
      <c r="E67" s="23"/>
      <c r="F67" s="22" t="s">
        <v>254</v>
      </c>
      <c r="G67" s="19">
        <v>93.075000000000003</v>
      </c>
      <c r="H67" s="19">
        <f t="shared" si="2"/>
        <v>54.022802602234549</v>
      </c>
      <c r="I67" s="29" t="s">
        <v>263</v>
      </c>
      <c r="J67" s="53">
        <v>1</v>
      </c>
      <c r="K67" s="33" t="s">
        <v>266</v>
      </c>
      <c r="L67">
        <v>5</v>
      </c>
      <c r="N67" s="34">
        <v>4.125</v>
      </c>
      <c r="S67">
        <v>1.2</v>
      </c>
      <c r="T67">
        <v>0.8</v>
      </c>
      <c r="U67" s="34"/>
      <c r="V67" s="34"/>
      <c r="W67" s="34">
        <v>76.786874999999995</v>
      </c>
      <c r="X67" s="34">
        <v>76.786874999999995</v>
      </c>
      <c r="Y67" s="34">
        <v>67.874318359325898</v>
      </c>
    </row>
    <row r="68" spans="1:25" ht="19">
      <c r="A68" s="3" t="s">
        <v>70</v>
      </c>
      <c r="B68" s="4" t="s">
        <v>73</v>
      </c>
      <c r="C68" s="8"/>
      <c r="D68" s="8"/>
      <c r="E68" s="23"/>
      <c r="F68" s="22" t="s">
        <v>254</v>
      </c>
      <c r="G68" s="19" t="s">
        <v>254</v>
      </c>
      <c r="H68" s="19" t="str">
        <f t="shared" si="2"/>
        <v xml:space="preserve"> </v>
      </c>
      <c r="I68" s="29"/>
      <c r="J68" s="53">
        <v>1</v>
      </c>
      <c r="K68" s="33" t="s">
        <v>266</v>
      </c>
      <c r="L68">
        <v>51</v>
      </c>
      <c r="N68" s="34">
        <v>42.074999999999996</v>
      </c>
      <c r="S68">
        <v>1.2</v>
      </c>
      <c r="T68">
        <v>0.8</v>
      </c>
      <c r="U68" s="34"/>
      <c r="V68" s="34"/>
      <c r="W68" s="34"/>
      <c r="X68" s="34"/>
      <c r="Y68" s="34"/>
    </row>
    <row r="69" spans="1:25" ht="19">
      <c r="A69" s="3" t="s">
        <v>74</v>
      </c>
      <c r="B69" s="4" t="s">
        <v>75</v>
      </c>
      <c r="C69" s="8">
        <v>126.655</v>
      </c>
      <c r="D69" s="8">
        <v>18</v>
      </c>
      <c r="E69" s="23"/>
      <c r="F69" s="22" t="s">
        <v>254</v>
      </c>
      <c r="G69" s="19">
        <v>126.655</v>
      </c>
      <c r="H69" s="19">
        <f t="shared" si="2"/>
        <v>68.276047281312358</v>
      </c>
      <c r="I69" s="29" t="s">
        <v>263</v>
      </c>
      <c r="J69" s="53">
        <v>1</v>
      </c>
      <c r="K69" s="33" t="s">
        <v>266</v>
      </c>
      <c r="N69" s="34"/>
      <c r="O69">
        <v>1.4</v>
      </c>
      <c r="P69">
        <v>0.5</v>
      </c>
      <c r="U69" s="34">
        <v>121.90543749999999</v>
      </c>
      <c r="V69" s="34"/>
      <c r="W69" s="34"/>
      <c r="X69" s="34">
        <v>121.90543749999999</v>
      </c>
      <c r="Y69" s="34">
        <v>78.829437064322121</v>
      </c>
    </row>
    <row r="70" spans="1:25" ht="19">
      <c r="A70" s="3" t="s">
        <v>74</v>
      </c>
      <c r="B70" s="4" t="s">
        <v>76</v>
      </c>
      <c r="C70" s="8"/>
      <c r="D70" s="8"/>
      <c r="E70" s="23"/>
      <c r="F70" s="22" t="s">
        <v>254</v>
      </c>
      <c r="G70" s="19" t="s">
        <v>254</v>
      </c>
      <c r="H70" s="19" t="str">
        <f t="shared" si="2"/>
        <v xml:space="preserve"> </v>
      </c>
      <c r="I70" s="29"/>
      <c r="J70" s="53">
        <v>1</v>
      </c>
      <c r="K70" s="33" t="s">
        <v>266</v>
      </c>
      <c r="L70">
        <v>53.5</v>
      </c>
      <c r="N70" s="34">
        <v>44.137500000000003</v>
      </c>
      <c r="S70">
        <v>1.2</v>
      </c>
      <c r="T70">
        <v>0.8</v>
      </c>
      <c r="U70" s="34"/>
      <c r="V70" s="34"/>
      <c r="W70" s="34"/>
      <c r="X70" s="34"/>
      <c r="Y70" s="34"/>
    </row>
    <row r="71" spans="1:25" ht="19">
      <c r="A71" s="3" t="s">
        <v>74</v>
      </c>
      <c r="B71" s="4" t="s">
        <v>77</v>
      </c>
      <c r="C71" s="8"/>
      <c r="D71" s="8"/>
      <c r="E71" s="23"/>
      <c r="F71" s="22" t="s">
        <v>254</v>
      </c>
      <c r="G71" s="19" t="s">
        <v>254</v>
      </c>
      <c r="H71" s="19" t="str">
        <f t="shared" si="2"/>
        <v xml:space="preserve"> </v>
      </c>
      <c r="I71" s="29"/>
      <c r="J71" s="53">
        <v>1</v>
      </c>
      <c r="K71" s="33" t="s">
        <v>266</v>
      </c>
      <c r="L71">
        <v>150</v>
      </c>
      <c r="N71" s="34">
        <v>123.75</v>
      </c>
      <c r="S71">
        <v>1.2</v>
      </c>
      <c r="T71">
        <v>0.8</v>
      </c>
      <c r="U71" s="34"/>
      <c r="V71" s="34"/>
      <c r="W71" s="34"/>
      <c r="X71" s="34"/>
      <c r="Y71" s="34"/>
    </row>
    <row r="72" spans="1:25" ht="19">
      <c r="A72" s="3" t="s">
        <v>78</v>
      </c>
      <c r="B72" s="4" t="s">
        <v>79</v>
      </c>
      <c r="C72" s="8">
        <v>55.48</v>
      </c>
      <c r="D72" s="8">
        <v>35</v>
      </c>
      <c r="E72" s="23"/>
      <c r="F72" s="22" t="s">
        <v>254</v>
      </c>
      <c r="G72" s="19">
        <v>55.48</v>
      </c>
      <c r="H72" s="19">
        <f t="shared" si="2"/>
        <v>45.357462673302173</v>
      </c>
      <c r="I72" s="29" t="s">
        <v>263</v>
      </c>
      <c r="J72" s="53">
        <v>1</v>
      </c>
      <c r="K72" s="33" t="s">
        <v>266</v>
      </c>
      <c r="L72">
        <v>1.1299999999999999</v>
      </c>
      <c r="M72" s="34">
        <v>0.77687499999999998</v>
      </c>
      <c r="O72">
        <v>1</v>
      </c>
      <c r="P72">
        <v>0.5</v>
      </c>
      <c r="U72" s="34">
        <v>38.142499999999998</v>
      </c>
      <c r="V72" s="34"/>
      <c r="W72" s="34"/>
      <c r="X72" s="34">
        <v>38.142499999999998</v>
      </c>
      <c r="Y72" s="34">
        <v>36.552811186316433</v>
      </c>
    </row>
    <row r="73" spans="1:25" ht="19">
      <c r="A73" s="3" t="s">
        <v>78</v>
      </c>
      <c r="B73" s="4" t="s">
        <v>80</v>
      </c>
      <c r="C73" s="8">
        <v>72.27</v>
      </c>
      <c r="D73" s="8">
        <v>25</v>
      </c>
      <c r="E73" s="23"/>
      <c r="F73" s="22" t="s">
        <v>254</v>
      </c>
      <c r="G73" s="19">
        <v>72.27</v>
      </c>
      <c r="H73" s="19">
        <f t="shared" si="2"/>
        <v>45.13630981992214</v>
      </c>
      <c r="I73" s="29" t="s">
        <v>263</v>
      </c>
      <c r="J73" s="53">
        <v>1</v>
      </c>
      <c r="K73" s="33" t="s">
        <v>266</v>
      </c>
      <c r="M73" s="34"/>
      <c r="S73">
        <v>1.2</v>
      </c>
      <c r="T73">
        <v>0.8</v>
      </c>
      <c r="U73" s="34"/>
      <c r="V73" s="34"/>
      <c r="W73" s="34">
        <v>59.622749999999996</v>
      </c>
      <c r="X73" s="34">
        <v>59.622749999999996</v>
      </c>
      <c r="Y73" s="34">
        <v>54.46624047902425</v>
      </c>
    </row>
    <row r="74" spans="1:25" ht="19">
      <c r="A74" s="3" t="s">
        <v>78</v>
      </c>
      <c r="B74" s="4" t="s">
        <v>81</v>
      </c>
      <c r="C74" s="8"/>
      <c r="D74" s="8"/>
      <c r="E74" s="23"/>
      <c r="F74" s="22" t="s">
        <v>254</v>
      </c>
      <c r="G74" s="19" t="s">
        <v>254</v>
      </c>
      <c r="H74" s="19" t="str">
        <f t="shared" si="2"/>
        <v xml:space="preserve"> </v>
      </c>
      <c r="I74" s="29"/>
      <c r="J74" s="53">
        <v>1</v>
      </c>
      <c r="K74" s="33" t="s">
        <v>266</v>
      </c>
      <c r="L74">
        <v>2000</v>
      </c>
      <c r="M74" s="34"/>
      <c r="N74" s="34">
        <v>1650</v>
      </c>
      <c r="S74">
        <v>1.2</v>
      </c>
      <c r="T74">
        <v>0.8</v>
      </c>
      <c r="U74" s="34"/>
      <c r="V74" s="34"/>
      <c r="W74" s="34"/>
      <c r="X74" s="34"/>
      <c r="Y74" s="34"/>
    </row>
    <row r="75" spans="1:25" ht="19">
      <c r="A75" s="3" t="s">
        <v>82</v>
      </c>
      <c r="B75" s="4" t="s">
        <v>83</v>
      </c>
      <c r="C75" s="8"/>
      <c r="D75" s="8"/>
      <c r="E75" s="22">
        <v>25.2</v>
      </c>
      <c r="F75" s="22">
        <v>12</v>
      </c>
      <c r="G75" s="19">
        <v>25</v>
      </c>
      <c r="H75" s="19">
        <f>G75*0.3</f>
        <v>7.5</v>
      </c>
      <c r="I75" s="29" t="s">
        <v>255</v>
      </c>
      <c r="J75" s="53">
        <v>8</v>
      </c>
      <c r="K75" s="33" t="s">
        <v>254</v>
      </c>
      <c r="M75" s="34"/>
      <c r="S75">
        <v>1.2</v>
      </c>
      <c r="T75">
        <v>0.8</v>
      </c>
      <c r="U75" s="34"/>
      <c r="V75" s="34"/>
      <c r="W75" s="34">
        <v>20.625</v>
      </c>
      <c r="X75" s="34">
        <v>20.625</v>
      </c>
      <c r="Y75" s="34">
        <v>15.078052137129649</v>
      </c>
    </row>
    <row r="76" spans="1:25" ht="19">
      <c r="A76" s="3" t="s">
        <v>82</v>
      </c>
      <c r="B76" s="4" t="s">
        <v>84</v>
      </c>
      <c r="C76" s="8">
        <v>18.98</v>
      </c>
      <c r="D76" s="8">
        <v>19</v>
      </c>
      <c r="E76" s="22">
        <v>112</v>
      </c>
      <c r="F76" s="22">
        <v>28</v>
      </c>
      <c r="G76" s="19">
        <v>18.98</v>
      </c>
      <c r="H76" s="19">
        <f>IF(ISNUMBER(G76)=TRUE, SQRT(((0.52*G76)^2)+(D76^2)), " ")</f>
        <v>21.410488181262938</v>
      </c>
      <c r="I76" s="29" t="s">
        <v>263</v>
      </c>
      <c r="J76" s="53">
        <v>1</v>
      </c>
      <c r="K76" s="33" t="s">
        <v>266</v>
      </c>
      <c r="M76" s="34"/>
      <c r="O76">
        <v>0.26</v>
      </c>
      <c r="U76" s="34">
        <v>3.3926750000000001</v>
      </c>
      <c r="V76" s="34"/>
      <c r="W76" s="34"/>
      <c r="X76" s="34">
        <v>3.3926750000000001</v>
      </c>
      <c r="Y76" s="34">
        <v>3.8271247624007501</v>
      </c>
    </row>
    <row r="77" spans="1:25" ht="19">
      <c r="A77" s="3" t="s">
        <v>82</v>
      </c>
      <c r="B77" s="4" t="s">
        <v>85</v>
      </c>
      <c r="C77" s="8"/>
      <c r="D77" s="8"/>
      <c r="E77" s="22">
        <v>1.31</v>
      </c>
      <c r="F77" s="22">
        <v>0.04</v>
      </c>
      <c r="G77" s="19">
        <v>1</v>
      </c>
      <c r="H77" s="19">
        <f>G77*0.3</f>
        <v>0.3</v>
      </c>
      <c r="I77" s="29" t="s">
        <v>255</v>
      </c>
      <c r="J77" s="53">
        <v>8</v>
      </c>
      <c r="K77" s="33" t="s">
        <v>254</v>
      </c>
      <c r="M77" s="34"/>
      <c r="O77">
        <v>6.86</v>
      </c>
      <c r="U77" s="34">
        <v>4.7162500000000005</v>
      </c>
      <c r="V77" s="34"/>
      <c r="W77" s="34"/>
      <c r="X77" s="34">
        <v>4.7162500000000005</v>
      </c>
      <c r="Y77" s="34">
        <v>1.4148750000000001</v>
      </c>
    </row>
    <row r="78" spans="1:25" ht="19">
      <c r="A78" s="3" t="s">
        <v>86</v>
      </c>
      <c r="B78" s="4" t="s">
        <v>87</v>
      </c>
      <c r="C78" s="8">
        <v>211.7</v>
      </c>
      <c r="D78" s="8">
        <v>25</v>
      </c>
      <c r="E78" s="22"/>
      <c r="F78" s="22" t="s">
        <v>254</v>
      </c>
      <c r="G78" s="19">
        <v>211.7</v>
      </c>
      <c r="H78" s="19">
        <f t="shared" ref="H78:H92" si="3">IF(ISNUMBER(G78)=TRUE, SQRT(((0.52*G78)^2)+(D78^2)), " ")</f>
        <v>112.8870544216652</v>
      </c>
      <c r="I78" s="29" t="s">
        <v>263</v>
      </c>
      <c r="J78" s="53">
        <v>1</v>
      </c>
      <c r="K78" s="33" t="s">
        <v>266</v>
      </c>
      <c r="L78">
        <v>335</v>
      </c>
      <c r="M78" s="34">
        <v>299.40625</v>
      </c>
      <c r="O78">
        <v>1.3</v>
      </c>
      <c r="U78" s="34">
        <v>189.206875</v>
      </c>
      <c r="V78" s="34"/>
      <c r="W78" s="34"/>
      <c r="X78" s="34">
        <v>189.206875</v>
      </c>
      <c r="Y78" s="34">
        <v>100.89280488936328</v>
      </c>
    </row>
    <row r="79" spans="1:25" ht="19">
      <c r="A79" s="3" t="s">
        <v>86</v>
      </c>
      <c r="B79" s="4" t="s">
        <v>88</v>
      </c>
      <c r="C79" s="8"/>
      <c r="D79" s="8"/>
      <c r="E79" s="22"/>
      <c r="F79" s="22" t="s">
        <v>254</v>
      </c>
      <c r="G79" s="19" t="s">
        <v>254</v>
      </c>
      <c r="H79" s="19" t="str">
        <f t="shared" si="3"/>
        <v xml:space="preserve"> </v>
      </c>
      <c r="I79" s="29"/>
      <c r="J79" s="53">
        <v>1</v>
      </c>
      <c r="K79" s="33" t="s">
        <v>266</v>
      </c>
      <c r="L79">
        <v>19</v>
      </c>
      <c r="M79" s="34">
        <v>16.981249999999999</v>
      </c>
      <c r="O79">
        <v>1.3</v>
      </c>
      <c r="P79">
        <v>0.4</v>
      </c>
      <c r="U79" s="34"/>
      <c r="V79" s="34"/>
      <c r="W79" s="34"/>
      <c r="X79" s="34"/>
      <c r="Y79" s="34"/>
    </row>
    <row r="80" spans="1:25" ht="19">
      <c r="A80" s="3" t="s">
        <v>86</v>
      </c>
      <c r="B80" s="4" t="s">
        <v>89</v>
      </c>
      <c r="C80" s="8"/>
      <c r="D80" s="8"/>
      <c r="E80" s="22"/>
      <c r="F80" s="22" t="s">
        <v>254</v>
      </c>
      <c r="G80" s="19" t="s">
        <v>254</v>
      </c>
      <c r="H80" s="19" t="str">
        <f t="shared" si="3"/>
        <v xml:space="preserve"> </v>
      </c>
      <c r="I80" s="29"/>
      <c r="J80" s="53">
        <v>1</v>
      </c>
      <c r="K80" s="33" t="s">
        <v>266</v>
      </c>
      <c r="L80">
        <v>200</v>
      </c>
      <c r="M80" s="34"/>
      <c r="N80">
        <v>165</v>
      </c>
      <c r="S80">
        <v>1.2</v>
      </c>
      <c r="T80">
        <v>0.8</v>
      </c>
      <c r="U80" s="34"/>
      <c r="V80" s="34"/>
      <c r="W80" s="34"/>
      <c r="X80" s="34"/>
      <c r="Y80" s="34"/>
    </row>
    <row r="81" spans="1:25" ht="19">
      <c r="A81" s="3" t="s">
        <v>86</v>
      </c>
      <c r="B81" s="4" t="s">
        <v>90</v>
      </c>
      <c r="C81" s="8">
        <v>259.51499999999999</v>
      </c>
      <c r="D81" s="8">
        <v>34</v>
      </c>
      <c r="E81" s="22"/>
      <c r="F81" s="22" t="s">
        <v>254</v>
      </c>
      <c r="G81" s="19">
        <v>259.51499999999999</v>
      </c>
      <c r="H81" s="19">
        <f t="shared" si="3"/>
        <v>139.1650413172791</v>
      </c>
      <c r="I81" s="29" t="s">
        <v>263</v>
      </c>
      <c r="J81" s="53">
        <v>1</v>
      </c>
      <c r="K81" s="33" t="s">
        <v>266</v>
      </c>
      <c r="L81">
        <v>60</v>
      </c>
      <c r="M81" s="34"/>
      <c r="N81">
        <v>49.5</v>
      </c>
      <c r="Q81">
        <v>1.2</v>
      </c>
      <c r="R81">
        <v>0.5</v>
      </c>
      <c r="U81" s="34"/>
      <c r="V81" s="34">
        <v>214.09987499999997</v>
      </c>
      <c r="W81" s="34"/>
      <c r="X81" s="34">
        <v>214.09987499999997</v>
      </c>
      <c r="Y81" s="34">
        <v>145.39504700787893</v>
      </c>
    </row>
    <row r="82" spans="1:25" ht="19">
      <c r="A82" s="3" t="s">
        <v>86</v>
      </c>
      <c r="B82" s="4" t="s">
        <v>91</v>
      </c>
      <c r="C82" s="8">
        <v>332.51499999999999</v>
      </c>
      <c r="D82" s="8">
        <v>34</v>
      </c>
      <c r="E82" s="22"/>
      <c r="F82" s="22" t="s">
        <v>254</v>
      </c>
      <c r="G82" s="19">
        <v>332.51499999999999</v>
      </c>
      <c r="H82" s="19">
        <f t="shared" si="3"/>
        <v>176.21891868025975</v>
      </c>
      <c r="I82" s="29" t="s">
        <v>263</v>
      </c>
      <c r="J82" s="53">
        <v>1</v>
      </c>
      <c r="K82" s="33" t="s">
        <v>266</v>
      </c>
      <c r="M82" s="34"/>
      <c r="Q82">
        <v>1.2</v>
      </c>
      <c r="R82">
        <v>0.5</v>
      </c>
      <c r="U82" s="34"/>
      <c r="V82" s="34">
        <v>274.32487499999996</v>
      </c>
      <c r="W82" s="34"/>
      <c r="X82" s="34">
        <v>274.32487499999996</v>
      </c>
      <c r="Y82" s="34">
        <v>184.93370570155727</v>
      </c>
    </row>
    <row r="83" spans="1:25" ht="19">
      <c r="A83" s="3" t="s">
        <v>86</v>
      </c>
      <c r="B83" s="4" t="s">
        <v>92</v>
      </c>
      <c r="C83" s="8"/>
      <c r="D83" s="8"/>
      <c r="E83" s="22"/>
      <c r="F83" s="22" t="s">
        <v>254</v>
      </c>
      <c r="G83" s="19" t="s">
        <v>254</v>
      </c>
      <c r="H83" s="19" t="str">
        <f t="shared" si="3"/>
        <v xml:space="preserve"> </v>
      </c>
      <c r="I83" s="29"/>
      <c r="J83" s="53">
        <v>1</v>
      </c>
      <c r="K83" s="33" t="s">
        <v>266</v>
      </c>
      <c r="L83">
        <v>237</v>
      </c>
      <c r="M83" s="34"/>
      <c r="N83" s="34">
        <v>195.52499999999998</v>
      </c>
      <c r="S83">
        <v>1.2</v>
      </c>
      <c r="T83">
        <v>0.8</v>
      </c>
      <c r="U83" s="34"/>
      <c r="V83" s="34"/>
      <c r="W83" s="34"/>
      <c r="X83" s="34"/>
      <c r="Y83" s="34"/>
    </row>
    <row r="84" spans="1:25" ht="19">
      <c r="A84" s="3" t="s">
        <v>86</v>
      </c>
      <c r="B84" s="4" t="s">
        <v>93</v>
      </c>
      <c r="C84" s="8"/>
      <c r="D84" s="8"/>
      <c r="E84" s="22"/>
      <c r="F84" s="22" t="s">
        <v>254</v>
      </c>
      <c r="G84" s="19" t="s">
        <v>254</v>
      </c>
      <c r="H84" s="19" t="str">
        <f t="shared" si="3"/>
        <v xml:space="preserve"> </v>
      </c>
      <c r="I84" s="29"/>
      <c r="J84" s="53">
        <v>1</v>
      </c>
      <c r="K84" s="33" t="s">
        <v>266</v>
      </c>
      <c r="L84">
        <v>2</v>
      </c>
      <c r="M84" s="34"/>
      <c r="N84" s="34">
        <v>1.65</v>
      </c>
      <c r="S84">
        <v>1.2</v>
      </c>
      <c r="T84">
        <v>0.8</v>
      </c>
      <c r="U84" s="34"/>
      <c r="V84" s="34"/>
      <c r="W84" s="34"/>
      <c r="X84" s="34"/>
      <c r="Y84" s="34"/>
    </row>
    <row r="85" spans="1:25" ht="19">
      <c r="A85" s="3" t="s">
        <v>86</v>
      </c>
      <c r="B85" s="4" t="s">
        <v>94</v>
      </c>
      <c r="C85" s="8"/>
      <c r="D85" s="8">
        <v>29</v>
      </c>
      <c r="E85" s="22"/>
      <c r="F85" s="22" t="s">
        <v>254</v>
      </c>
      <c r="G85" s="19">
        <v>258.05500000000001</v>
      </c>
      <c r="H85" s="19">
        <f t="shared" si="3"/>
        <v>137.28649012178877</v>
      </c>
      <c r="I85" s="29" t="s">
        <v>263</v>
      </c>
      <c r="J85" s="53">
        <v>1</v>
      </c>
      <c r="K85" s="33" t="s">
        <v>266</v>
      </c>
      <c r="M85" s="34"/>
      <c r="N85" s="34"/>
      <c r="O85">
        <v>1.2</v>
      </c>
      <c r="P85">
        <v>0.3</v>
      </c>
      <c r="U85" s="34">
        <v>212.895375</v>
      </c>
      <c r="V85" s="34"/>
      <c r="W85" s="34"/>
      <c r="X85" s="34">
        <v>212.895375</v>
      </c>
      <c r="Y85" s="34">
        <v>125.14356528734685</v>
      </c>
    </row>
    <row r="86" spans="1:25" ht="19">
      <c r="A86" s="3" t="s">
        <v>86</v>
      </c>
      <c r="B86" s="4" t="s">
        <v>95</v>
      </c>
      <c r="C86" s="8">
        <v>274.84500000000003</v>
      </c>
      <c r="D86" s="8">
        <v>30</v>
      </c>
      <c r="E86" s="22"/>
      <c r="F86" s="22" t="s">
        <v>254</v>
      </c>
      <c r="G86" s="19">
        <v>274.84500000000003</v>
      </c>
      <c r="H86" s="19">
        <f t="shared" si="3"/>
        <v>146.0340881313675</v>
      </c>
      <c r="I86" s="29" t="s">
        <v>263</v>
      </c>
      <c r="J86" s="53">
        <v>1</v>
      </c>
      <c r="K86" s="33" t="s">
        <v>266</v>
      </c>
      <c r="M86" s="34"/>
      <c r="N86" s="34"/>
      <c r="O86">
        <v>1.7</v>
      </c>
      <c r="P86">
        <v>0.5</v>
      </c>
      <c r="U86" s="34">
        <v>321.22509375000004</v>
      </c>
      <c r="V86" s="34"/>
      <c r="W86" s="34"/>
      <c r="X86" s="34">
        <v>321.22509375000004</v>
      </c>
      <c r="Y86" s="34">
        <v>195.08162686548897</v>
      </c>
    </row>
    <row r="87" spans="1:25" ht="19">
      <c r="A87" s="3" t="s">
        <v>86</v>
      </c>
      <c r="B87" s="4" t="s">
        <v>96</v>
      </c>
      <c r="C87" s="8">
        <v>69.349999999999994</v>
      </c>
      <c r="D87" s="8">
        <v>30</v>
      </c>
      <c r="E87" s="22"/>
      <c r="F87" s="22" t="s">
        <v>254</v>
      </c>
      <c r="G87" s="19">
        <v>69.349999999999994</v>
      </c>
      <c r="H87" s="19">
        <f t="shared" si="3"/>
        <v>46.909144566917867</v>
      </c>
      <c r="I87" s="29" t="s">
        <v>263</v>
      </c>
      <c r="J87" s="53">
        <v>1</v>
      </c>
      <c r="K87" s="33" t="s">
        <v>266</v>
      </c>
      <c r="M87" s="34"/>
      <c r="N87" s="34"/>
      <c r="O87">
        <v>1.2</v>
      </c>
      <c r="U87" s="34">
        <v>57.21374999999999</v>
      </c>
      <c r="V87" s="34"/>
      <c r="W87" s="34"/>
      <c r="X87" s="34">
        <v>57.21374999999999</v>
      </c>
      <c r="Y87" s="34">
        <v>38.700044267707241</v>
      </c>
    </row>
    <row r="88" spans="1:25" ht="19">
      <c r="A88" s="3" t="s">
        <v>86</v>
      </c>
      <c r="B88" s="4" t="s">
        <v>97</v>
      </c>
      <c r="C88" s="8"/>
      <c r="D88" s="8">
        <v>23</v>
      </c>
      <c r="E88" s="22"/>
      <c r="F88" s="22" t="s">
        <v>254</v>
      </c>
      <c r="G88" s="19">
        <v>193.45</v>
      </c>
      <c r="H88" s="19">
        <f t="shared" si="3"/>
        <v>103.18988727583725</v>
      </c>
      <c r="I88" s="29" t="s">
        <v>263</v>
      </c>
      <c r="J88" s="53">
        <v>1</v>
      </c>
      <c r="K88" s="33" t="s">
        <v>266</v>
      </c>
      <c r="L88">
        <v>27</v>
      </c>
      <c r="M88" s="34">
        <v>24.131250000000001</v>
      </c>
      <c r="N88" s="34"/>
      <c r="O88">
        <v>1.3</v>
      </c>
      <c r="P88">
        <v>0.4</v>
      </c>
      <c r="U88" s="34">
        <v>172.8959375</v>
      </c>
      <c r="V88" s="34"/>
      <c r="W88" s="34"/>
      <c r="X88" s="34">
        <v>172.8959375</v>
      </c>
      <c r="Y88" s="34">
        <v>106.46940885901292</v>
      </c>
    </row>
    <row r="89" spans="1:25">
      <c r="A89" s="7" t="s">
        <v>86</v>
      </c>
      <c r="B89" s="4" t="s">
        <v>98</v>
      </c>
      <c r="C89" s="8"/>
      <c r="E89" s="22"/>
      <c r="F89" s="23" t="s">
        <v>254</v>
      </c>
      <c r="G89" s="19"/>
      <c r="H89" s="19" t="str">
        <f t="shared" si="3"/>
        <v xml:space="preserve"> </v>
      </c>
      <c r="I89" s="29"/>
      <c r="K89" s="33" t="s">
        <v>254</v>
      </c>
      <c r="L89">
        <v>2</v>
      </c>
      <c r="N89" s="34">
        <v>1.65</v>
      </c>
      <c r="S89">
        <v>1.2</v>
      </c>
      <c r="T89">
        <v>0.8</v>
      </c>
      <c r="U89" s="34"/>
      <c r="V89" s="34"/>
      <c r="W89" s="34"/>
      <c r="X89" s="34"/>
      <c r="Y89" s="34"/>
    </row>
    <row r="90" spans="1:25" ht="19">
      <c r="A90" s="3" t="s">
        <v>99</v>
      </c>
      <c r="B90" s="4" t="s">
        <v>100</v>
      </c>
      <c r="C90" s="8"/>
      <c r="D90" s="8"/>
      <c r="E90" s="22"/>
      <c r="F90" s="22" t="s">
        <v>254</v>
      </c>
      <c r="G90" s="19" t="s">
        <v>254</v>
      </c>
      <c r="H90" s="19" t="str">
        <f t="shared" si="3"/>
        <v xml:space="preserve"> </v>
      </c>
      <c r="I90" s="29"/>
      <c r="J90" s="53">
        <v>1</v>
      </c>
      <c r="K90" s="33" t="s">
        <v>266</v>
      </c>
      <c r="L90">
        <v>55</v>
      </c>
      <c r="N90" s="34">
        <v>45.375</v>
      </c>
      <c r="S90">
        <v>1.2</v>
      </c>
      <c r="T90">
        <v>0.8</v>
      </c>
      <c r="U90" s="34"/>
      <c r="V90" s="34"/>
      <c r="W90" s="34"/>
      <c r="X90" s="34"/>
      <c r="Y90" s="34"/>
    </row>
    <row r="91" spans="1:25" ht="19">
      <c r="A91" s="3" t="s">
        <v>99</v>
      </c>
      <c r="B91" s="4" t="s">
        <v>101</v>
      </c>
      <c r="C91" s="8">
        <v>181.04</v>
      </c>
      <c r="D91" s="8">
        <v>23</v>
      </c>
      <c r="E91" s="22">
        <v>63</v>
      </c>
      <c r="F91" s="22"/>
      <c r="G91" s="19">
        <v>181.04</v>
      </c>
      <c r="H91" s="19">
        <f t="shared" si="3"/>
        <v>96.909701395887083</v>
      </c>
      <c r="I91" s="29" t="s">
        <v>263</v>
      </c>
      <c r="J91" s="53">
        <v>1</v>
      </c>
      <c r="K91" s="33" t="s">
        <v>266</v>
      </c>
      <c r="N91" s="34"/>
      <c r="O91">
        <v>0.9</v>
      </c>
      <c r="U91" s="34">
        <v>112.0185</v>
      </c>
      <c r="V91" s="34"/>
      <c r="W91" s="34"/>
      <c r="X91" s="34">
        <v>112.0185</v>
      </c>
      <c r="Y91" s="34">
        <v>59.962877738705139</v>
      </c>
    </row>
    <row r="92" spans="1:25" ht="19">
      <c r="A92" s="3" t="s">
        <v>99</v>
      </c>
      <c r="B92" s="4" t="s">
        <v>102</v>
      </c>
      <c r="C92" s="8"/>
      <c r="D92" s="8"/>
      <c r="E92" s="22"/>
      <c r="F92" s="22" t="s">
        <v>254</v>
      </c>
      <c r="G92" s="19" t="s">
        <v>254</v>
      </c>
      <c r="H92" s="19" t="str">
        <f t="shared" si="3"/>
        <v xml:space="preserve"> </v>
      </c>
      <c r="I92" s="29"/>
      <c r="J92" s="53">
        <v>1</v>
      </c>
      <c r="K92" s="33" t="s">
        <v>266</v>
      </c>
      <c r="L92">
        <v>90</v>
      </c>
      <c r="N92" s="34">
        <v>74.25</v>
      </c>
      <c r="S92">
        <v>1.2</v>
      </c>
      <c r="T92">
        <v>0.8</v>
      </c>
      <c r="U92" s="34"/>
      <c r="V92" s="34"/>
      <c r="W92" s="34"/>
      <c r="X92" s="34"/>
      <c r="Y92" s="34"/>
    </row>
    <row r="93" spans="1:25" ht="19">
      <c r="A93" s="3" t="s">
        <v>99</v>
      </c>
      <c r="B93" s="4" t="s">
        <v>103</v>
      </c>
      <c r="C93" s="8"/>
      <c r="D93" s="8"/>
      <c r="E93" s="22">
        <v>91</v>
      </c>
      <c r="F93" s="22"/>
      <c r="G93" s="19">
        <v>91</v>
      </c>
      <c r="H93" s="19">
        <f>G93*0.3</f>
        <v>27.3</v>
      </c>
      <c r="I93" s="29" t="s">
        <v>255</v>
      </c>
      <c r="J93" s="53">
        <v>9</v>
      </c>
      <c r="K93" s="33" t="s">
        <v>254</v>
      </c>
      <c r="L93">
        <v>12</v>
      </c>
      <c r="N93">
        <v>9.8999999999999986</v>
      </c>
      <c r="S93">
        <v>1.2</v>
      </c>
      <c r="T93">
        <v>0.8</v>
      </c>
      <c r="U93" s="34"/>
      <c r="V93" s="34"/>
      <c r="W93" s="34">
        <v>75.075000000000003</v>
      </c>
      <c r="X93" s="34">
        <v>75.075000000000003</v>
      </c>
      <c r="Y93" s="34">
        <v>54.884109779151927</v>
      </c>
    </row>
    <row r="94" spans="1:25" ht="19">
      <c r="A94" s="3" t="s">
        <v>99</v>
      </c>
      <c r="B94" s="4" t="s">
        <v>104</v>
      </c>
      <c r="C94" s="8"/>
      <c r="D94" s="8"/>
      <c r="E94" s="22">
        <v>37</v>
      </c>
      <c r="F94" s="22"/>
      <c r="G94" s="19">
        <v>37</v>
      </c>
      <c r="H94" s="19">
        <f>G94*0.3</f>
        <v>11.1</v>
      </c>
      <c r="I94" s="29" t="s">
        <v>255</v>
      </c>
      <c r="J94" s="53">
        <v>9</v>
      </c>
      <c r="K94" s="33" t="s">
        <v>254</v>
      </c>
      <c r="O94">
        <v>0.4</v>
      </c>
      <c r="U94" s="34">
        <v>10.175000000000001</v>
      </c>
      <c r="V94" s="34"/>
      <c r="W94" s="34"/>
      <c r="X94" s="34">
        <v>10.175000000000001</v>
      </c>
      <c r="Y94" s="34">
        <v>3.0525000000000002</v>
      </c>
    </row>
    <row r="95" spans="1:25" ht="19">
      <c r="A95" s="3" t="s">
        <v>99</v>
      </c>
      <c r="B95" s="4" t="s">
        <v>105</v>
      </c>
      <c r="C95" s="8"/>
      <c r="D95" s="8"/>
      <c r="E95" s="22">
        <v>37</v>
      </c>
      <c r="F95" s="22"/>
      <c r="G95" s="19">
        <v>37</v>
      </c>
      <c r="H95" s="19">
        <f>G95*0.3</f>
        <v>11.1</v>
      </c>
      <c r="I95" s="29" t="s">
        <v>255</v>
      </c>
      <c r="J95" s="53">
        <v>9</v>
      </c>
      <c r="K95" s="33" t="s">
        <v>254</v>
      </c>
      <c r="O95">
        <v>1.8</v>
      </c>
      <c r="U95" s="34">
        <v>45.787500000000009</v>
      </c>
      <c r="V95" s="34"/>
      <c r="W95" s="34"/>
      <c r="X95" s="34">
        <v>45.787500000000009</v>
      </c>
      <c r="Y95" s="34">
        <v>13.736250000000002</v>
      </c>
    </row>
    <row r="96" spans="1:25" ht="19">
      <c r="A96" s="3" t="s">
        <v>106</v>
      </c>
      <c r="B96" s="4" t="s">
        <v>107</v>
      </c>
      <c r="C96" s="8"/>
      <c r="D96" s="8">
        <v>32</v>
      </c>
      <c r="E96" s="22"/>
      <c r="F96" s="22" t="s">
        <v>254</v>
      </c>
      <c r="G96" s="19">
        <v>94.9</v>
      </c>
      <c r="H96" s="19">
        <f>IF(ISNUMBER(G96)=TRUE, SQRT(((0.52*G96)^2)+(D96^2)), " ")</f>
        <v>58.81517749696927</v>
      </c>
      <c r="I96" s="29" t="s">
        <v>263</v>
      </c>
      <c r="J96" s="53">
        <v>9</v>
      </c>
      <c r="K96" s="33" t="s">
        <v>254</v>
      </c>
      <c r="L96">
        <v>1200</v>
      </c>
      <c r="N96" s="34">
        <v>990</v>
      </c>
      <c r="Q96">
        <v>1.2</v>
      </c>
      <c r="R96">
        <v>0.5</v>
      </c>
      <c r="U96" s="34"/>
      <c r="V96" s="34">
        <v>78.292500000000004</v>
      </c>
      <c r="W96" s="34"/>
      <c r="X96" s="34">
        <v>78.292500000000004</v>
      </c>
      <c r="Y96" s="34">
        <v>58.468981647755975</v>
      </c>
    </row>
    <row r="97" spans="1:28" ht="19">
      <c r="A97" s="3" t="s">
        <v>106</v>
      </c>
      <c r="B97" s="4" t="s">
        <v>108</v>
      </c>
      <c r="C97" s="8"/>
      <c r="D97" s="8"/>
      <c r="E97" s="22">
        <v>87</v>
      </c>
      <c r="F97" s="22"/>
      <c r="G97" s="19">
        <v>87</v>
      </c>
      <c r="H97" s="19">
        <f>G97*0.3</f>
        <v>26.099999999999998</v>
      </c>
      <c r="I97" s="29" t="s">
        <v>255</v>
      </c>
      <c r="J97" s="53">
        <v>9</v>
      </c>
      <c r="K97" s="33" t="s">
        <v>254</v>
      </c>
      <c r="O97">
        <v>2</v>
      </c>
      <c r="U97" s="34">
        <v>119.625</v>
      </c>
      <c r="V97" s="34"/>
      <c r="W97" s="34"/>
      <c r="X97" s="34">
        <v>119.625</v>
      </c>
      <c r="Y97" s="34">
        <v>35.887499999999996</v>
      </c>
    </row>
    <row r="98" spans="1:28" ht="19">
      <c r="A98" s="3" t="s">
        <v>106</v>
      </c>
      <c r="B98" s="4" t="s">
        <v>109</v>
      </c>
      <c r="C98" s="8"/>
      <c r="D98" s="8">
        <v>25</v>
      </c>
      <c r="E98" s="22">
        <v>173</v>
      </c>
      <c r="F98" s="22"/>
      <c r="G98" s="19">
        <v>50.734999999999999</v>
      </c>
      <c r="H98" s="19">
        <f>IF(ISNUMBER(G98)=TRUE, SQRT(((0.52*G98)^2)+(D98^2)), " ")</f>
        <v>36.34584538623362</v>
      </c>
      <c r="I98" s="29" t="s">
        <v>263</v>
      </c>
      <c r="J98" s="53">
        <v>1</v>
      </c>
      <c r="K98" s="33" t="s">
        <v>266</v>
      </c>
      <c r="O98">
        <v>0.2</v>
      </c>
      <c r="Q98">
        <v>1.2</v>
      </c>
      <c r="R98">
        <v>0.5</v>
      </c>
      <c r="U98" s="34">
        <v>6.9760625000000003</v>
      </c>
      <c r="V98" s="34"/>
      <c r="W98" s="34"/>
      <c r="X98" s="34">
        <v>6.9760625000000003</v>
      </c>
      <c r="Y98" s="34">
        <v>4.9975537406071231</v>
      </c>
    </row>
    <row r="99" spans="1:28" ht="19">
      <c r="A99" s="3" t="s">
        <v>110</v>
      </c>
      <c r="B99" s="4" t="s">
        <v>111</v>
      </c>
      <c r="C99" s="8">
        <v>68.254999999999995</v>
      </c>
      <c r="D99" s="8">
        <v>24</v>
      </c>
      <c r="E99" s="22">
        <v>120</v>
      </c>
      <c r="F99" s="22"/>
      <c r="G99" s="19">
        <v>68.254999999999995</v>
      </c>
      <c r="H99" s="19">
        <f>IF(ISNUMBER(G99)=TRUE, SQRT(((0.52*G99)^2)+(D99^2)), " ")</f>
        <v>42.845357446986014</v>
      </c>
      <c r="I99" s="29" t="s">
        <v>263</v>
      </c>
      <c r="J99" s="53">
        <v>1</v>
      </c>
      <c r="K99" s="33" t="s">
        <v>266</v>
      </c>
      <c r="O99">
        <v>0.9</v>
      </c>
      <c r="P99">
        <v>0.3</v>
      </c>
      <c r="U99" s="34">
        <v>42.232781249999995</v>
      </c>
      <c r="V99" s="34"/>
      <c r="W99" s="34"/>
      <c r="X99" s="34">
        <v>42.232781249999995</v>
      </c>
      <c r="Y99" s="34">
        <v>30.016473779987511</v>
      </c>
    </row>
    <row r="100" spans="1:28" ht="19">
      <c r="A100" s="3" t="s">
        <v>112</v>
      </c>
      <c r="B100" s="4" t="s">
        <v>113</v>
      </c>
      <c r="C100" s="8"/>
      <c r="D100" s="8">
        <v>20</v>
      </c>
      <c r="E100" s="22">
        <v>87</v>
      </c>
      <c r="F100" s="22">
        <v>45.085104709500975</v>
      </c>
      <c r="G100" s="19">
        <v>49.274999999999999</v>
      </c>
      <c r="H100" s="19">
        <f>IF(ISNUMBER(G100)=TRUE, SQRT(((0.52*G100)^2)+(D100^2)), " ")</f>
        <v>32.504432451590354</v>
      </c>
      <c r="I100" s="29" t="s">
        <v>263</v>
      </c>
      <c r="J100" s="53">
        <v>1</v>
      </c>
      <c r="K100" s="33" t="s">
        <v>299</v>
      </c>
      <c r="O100">
        <v>0.4</v>
      </c>
      <c r="P100">
        <v>0.1</v>
      </c>
      <c r="U100" s="34">
        <v>13.550625</v>
      </c>
      <c r="V100" s="34"/>
      <c r="W100" s="34"/>
      <c r="X100" s="34">
        <v>13.550625</v>
      </c>
      <c r="Y100" s="34">
        <v>9.5591270978991112</v>
      </c>
    </row>
    <row r="101" spans="1:28" ht="19">
      <c r="A101" s="3" t="s">
        <v>112</v>
      </c>
      <c r="B101" s="4" t="s">
        <v>114</v>
      </c>
      <c r="C101" s="8"/>
      <c r="D101" s="8"/>
      <c r="E101" s="22">
        <v>3.4571428571428577</v>
      </c>
      <c r="F101" s="22">
        <v>5.1235749636521621</v>
      </c>
      <c r="G101" s="19">
        <v>3</v>
      </c>
      <c r="H101" s="19">
        <f>G101*0.3</f>
        <v>0.89999999999999991</v>
      </c>
      <c r="I101" s="29" t="s">
        <v>255</v>
      </c>
      <c r="J101" s="53">
        <v>3</v>
      </c>
      <c r="S101">
        <v>1.2</v>
      </c>
      <c r="T101">
        <v>0.8</v>
      </c>
      <c r="U101" s="34"/>
      <c r="V101" s="34"/>
      <c r="W101" s="34">
        <v>2.4749999999999996</v>
      </c>
      <c r="X101" s="34">
        <v>2.4749999999999996</v>
      </c>
      <c r="Y101" s="34">
        <v>1.8093662564555577</v>
      </c>
    </row>
    <row r="102" spans="1:28" ht="19">
      <c r="A102" s="8" t="s">
        <v>112</v>
      </c>
      <c r="B102" s="4" t="s">
        <v>115</v>
      </c>
      <c r="C102" s="8"/>
      <c r="D102" s="8"/>
      <c r="E102" s="22">
        <v>2.6</v>
      </c>
      <c r="F102" s="22">
        <v>0.77781745930520196</v>
      </c>
      <c r="G102" s="19">
        <v>3</v>
      </c>
      <c r="H102" s="19">
        <f>G102*0.3</f>
        <v>0.89999999999999991</v>
      </c>
      <c r="I102" s="29" t="s">
        <v>255</v>
      </c>
      <c r="J102" s="53">
        <v>3</v>
      </c>
      <c r="S102">
        <v>1.2</v>
      </c>
      <c r="T102">
        <v>0.8</v>
      </c>
      <c r="U102" s="34"/>
      <c r="V102" s="34"/>
      <c r="W102" s="34">
        <v>2.4749999999999996</v>
      </c>
      <c r="X102" s="34">
        <v>2.4749999999999996</v>
      </c>
      <c r="Y102" s="34">
        <v>1.8093662564555577</v>
      </c>
    </row>
    <row r="103" spans="1:28" ht="19">
      <c r="A103" s="3" t="s">
        <v>116</v>
      </c>
      <c r="B103" s="4" t="s">
        <v>117</v>
      </c>
      <c r="C103" s="8"/>
      <c r="D103" s="8"/>
      <c r="E103" s="22">
        <v>23.433333333333334</v>
      </c>
      <c r="F103" s="22">
        <v>28.678602166462408</v>
      </c>
      <c r="G103" s="19">
        <v>23</v>
      </c>
      <c r="H103" s="19">
        <f>0.3</f>
        <v>0.3</v>
      </c>
      <c r="I103" s="29" t="s">
        <v>255</v>
      </c>
      <c r="J103" s="53">
        <v>3</v>
      </c>
      <c r="O103">
        <v>1.3</v>
      </c>
      <c r="U103" s="34">
        <v>20.556250000000002</v>
      </c>
      <c r="V103" s="34"/>
      <c r="W103" s="34"/>
      <c r="X103" s="34">
        <v>20.556250000000002</v>
      </c>
      <c r="Y103" s="34">
        <v>0.268125</v>
      </c>
      <c r="AB103" s="29"/>
    </row>
    <row r="104" spans="1:28" ht="19">
      <c r="A104" s="3" t="s">
        <v>116</v>
      </c>
      <c r="B104" s="4" t="s">
        <v>118</v>
      </c>
      <c r="C104" s="8">
        <v>163.88499999999999</v>
      </c>
      <c r="D104" s="8">
        <v>18</v>
      </c>
      <c r="E104" s="22">
        <v>257.54545454545456</v>
      </c>
      <c r="F104" s="22">
        <v>265.07781486553017</v>
      </c>
      <c r="G104" s="19">
        <v>163.88499999999999</v>
      </c>
      <c r="H104" s="19">
        <f>IF(ISNUMBER(G104)=TRUE, SQRT(((0.52*G104)^2)+(D104^2)), " ")</f>
        <v>87.100416118638591</v>
      </c>
      <c r="I104" s="29" t="s">
        <v>263</v>
      </c>
      <c r="J104" s="53">
        <v>1</v>
      </c>
      <c r="K104" s="48" t="s">
        <v>304</v>
      </c>
      <c r="O104">
        <v>0.8</v>
      </c>
      <c r="P104">
        <v>0.2</v>
      </c>
      <c r="U104" s="34">
        <v>90.136750000000006</v>
      </c>
      <c r="V104" s="34"/>
      <c r="W104" s="34"/>
      <c r="X104" s="34">
        <v>90.136750000000006</v>
      </c>
      <c r="Y104" s="34">
        <v>52.940537954551019</v>
      </c>
    </row>
    <row r="105" spans="1:28" ht="19">
      <c r="A105" s="3" t="s">
        <v>116</v>
      </c>
      <c r="B105" s="4" t="s">
        <v>119</v>
      </c>
      <c r="C105" s="8"/>
      <c r="D105" s="8"/>
      <c r="E105" s="22"/>
      <c r="F105" s="22"/>
      <c r="G105" s="19"/>
      <c r="H105" s="19"/>
      <c r="I105" s="29"/>
      <c r="J105" s="53" t="s">
        <v>301</v>
      </c>
      <c r="K105" s="48" t="s">
        <v>300</v>
      </c>
      <c r="L105">
        <v>1</v>
      </c>
      <c r="N105" s="34">
        <v>0.82499999999999996</v>
      </c>
      <c r="S105">
        <v>1.2</v>
      </c>
      <c r="T105">
        <v>0.8</v>
      </c>
      <c r="U105" s="34"/>
      <c r="V105" s="34"/>
      <c r="W105" s="34"/>
      <c r="X105" s="34"/>
      <c r="Y105" s="34"/>
    </row>
    <row r="106" spans="1:28" ht="19">
      <c r="A106" s="3" t="s">
        <v>120</v>
      </c>
      <c r="B106" s="4" t="s">
        <v>121</v>
      </c>
      <c r="C106" s="8">
        <v>371.57</v>
      </c>
      <c r="D106" s="8">
        <v>29</v>
      </c>
      <c r="E106" s="22">
        <v>513.5454545454545</v>
      </c>
      <c r="F106" s="22">
        <v>399.03095428718166</v>
      </c>
      <c r="G106" s="19">
        <v>371.57</v>
      </c>
      <c r="H106" s="19">
        <f t="shared" ref="H106:H111" si="4">IF(ISNUMBER(G106)=TRUE, SQRT(((0.52*G106)^2)+(D106^2)), " ")</f>
        <v>195.38059583530807</v>
      </c>
      <c r="I106" s="29" t="s">
        <v>263</v>
      </c>
      <c r="J106" s="53">
        <v>1</v>
      </c>
      <c r="K106" s="48" t="s">
        <v>305</v>
      </c>
      <c r="N106" s="34"/>
      <c r="O106">
        <v>0.7</v>
      </c>
      <c r="P106">
        <v>0.2</v>
      </c>
      <c r="U106" s="34">
        <v>178.8180625</v>
      </c>
      <c r="V106" s="34"/>
      <c r="W106" s="34"/>
      <c r="X106" s="34">
        <v>178.8180625</v>
      </c>
      <c r="Y106" s="34">
        <v>107.01092299717438</v>
      </c>
    </row>
    <row r="107" spans="1:28" ht="19">
      <c r="A107" s="9" t="s">
        <v>122</v>
      </c>
      <c r="B107" s="10" t="s">
        <v>123</v>
      </c>
      <c r="C107" s="8"/>
      <c r="D107" s="8"/>
      <c r="E107" s="22"/>
      <c r="F107" s="22" t="s">
        <v>254</v>
      </c>
      <c r="G107" s="19" t="s">
        <v>254</v>
      </c>
      <c r="H107" s="19" t="str">
        <f t="shared" si="4"/>
        <v xml:space="preserve"> </v>
      </c>
      <c r="I107" s="29"/>
      <c r="J107" s="53">
        <v>1</v>
      </c>
      <c r="K107" s="46" t="s">
        <v>266</v>
      </c>
      <c r="N107" s="34"/>
      <c r="O107">
        <v>0.4</v>
      </c>
      <c r="P107">
        <v>0.1</v>
      </c>
      <c r="U107" s="34"/>
      <c r="V107" s="34"/>
      <c r="W107" s="34"/>
      <c r="X107" s="34">
        <v>100</v>
      </c>
      <c r="Y107" s="34">
        <v>50</v>
      </c>
    </row>
    <row r="108" spans="1:28" ht="19">
      <c r="A108" s="3" t="s">
        <v>124</v>
      </c>
      <c r="B108" s="4" t="s">
        <v>125</v>
      </c>
      <c r="C108" s="8">
        <v>212.79499999999999</v>
      </c>
      <c r="D108" s="8">
        <v>17</v>
      </c>
      <c r="E108" s="22"/>
      <c r="F108" s="22" t="s">
        <v>254</v>
      </c>
      <c r="G108" s="19">
        <v>212.79499999999999</v>
      </c>
      <c r="H108" s="19">
        <f t="shared" si="4"/>
        <v>111.95166337111743</v>
      </c>
      <c r="I108" s="29" t="s">
        <v>263</v>
      </c>
      <c r="J108" s="53">
        <v>1</v>
      </c>
      <c r="K108" s="46" t="s">
        <v>266</v>
      </c>
      <c r="N108" s="34"/>
      <c r="O108">
        <v>0.8</v>
      </c>
      <c r="P108">
        <v>0.2</v>
      </c>
      <c r="U108" s="34">
        <v>117.03725</v>
      </c>
      <c r="V108" s="34"/>
      <c r="W108" s="34"/>
      <c r="X108" s="34">
        <v>117.03725</v>
      </c>
      <c r="Y108" s="34">
        <v>68.171788774899824</v>
      </c>
    </row>
    <row r="109" spans="1:28" ht="19">
      <c r="A109" s="3" t="s">
        <v>124</v>
      </c>
      <c r="B109" s="4" t="s">
        <v>126</v>
      </c>
      <c r="C109" s="8"/>
      <c r="D109" s="8"/>
      <c r="E109" s="22"/>
      <c r="F109" s="22" t="s">
        <v>254</v>
      </c>
      <c r="G109" s="19" t="s">
        <v>254</v>
      </c>
      <c r="H109" s="19" t="str">
        <f t="shared" si="4"/>
        <v xml:space="preserve"> </v>
      </c>
      <c r="I109" s="29"/>
      <c r="J109" s="53">
        <v>1</v>
      </c>
      <c r="K109" s="46" t="s">
        <v>266</v>
      </c>
      <c r="L109">
        <v>0.5</v>
      </c>
      <c r="N109" s="34">
        <v>0.41249999999999998</v>
      </c>
      <c r="S109">
        <v>1.2</v>
      </c>
      <c r="T109">
        <v>0.8</v>
      </c>
      <c r="U109" s="34"/>
      <c r="V109" s="34"/>
      <c r="W109" s="34"/>
      <c r="X109" s="34"/>
      <c r="Y109" s="34"/>
    </row>
    <row r="110" spans="1:28" ht="19">
      <c r="A110" s="3" t="s">
        <v>124</v>
      </c>
      <c r="B110" s="4" t="s">
        <v>127</v>
      </c>
      <c r="C110" s="8"/>
      <c r="D110" s="8">
        <v>36</v>
      </c>
      <c r="E110" s="22"/>
      <c r="F110" s="22" t="s">
        <v>254</v>
      </c>
      <c r="G110" s="19">
        <v>487.27499999999998</v>
      </c>
      <c r="H110" s="19">
        <f t="shared" si="4"/>
        <v>255.92761611244691</v>
      </c>
      <c r="I110" s="29" t="s">
        <v>263</v>
      </c>
      <c r="J110" s="53">
        <v>1</v>
      </c>
      <c r="K110" s="46" t="s">
        <v>266</v>
      </c>
      <c r="L110">
        <v>2324</v>
      </c>
      <c r="N110" s="34">
        <v>1917.2999999999997</v>
      </c>
      <c r="Q110">
        <v>1.2</v>
      </c>
      <c r="R110">
        <v>0.5</v>
      </c>
      <c r="U110" s="34"/>
      <c r="V110" s="34">
        <v>402.00187499999993</v>
      </c>
      <c r="W110" s="34"/>
      <c r="X110" s="34">
        <v>402.00187499999993</v>
      </c>
      <c r="Y110" s="34">
        <v>269.5120237546202</v>
      </c>
    </row>
    <row r="111" spans="1:28" ht="19">
      <c r="A111" s="3" t="s">
        <v>128</v>
      </c>
      <c r="B111" s="4" t="s">
        <v>129</v>
      </c>
      <c r="C111" s="8">
        <v>229.22</v>
      </c>
      <c r="D111" s="8">
        <v>26</v>
      </c>
      <c r="E111" s="22">
        <v>224</v>
      </c>
      <c r="F111" s="22">
        <v>167.28418933061187</v>
      </c>
      <c r="G111" s="19">
        <v>229.22</v>
      </c>
      <c r="H111" s="19">
        <f t="shared" si="4"/>
        <v>121.99715157068218</v>
      </c>
      <c r="I111" s="29" t="s">
        <v>263</v>
      </c>
      <c r="J111" s="53">
        <v>1</v>
      </c>
      <c r="K111" s="46" t="s">
        <v>289</v>
      </c>
      <c r="L111">
        <v>10</v>
      </c>
      <c r="M111" s="34">
        <v>12.375</v>
      </c>
      <c r="N111" s="34">
        <v>8.25</v>
      </c>
      <c r="O111">
        <v>1.8</v>
      </c>
      <c r="P111">
        <v>0.5</v>
      </c>
      <c r="S111">
        <v>1.2</v>
      </c>
      <c r="T111">
        <v>0.8</v>
      </c>
      <c r="U111" s="34">
        <v>283.65975000000003</v>
      </c>
      <c r="V111" s="34"/>
      <c r="W111" s="34"/>
      <c r="X111" s="34">
        <v>283.65975000000003</v>
      </c>
      <c r="Y111" s="34">
        <v>170.29662303188965</v>
      </c>
    </row>
    <row r="112" spans="1:28" ht="19">
      <c r="A112" s="3" t="s">
        <v>128</v>
      </c>
      <c r="B112" s="4" t="s">
        <v>130</v>
      </c>
      <c r="C112" s="8"/>
      <c r="D112" s="8"/>
      <c r="E112" s="22">
        <v>32</v>
      </c>
      <c r="F112" s="22">
        <v>83.522452071284405</v>
      </c>
      <c r="G112" s="19">
        <v>32</v>
      </c>
      <c r="H112" s="19">
        <f>G112*0.3</f>
        <v>9.6</v>
      </c>
      <c r="I112" s="29" t="s">
        <v>255</v>
      </c>
      <c r="J112" s="53">
        <v>4</v>
      </c>
      <c r="L112">
        <v>35</v>
      </c>
      <c r="M112" s="34">
        <v>192.5</v>
      </c>
      <c r="N112" s="34">
        <v>28.875</v>
      </c>
      <c r="O112">
        <v>8</v>
      </c>
      <c r="S112">
        <v>1.2</v>
      </c>
      <c r="T112">
        <v>0.8</v>
      </c>
      <c r="U112" s="34">
        <v>176</v>
      </c>
      <c r="V112" s="34"/>
      <c r="W112" s="34"/>
      <c r="X112" s="34">
        <v>176</v>
      </c>
      <c r="Y112" s="34">
        <v>52.8</v>
      </c>
    </row>
    <row r="113" spans="1:25" ht="19">
      <c r="A113" s="3" t="s">
        <v>128</v>
      </c>
      <c r="B113" s="4" t="s">
        <v>131</v>
      </c>
      <c r="C113" s="8"/>
      <c r="D113" s="8">
        <v>31</v>
      </c>
      <c r="E113" s="22">
        <v>504.54545454545456</v>
      </c>
      <c r="F113" s="22">
        <v>224.79742947267138</v>
      </c>
      <c r="G113" s="19">
        <v>385.44</v>
      </c>
      <c r="H113" s="19">
        <f>IF(ISNUMBER(G113)=TRUE, SQRT(((0.52*G113)^2)+(D113^2)), " ")</f>
        <v>202.81199143403725</v>
      </c>
      <c r="I113" s="29" t="s">
        <v>263</v>
      </c>
      <c r="J113" s="53">
        <v>1</v>
      </c>
      <c r="K113" s="47" t="s">
        <v>290</v>
      </c>
      <c r="M113" s="34"/>
      <c r="O113">
        <v>0.9</v>
      </c>
      <c r="P113">
        <v>0.3</v>
      </c>
      <c r="U113" s="34">
        <v>238.49100000000001</v>
      </c>
      <c r="V113" s="34"/>
      <c r="W113" s="34"/>
      <c r="X113" s="34">
        <v>238.49100000000001</v>
      </c>
      <c r="Y113" s="34">
        <v>148.55131421587927</v>
      </c>
    </row>
    <row r="114" spans="1:25" ht="19">
      <c r="A114" s="3" t="s">
        <v>128</v>
      </c>
      <c r="B114" s="10" t="s">
        <v>132</v>
      </c>
      <c r="C114" s="8">
        <v>213.52500000000001</v>
      </c>
      <c r="D114" s="8">
        <v>21</v>
      </c>
      <c r="E114" s="22">
        <v>219.85714285714286</v>
      </c>
      <c r="F114" s="22">
        <v>114.13078784751237</v>
      </c>
      <c r="G114" s="19">
        <v>213.52500000000001</v>
      </c>
      <c r="H114" s="19">
        <f>IF(ISNUMBER(G114)=TRUE, SQRT(((0.52*G114)^2)+(D114^2)), " ")</f>
        <v>113.00144728719187</v>
      </c>
      <c r="I114" s="29" t="s">
        <v>263</v>
      </c>
      <c r="J114" s="53">
        <v>1</v>
      </c>
      <c r="K114" s="47" t="s">
        <v>291</v>
      </c>
      <c r="M114" s="34"/>
      <c r="S114">
        <v>1.2</v>
      </c>
      <c r="T114">
        <v>0.8</v>
      </c>
      <c r="U114" s="34"/>
      <c r="V114" s="34"/>
      <c r="W114" s="34">
        <v>176.15812500000001</v>
      </c>
      <c r="X114" s="34">
        <v>176.15812500000001</v>
      </c>
      <c r="Y114" s="34">
        <v>149.94326677618147</v>
      </c>
    </row>
    <row r="115" spans="1:25" ht="19">
      <c r="A115" s="3" t="s">
        <v>128</v>
      </c>
      <c r="B115" s="4" t="s">
        <v>133</v>
      </c>
      <c r="C115" s="8"/>
      <c r="D115" s="8"/>
      <c r="E115" s="22">
        <v>32.272727272727273</v>
      </c>
      <c r="F115" s="22">
        <v>74.921887697777251</v>
      </c>
      <c r="G115" s="19">
        <v>32</v>
      </c>
      <c r="H115" s="19">
        <f>G115*0.3</f>
        <v>9.6</v>
      </c>
      <c r="I115" s="29" t="s">
        <v>255</v>
      </c>
      <c r="J115" s="53" t="s">
        <v>302</v>
      </c>
      <c r="L115">
        <v>4</v>
      </c>
      <c r="M115" s="34"/>
      <c r="N115">
        <v>3.3</v>
      </c>
      <c r="O115">
        <v>1</v>
      </c>
      <c r="S115">
        <v>1.2</v>
      </c>
      <c r="T115">
        <v>0.8</v>
      </c>
      <c r="U115" s="34">
        <v>22</v>
      </c>
      <c r="V115" s="34"/>
      <c r="W115" s="34"/>
      <c r="X115" s="34">
        <v>22</v>
      </c>
      <c r="Y115" s="34">
        <v>6.6</v>
      </c>
    </row>
    <row r="116" spans="1:25" ht="19">
      <c r="A116" s="3" t="s">
        <v>128</v>
      </c>
      <c r="B116" s="4" t="s">
        <v>134</v>
      </c>
      <c r="C116" s="8"/>
      <c r="D116" s="8"/>
      <c r="E116" s="22">
        <v>15</v>
      </c>
      <c r="F116" s="22">
        <v>0</v>
      </c>
      <c r="G116" s="19">
        <v>15</v>
      </c>
      <c r="H116" s="19">
        <f>G116*0.3</f>
        <v>4.5</v>
      </c>
      <c r="I116" s="29" t="s">
        <v>255</v>
      </c>
      <c r="J116" s="53">
        <v>5</v>
      </c>
      <c r="M116" s="34"/>
      <c r="S116">
        <v>1.2</v>
      </c>
      <c r="T116">
        <v>0.8</v>
      </c>
      <c r="U116" s="34"/>
      <c r="V116" s="34"/>
      <c r="W116" s="34">
        <v>12.375</v>
      </c>
      <c r="X116" s="34">
        <v>12.375</v>
      </c>
      <c r="Y116" s="34">
        <v>9.0468312822777897</v>
      </c>
    </row>
    <row r="117" spans="1:25" ht="19">
      <c r="A117" s="3" t="s">
        <v>128</v>
      </c>
      <c r="B117" s="4" t="s">
        <v>135</v>
      </c>
      <c r="C117" s="8"/>
      <c r="D117" s="8">
        <v>26</v>
      </c>
      <c r="E117" s="22">
        <v>240</v>
      </c>
      <c r="F117" s="22">
        <v>20</v>
      </c>
      <c r="G117" s="19">
        <v>314.995</v>
      </c>
      <c r="H117" s="19">
        <f t="shared" ref="H117:H123" si="5">IF(ISNUMBER(G117)=TRUE, SQRT(((0.52*G117)^2)+(D117^2)), " ")</f>
        <v>165.84808785982432</v>
      </c>
      <c r="I117" s="29" t="s">
        <v>263</v>
      </c>
      <c r="J117" s="53">
        <v>1</v>
      </c>
      <c r="K117" s="33" t="s">
        <v>292</v>
      </c>
      <c r="M117" s="34"/>
      <c r="O117">
        <v>1</v>
      </c>
      <c r="P117">
        <v>0.3</v>
      </c>
      <c r="U117" s="34">
        <v>216.55906250000001</v>
      </c>
      <c r="V117" s="34"/>
      <c r="W117" s="34"/>
      <c r="X117" s="34">
        <v>216.55906250000001</v>
      </c>
      <c r="Y117" s="34">
        <v>131.23068495720338</v>
      </c>
    </row>
    <row r="118" spans="1:25" ht="19">
      <c r="A118" s="3" t="s">
        <v>136</v>
      </c>
      <c r="B118" s="4" t="s">
        <v>137</v>
      </c>
      <c r="C118" s="8"/>
      <c r="D118" s="8">
        <v>13</v>
      </c>
      <c r="E118" s="22">
        <v>94</v>
      </c>
      <c r="F118" s="22">
        <v>14.696938456699069</v>
      </c>
      <c r="G118" s="19">
        <v>165.345</v>
      </c>
      <c r="H118" s="19">
        <f t="shared" si="5"/>
        <v>86.956639909554923</v>
      </c>
      <c r="I118" s="29" t="s">
        <v>263</v>
      </c>
      <c r="J118" s="53">
        <v>1</v>
      </c>
      <c r="K118" s="33" t="s">
        <v>266</v>
      </c>
      <c r="M118" s="34"/>
      <c r="O118">
        <v>2.4</v>
      </c>
      <c r="P118">
        <v>0.7</v>
      </c>
      <c r="U118" s="34">
        <v>272.81925000000001</v>
      </c>
      <c r="V118" s="34"/>
      <c r="W118" s="34"/>
      <c r="X118" s="34">
        <v>272.81925000000001</v>
      </c>
      <c r="Y118" s="34">
        <v>164.0664963868285</v>
      </c>
    </row>
    <row r="119" spans="1:25" ht="19">
      <c r="A119" s="3" t="s">
        <v>136</v>
      </c>
      <c r="B119" s="4" t="s">
        <v>138</v>
      </c>
      <c r="C119" s="8"/>
      <c r="D119" s="8">
        <v>11</v>
      </c>
      <c r="E119" s="22"/>
      <c r="F119" s="22" t="s">
        <v>254</v>
      </c>
      <c r="G119" s="19">
        <v>75.19</v>
      </c>
      <c r="H119" s="19">
        <f t="shared" si="5"/>
        <v>40.616698061757802</v>
      </c>
      <c r="I119" s="29" t="s">
        <v>263</v>
      </c>
      <c r="J119" s="53">
        <v>1</v>
      </c>
      <c r="K119" s="33" t="s">
        <v>266</v>
      </c>
      <c r="L119">
        <v>4.7</v>
      </c>
      <c r="M119" s="34"/>
      <c r="N119" s="34">
        <v>3.8774999999999999</v>
      </c>
      <c r="Q119">
        <v>1.2</v>
      </c>
      <c r="R119">
        <v>0.5</v>
      </c>
      <c r="U119" s="34"/>
      <c r="V119" s="34">
        <v>62.031749999999995</v>
      </c>
      <c r="W119" s="34"/>
      <c r="X119" s="34">
        <v>62.031749999999995</v>
      </c>
      <c r="Y119" s="34">
        <v>42.318823890161525</v>
      </c>
    </row>
    <row r="120" spans="1:25" ht="19">
      <c r="A120" s="3" t="s">
        <v>136</v>
      </c>
      <c r="B120" s="4" t="s">
        <v>139</v>
      </c>
      <c r="C120" s="8"/>
      <c r="D120" s="8">
        <v>8</v>
      </c>
      <c r="E120" s="22"/>
      <c r="F120" s="22" t="s">
        <v>254</v>
      </c>
      <c r="G120" s="19">
        <v>25.55</v>
      </c>
      <c r="H120" s="19">
        <f t="shared" si="5"/>
        <v>15.508636174725359</v>
      </c>
      <c r="I120" s="29" t="s">
        <v>255</v>
      </c>
      <c r="J120" s="53">
        <v>1</v>
      </c>
      <c r="K120" s="33" t="s">
        <v>266</v>
      </c>
      <c r="L120">
        <v>1</v>
      </c>
      <c r="M120" s="34"/>
      <c r="N120" s="34">
        <v>0.82499999999999996</v>
      </c>
      <c r="Q120">
        <v>1.2</v>
      </c>
      <c r="R120">
        <v>0.5</v>
      </c>
      <c r="U120" s="34"/>
      <c r="V120" s="34">
        <v>21.078749999999999</v>
      </c>
      <c r="W120" s="34"/>
      <c r="X120" s="34">
        <v>21.078749999999999</v>
      </c>
      <c r="Y120" s="34">
        <v>15.519027685800944</v>
      </c>
    </row>
    <row r="121" spans="1:25" ht="19">
      <c r="A121" s="3" t="s">
        <v>140</v>
      </c>
      <c r="B121" s="4" t="s">
        <v>141</v>
      </c>
      <c r="C121" s="8"/>
      <c r="D121" s="8">
        <v>22</v>
      </c>
      <c r="E121" s="22"/>
      <c r="F121" s="22" t="s">
        <v>254</v>
      </c>
      <c r="G121" s="19">
        <v>229.58500000000001</v>
      </c>
      <c r="H121" s="19">
        <f t="shared" si="5"/>
        <v>121.39434587179092</v>
      </c>
      <c r="I121" s="29" t="s">
        <v>263</v>
      </c>
      <c r="J121" s="53">
        <v>1</v>
      </c>
      <c r="K121" s="33" t="s">
        <v>266</v>
      </c>
      <c r="M121" s="34"/>
      <c r="N121" s="34"/>
      <c r="Q121">
        <v>2.2999999999999998</v>
      </c>
      <c r="R121">
        <v>0.7</v>
      </c>
      <c r="U121" s="34"/>
      <c r="V121" s="34">
        <v>363.03128124999995</v>
      </c>
      <c r="W121" s="34"/>
      <c r="X121" s="34">
        <v>363.03128124999995</v>
      </c>
      <c r="Y121" s="34">
        <v>221.48182467437081</v>
      </c>
    </row>
    <row r="122" spans="1:25" ht="19">
      <c r="A122" s="3" t="s">
        <v>140</v>
      </c>
      <c r="B122" s="4" t="s">
        <v>142</v>
      </c>
      <c r="C122" s="8"/>
      <c r="D122" s="8">
        <v>22</v>
      </c>
      <c r="E122" s="22"/>
      <c r="F122" s="22" t="s">
        <v>254</v>
      </c>
      <c r="G122" s="19">
        <v>229.95</v>
      </c>
      <c r="H122" s="19">
        <f t="shared" si="5"/>
        <v>121.58100787540791</v>
      </c>
      <c r="I122" s="29" t="s">
        <v>263</v>
      </c>
      <c r="J122" s="53">
        <v>1</v>
      </c>
      <c r="K122" s="33" t="s">
        <v>266</v>
      </c>
      <c r="M122" s="34"/>
      <c r="N122" s="34"/>
      <c r="Q122">
        <v>2.4</v>
      </c>
      <c r="R122">
        <v>0.7</v>
      </c>
      <c r="U122" s="34"/>
      <c r="V122" s="34">
        <v>379.41750000000002</v>
      </c>
      <c r="W122" s="34"/>
      <c r="X122" s="34">
        <v>379.41750000000002</v>
      </c>
      <c r="Y122" s="34">
        <v>229.10746838051006</v>
      </c>
    </row>
    <row r="123" spans="1:25" ht="19">
      <c r="A123" s="3" t="s">
        <v>140</v>
      </c>
      <c r="B123" s="4" t="s">
        <v>143</v>
      </c>
      <c r="C123" s="8"/>
      <c r="D123" s="8">
        <v>49</v>
      </c>
      <c r="E123" s="22">
        <v>26</v>
      </c>
      <c r="F123" s="22"/>
      <c r="G123" s="19">
        <v>631.08500000000004</v>
      </c>
      <c r="H123" s="19">
        <f t="shared" si="5"/>
        <v>331.80226364755265</v>
      </c>
      <c r="I123" s="29" t="s">
        <v>263</v>
      </c>
      <c r="J123" s="53">
        <v>1</v>
      </c>
      <c r="K123" s="33" t="s">
        <v>266</v>
      </c>
      <c r="L123">
        <v>331</v>
      </c>
      <c r="M123" s="34"/>
      <c r="N123" s="34">
        <v>591.66250000000002</v>
      </c>
      <c r="Q123">
        <v>2.6</v>
      </c>
      <c r="R123">
        <v>0.7</v>
      </c>
      <c r="U123" s="34"/>
      <c r="V123" s="34">
        <v>1128.0644375000002</v>
      </c>
      <c r="W123" s="34"/>
      <c r="X123" s="34">
        <v>1128.0644375000002</v>
      </c>
      <c r="Y123" s="34">
        <v>666.33555247855122</v>
      </c>
    </row>
    <row r="124" spans="1:25" ht="19">
      <c r="A124" s="3" t="s">
        <v>140</v>
      </c>
      <c r="B124" s="11" t="s">
        <v>144</v>
      </c>
      <c r="C124" s="8"/>
      <c r="D124" s="8"/>
      <c r="E124" s="22"/>
      <c r="F124" s="22"/>
      <c r="G124" s="19"/>
      <c r="H124" s="19"/>
      <c r="I124" s="29"/>
      <c r="J124" s="53">
        <v>1</v>
      </c>
      <c r="K124" s="33" t="s">
        <v>266</v>
      </c>
      <c r="L124">
        <v>1</v>
      </c>
      <c r="M124" s="34"/>
      <c r="N124" s="34">
        <v>1.65</v>
      </c>
      <c r="S124">
        <v>2.4</v>
      </c>
      <c r="T124">
        <v>0.8</v>
      </c>
      <c r="U124" s="34"/>
      <c r="V124" s="34"/>
      <c r="W124" s="34"/>
      <c r="X124" s="34"/>
      <c r="Y124" s="34"/>
    </row>
    <row r="125" spans="1:25" ht="19">
      <c r="A125" s="3" t="s">
        <v>145</v>
      </c>
      <c r="B125" s="4" t="s">
        <v>146</v>
      </c>
      <c r="C125" s="8"/>
      <c r="D125" s="8">
        <v>89</v>
      </c>
      <c r="E125" s="22"/>
      <c r="F125" s="22" t="s">
        <v>254</v>
      </c>
      <c r="G125" s="19">
        <v>1379.335</v>
      </c>
      <c r="H125" s="19">
        <f>IF(ISNUMBER(G125)=TRUE, SQRT(((0.52*G125)^2)+(D125^2)), " ")</f>
        <v>722.75485983675003</v>
      </c>
      <c r="I125" s="29" t="s">
        <v>263</v>
      </c>
      <c r="J125" s="53">
        <v>1</v>
      </c>
      <c r="K125" s="33" t="s">
        <v>266</v>
      </c>
      <c r="M125" s="34"/>
      <c r="N125" s="34"/>
      <c r="Q125">
        <v>2.4</v>
      </c>
      <c r="R125">
        <v>0.7</v>
      </c>
      <c r="U125" s="34"/>
      <c r="V125" s="34">
        <v>2275.9027500000002</v>
      </c>
      <c r="W125" s="34"/>
      <c r="X125" s="34">
        <v>2275.9027500000002</v>
      </c>
      <c r="Y125" s="34">
        <v>1364.8449914850091</v>
      </c>
    </row>
    <row r="126" spans="1:25" ht="19">
      <c r="A126" s="3" t="s">
        <v>147</v>
      </c>
      <c r="B126" s="4" t="s">
        <v>148</v>
      </c>
      <c r="C126" s="8"/>
      <c r="D126" s="8">
        <v>12</v>
      </c>
      <c r="E126" s="22"/>
      <c r="F126" s="22" t="s">
        <v>254</v>
      </c>
      <c r="G126" s="19">
        <v>93.44</v>
      </c>
      <c r="H126" s="19">
        <f>IF(ISNUMBER(G126)=TRUE, SQRT(((0.52*G126)^2)+(D126^2)), " ")</f>
        <v>50.048691146122891</v>
      </c>
      <c r="I126" s="29" t="s">
        <v>263</v>
      </c>
      <c r="J126" s="53">
        <v>1</v>
      </c>
      <c r="K126" s="33" t="s">
        <v>266</v>
      </c>
      <c r="L126">
        <v>42</v>
      </c>
      <c r="M126" s="34"/>
      <c r="N126" s="34">
        <v>60.637500000000003</v>
      </c>
      <c r="Q126">
        <v>2.1</v>
      </c>
      <c r="R126">
        <v>0.7</v>
      </c>
      <c r="U126" s="34"/>
      <c r="V126" s="34">
        <v>134.904</v>
      </c>
      <c r="W126" s="34"/>
      <c r="X126" s="34">
        <v>134.904</v>
      </c>
      <c r="Y126" s="34">
        <v>85.107639921492364</v>
      </c>
    </row>
    <row r="127" spans="1:25" ht="19">
      <c r="A127" s="3" t="s">
        <v>147</v>
      </c>
      <c r="B127" s="4" t="s">
        <v>149</v>
      </c>
      <c r="C127" s="8"/>
      <c r="D127" s="8">
        <v>36</v>
      </c>
      <c r="E127" s="22"/>
      <c r="F127" s="22" t="s">
        <v>254</v>
      </c>
      <c r="G127" s="19">
        <v>158.41</v>
      </c>
      <c r="H127" s="19">
        <f>IF(ISNUMBER(G127)=TRUE, SQRT(((0.52*G127)^2)+(D127^2)), " ")</f>
        <v>89.896296243171221</v>
      </c>
      <c r="I127" s="29" t="s">
        <v>263</v>
      </c>
      <c r="J127" s="53">
        <v>1</v>
      </c>
      <c r="K127" s="33" t="s">
        <v>266</v>
      </c>
      <c r="M127" s="34"/>
      <c r="N127" s="34"/>
      <c r="Q127">
        <v>2.5</v>
      </c>
      <c r="R127">
        <v>0.7</v>
      </c>
      <c r="U127" s="34"/>
      <c r="V127" s="34">
        <v>272.26718749999998</v>
      </c>
      <c r="W127" s="34"/>
      <c r="X127" s="34">
        <v>272.26718749999998</v>
      </c>
      <c r="Y127" s="34">
        <v>172.29294183320181</v>
      </c>
    </row>
    <row r="128" spans="1:25" ht="19">
      <c r="A128" s="3" t="s">
        <v>147</v>
      </c>
      <c r="B128" s="4" t="s">
        <v>150</v>
      </c>
      <c r="C128" s="8">
        <v>1047.55</v>
      </c>
      <c r="D128" s="8">
        <v>81</v>
      </c>
      <c r="E128" s="22"/>
      <c r="F128" s="22" t="s">
        <v>254</v>
      </c>
      <c r="G128" s="19">
        <v>1047.55</v>
      </c>
      <c r="H128" s="19">
        <f>IF(ISNUMBER(G128)=TRUE, SQRT(((0.52*G128)^2)+(D128^2)), " ")</f>
        <v>550.7153666604919</v>
      </c>
      <c r="I128" s="29" t="s">
        <v>263</v>
      </c>
      <c r="J128" s="53">
        <v>1</v>
      </c>
      <c r="K128" s="33" t="s">
        <v>266</v>
      </c>
      <c r="M128" s="34"/>
      <c r="N128" s="34"/>
      <c r="Q128">
        <v>2.5</v>
      </c>
      <c r="R128">
        <v>0.7</v>
      </c>
      <c r="U128" s="34"/>
      <c r="V128" s="34">
        <v>1800.4765625</v>
      </c>
      <c r="W128" s="34"/>
      <c r="X128" s="34">
        <v>1800.4765625</v>
      </c>
      <c r="Y128" s="34">
        <v>1072.4235868201351</v>
      </c>
    </row>
    <row r="129" spans="1:25" ht="19">
      <c r="A129" s="3" t="s">
        <v>147</v>
      </c>
      <c r="B129" s="4" t="s">
        <v>151</v>
      </c>
      <c r="C129" s="8">
        <v>2684.94</v>
      </c>
      <c r="D129" s="8">
        <v>170</v>
      </c>
      <c r="E129" s="22"/>
      <c r="F129" s="22" t="s">
        <v>254</v>
      </c>
      <c r="G129" s="19">
        <v>2684.94</v>
      </c>
      <c r="H129" s="19">
        <f>IF(ISNUMBER(G129)=TRUE, SQRT(((0.52*G129)^2)+(D129^2)), " ")</f>
        <v>1406.4804719915028</v>
      </c>
      <c r="I129" s="29" t="s">
        <v>263</v>
      </c>
      <c r="J129" s="53">
        <v>1</v>
      </c>
      <c r="K129" s="33" t="s">
        <v>266</v>
      </c>
      <c r="L129">
        <v>20</v>
      </c>
      <c r="M129" s="34">
        <v>34.375</v>
      </c>
      <c r="N129" s="34"/>
      <c r="O129">
        <v>2.5</v>
      </c>
      <c r="P129">
        <v>0.4</v>
      </c>
      <c r="U129" s="34">
        <v>4614.7406250000004</v>
      </c>
      <c r="V129" s="34"/>
      <c r="W129" s="34"/>
      <c r="X129" s="34">
        <v>4614.7406250000004</v>
      </c>
      <c r="Y129" s="34">
        <v>2527.6351639071195</v>
      </c>
    </row>
    <row r="130" spans="1:25" ht="19">
      <c r="A130" s="3" t="s">
        <v>147</v>
      </c>
      <c r="B130" s="11" t="s">
        <v>152</v>
      </c>
      <c r="C130" s="8"/>
      <c r="D130" s="8"/>
      <c r="E130" s="22"/>
      <c r="F130" s="22"/>
      <c r="G130" s="19"/>
      <c r="H130" s="19"/>
      <c r="I130" s="29"/>
      <c r="J130" s="53">
        <v>1</v>
      </c>
      <c r="K130" s="33" t="s">
        <v>266</v>
      </c>
      <c r="L130">
        <v>12</v>
      </c>
      <c r="M130" s="34">
        <v>379.5</v>
      </c>
      <c r="N130" s="34"/>
      <c r="O130">
        <v>46</v>
      </c>
      <c r="U130" s="34"/>
      <c r="V130" s="34"/>
      <c r="W130" s="34"/>
      <c r="X130" s="34"/>
      <c r="Y130" s="34"/>
    </row>
    <row r="131" spans="1:25" ht="19">
      <c r="A131" s="3" t="s">
        <v>153</v>
      </c>
      <c r="B131" s="12" t="s">
        <v>154</v>
      </c>
      <c r="C131" s="8"/>
      <c r="D131" s="8">
        <v>38</v>
      </c>
      <c r="E131" s="22"/>
      <c r="F131" s="22" t="s">
        <v>254</v>
      </c>
      <c r="G131" s="19">
        <v>513.91999999999996</v>
      </c>
      <c r="H131" s="19">
        <f>IF(ISNUMBER(G131)=TRUE, SQRT(((0.52*G131)^2)+(D131^2)), " ")</f>
        <v>269.92658712057249</v>
      </c>
      <c r="I131" s="29" t="s">
        <v>263</v>
      </c>
      <c r="J131" s="53">
        <v>1</v>
      </c>
      <c r="K131" s="33" t="s">
        <v>266</v>
      </c>
      <c r="N131" s="34"/>
      <c r="O131">
        <v>1.6</v>
      </c>
      <c r="P131">
        <v>0.4</v>
      </c>
      <c r="U131" s="34">
        <v>565.3119999999999</v>
      </c>
      <c r="V131" s="34"/>
      <c r="W131" s="34"/>
      <c r="X131" s="34">
        <v>565.3119999999999</v>
      </c>
      <c r="Y131" s="34">
        <v>328.8383221734012</v>
      </c>
    </row>
    <row r="132" spans="1:25" ht="19">
      <c r="A132" s="3" t="s">
        <v>155</v>
      </c>
      <c r="B132" s="4" t="s">
        <v>156</v>
      </c>
      <c r="C132" s="8"/>
      <c r="D132" s="8"/>
      <c r="E132" s="22"/>
      <c r="F132" s="22" t="s">
        <v>254</v>
      </c>
      <c r="G132" s="19" t="s">
        <v>254</v>
      </c>
      <c r="H132" s="19" t="str">
        <f>IF(ISNUMBER(G132)=TRUE, SQRT(((0.52*G132)^2)+(D132^2)), " ")</f>
        <v xml:space="preserve"> </v>
      </c>
      <c r="I132" s="29"/>
      <c r="J132" s="53">
        <v>1</v>
      </c>
      <c r="K132" s="33" t="s">
        <v>266</v>
      </c>
      <c r="L132">
        <v>25</v>
      </c>
      <c r="N132" s="34">
        <v>20.625</v>
      </c>
      <c r="S132">
        <v>1.2</v>
      </c>
      <c r="T132">
        <v>0.8</v>
      </c>
      <c r="U132" s="34"/>
      <c r="V132" s="34"/>
      <c r="W132" s="34"/>
      <c r="X132" s="34"/>
      <c r="Y132" s="34"/>
    </row>
    <row r="133" spans="1:25" ht="19">
      <c r="A133" s="3" t="s">
        <v>155</v>
      </c>
      <c r="B133" s="4" t="s">
        <v>157</v>
      </c>
      <c r="C133" s="8">
        <v>103.66</v>
      </c>
      <c r="D133" s="8">
        <v>11</v>
      </c>
      <c r="E133" s="22"/>
      <c r="F133" s="22" t="s">
        <v>254</v>
      </c>
      <c r="G133" s="19">
        <v>103.66</v>
      </c>
      <c r="H133" s="19">
        <f>IF(ISNUMBER(G133)=TRUE, SQRT(((0.52*G133)^2)+(D133^2)), " ")</f>
        <v>55.014134276929234</v>
      </c>
      <c r="I133" s="29" t="s">
        <v>263</v>
      </c>
      <c r="J133" s="53">
        <v>1</v>
      </c>
      <c r="K133" s="33" t="s">
        <v>266</v>
      </c>
      <c r="N133" s="34"/>
      <c r="Q133">
        <v>1.2</v>
      </c>
      <c r="R133">
        <v>0.5</v>
      </c>
      <c r="U133" s="34"/>
      <c r="V133" s="34">
        <v>85.519499999999994</v>
      </c>
      <c r="W133" s="34"/>
      <c r="X133" s="34">
        <v>85.519499999999994</v>
      </c>
      <c r="Y133" s="34">
        <v>57.703280443014897</v>
      </c>
    </row>
    <row r="134" spans="1:25" ht="19">
      <c r="A134" s="5" t="s">
        <v>155</v>
      </c>
      <c r="B134" s="6" t="s">
        <v>158</v>
      </c>
      <c r="C134" s="8"/>
      <c r="E134" s="22"/>
      <c r="F134" s="23"/>
      <c r="G134" s="19" t="s">
        <v>254</v>
      </c>
      <c r="H134" s="19" t="str">
        <f>IF(ISNUMBER(G134)=TRUE, SQRT(((0.52*G134)^2)+(D134^2)), " ")</f>
        <v xml:space="preserve"> </v>
      </c>
      <c r="I134" s="29"/>
      <c r="J134" s="53">
        <v>1</v>
      </c>
      <c r="K134" s="33" t="s">
        <v>266</v>
      </c>
      <c r="L134">
        <v>14</v>
      </c>
      <c r="N134" s="34">
        <v>11.55</v>
      </c>
      <c r="S134">
        <v>1.2</v>
      </c>
      <c r="T134">
        <v>0.8</v>
      </c>
      <c r="U134" s="34"/>
      <c r="V134" s="34"/>
      <c r="W134" s="34"/>
      <c r="X134" s="34"/>
      <c r="Y134" s="34"/>
    </row>
    <row r="135" spans="1:25" ht="19">
      <c r="A135" s="3" t="s">
        <v>159</v>
      </c>
      <c r="B135" s="4" t="s">
        <v>160</v>
      </c>
      <c r="C135" s="8">
        <v>92.71</v>
      </c>
      <c r="D135" s="8">
        <v>19</v>
      </c>
      <c r="E135" s="22">
        <v>110.72727272727273</v>
      </c>
      <c r="F135" s="22">
        <v>44.187803560157576</v>
      </c>
      <c r="G135" s="19">
        <v>92.71</v>
      </c>
      <c r="H135" s="19">
        <f>IF(ISNUMBER(G135)=TRUE, SQRT(((0.52*G135)^2)+(D135^2)), " ")</f>
        <v>51.81821074332845</v>
      </c>
      <c r="I135" s="29" t="s">
        <v>263</v>
      </c>
      <c r="J135" s="53">
        <v>1</v>
      </c>
      <c r="K135" s="33" t="s">
        <v>266</v>
      </c>
      <c r="N135" s="34"/>
      <c r="O135">
        <v>4</v>
      </c>
      <c r="P135">
        <v>1.2</v>
      </c>
      <c r="U135" s="34">
        <v>254.95249999999999</v>
      </c>
      <c r="V135" s="34"/>
      <c r="W135" s="34"/>
      <c r="X135" s="34">
        <v>254.95249999999999</v>
      </c>
      <c r="Y135" s="34">
        <v>161.7292262491616</v>
      </c>
    </row>
    <row r="136" spans="1:25" ht="19">
      <c r="A136" s="3" t="s">
        <v>159</v>
      </c>
      <c r="B136" s="4" t="s">
        <v>161</v>
      </c>
      <c r="C136" s="8"/>
      <c r="D136" s="8"/>
      <c r="E136" s="22">
        <v>54</v>
      </c>
      <c r="F136" s="22">
        <v>80.383456009305789</v>
      </c>
      <c r="G136" s="19">
        <v>54</v>
      </c>
      <c r="H136" s="19">
        <f>G136*0.3</f>
        <v>16.2</v>
      </c>
      <c r="I136" s="29" t="s">
        <v>255</v>
      </c>
      <c r="J136" s="53">
        <v>8</v>
      </c>
      <c r="K136" s="33" t="s">
        <v>254</v>
      </c>
      <c r="L136">
        <v>1</v>
      </c>
      <c r="N136" s="34">
        <v>1.65</v>
      </c>
      <c r="S136">
        <v>2.4</v>
      </c>
      <c r="T136">
        <v>0.8</v>
      </c>
      <c r="U136" s="34"/>
      <c r="V136" s="34"/>
      <c r="W136" s="34">
        <v>89.1</v>
      </c>
      <c r="X136" s="34">
        <v>89.1</v>
      </c>
      <c r="Y136" s="34">
        <v>39.957263419808925</v>
      </c>
    </row>
    <row r="137" spans="1:25" ht="19">
      <c r="A137" s="3" t="s">
        <v>159</v>
      </c>
      <c r="B137" s="4" t="s">
        <v>162</v>
      </c>
      <c r="C137" s="8"/>
      <c r="D137" s="8"/>
      <c r="E137" s="22">
        <v>20.09090909090909</v>
      </c>
      <c r="F137" s="22">
        <v>24.489161036353671</v>
      </c>
      <c r="G137" s="19">
        <v>20</v>
      </c>
      <c r="H137" s="19">
        <f>G137*0.3</f>
        <v>6</v>
      </c>
      <c r="I137" s="29" t="s">
        <v>255</v>
      </c>
      <c r="J137" s="53">
        <v>8</v>
      </c>
      <c r="K137" s="33" t="s">
        <v>254</v>
      </c>
      <c r="N137" s="34"/>
      <c r="S137">
        <v>2.4</v>
      </c>
      <c r="T137">
        <v>0.8</v>
      </c>
      <c r="U137" s="34"/>
      <c r="V137" s="34"/>
      <c r="W137" s="34">
        <v>33</v>
      </c>
      <c r="X137" s="34">
        <v>33</v>
      </c>
      <c r="Y137" s="34">
        <v>14.798986451781083</v>
      </c>
    </row>
    <row r="138" spans="1:25" ht="19">
      <c r="A138" s="3" t="s">
        <v>163</v>
      </c>
      <c r="B138" s="4" t="s">
        <v>164</v>
      </c>
      <c r="C138" s="8">
        <v>119.355</v>
      </c>
      <c r="D138" s="8">
        <v>14</v>
      </c>
      <c r="E138" s="22"/>
      <c r="F138" s="22" t="s">
        <v>254</v>
      </c>
      <c r="G138" s="19">
        <v>119.355</v>
      </c>
      <c r="H138" s="19">
        <f>IF(ISNUMBER(G138)=TRUE, SQRT(((0.52*G138)^2)+(D138^2)), " ")</f>
        <v>63.624009408084305</v>
      </c>
      <c r="I138" s="29" t="s">
        <v>263</v>
      </c>
      <c r="J138" s="53">
        <v>1</v>
      </c>
      <c r="K138" s="33" t="s">
        <v>266</v>
      </c>
      <c r="L138">
        <v>35</v>
      </c>
      <c r="N138" s="34">
        <v>57.75</v>
      </c>
      <c r="Q138">
        <v>2.4</v>
      </c>
      <c r="R138">
        <v>1.3</v>
      </c>
      <c r="U138" s="34"/>
      <c r="V138" s="34">
        <v>196.93574999999998</v>
      </c>
      <c r="W138" s="34"/>
      <c r="X138" s="34">
        <v>196.93574999999998</v>
      </c>
      <c r="Y138" s="34">
        <v>149.66616833731271</v>
      </c>
    </row>
    <row r="139" spans="1:25" ht="19">
      <c r="A139" s="3" t="s">
        <v>165</v>
      </c>
      <c r="B139" s="4" t="s">
        <v>166</v>
      </c>
      <c r="C139" s="8">
        <v>12.41</v>
      </c>
      <c r="D139" s="8">
        <v>7</v>
      </c>
      <c r="E139" s="22"/>
      <c r="F139" s="22" t="s">
        <v>254</v>
      </c>
      <c r="G139" s="19">
        <v>12.41</v>
      </c>
      <c r="H139" s="19">
        <f>IF(ISNUMBER(G139)=TRUE, SQRT(((0.52*G139)^2)+(D139^2)), " ")</f>
        <v>9.5207032429332656</v>
      </c>
      <c r="I139" s="29" t="s">
        <v>263</v>
      </c>
      <c r="J139" s="53">
        <v>1</v>
      </c>
      <c r="K139" s="33" t="s">
        <v>266</v>
      </c>
      <c r="N139" s="34"/>
      <c r="Q139">
        <v>1.2</v>
      </c>
      <c r="R139">
        <v>0.5</v>
      </c>
      <c r="U139" s="34"/>
      <c r="V139" s="34">
        <v>10.238249999999999</v>
      </c>
      <c r="W139" s="34"/>
      <c r="X139" s="34">
        <v>10.238249999999999</v>
      </c>
      <c r="Y139" s="34">
        <v>8.9382689871141299</v>
      </c>
    </row>
    <row r="140" spans="1:25" ht="19">
      <c r="A140" s="3" t="s">
        <v>165</v>
      </c>
      <c r="B140" s="4" t="s">
        <v>167</v>
      </c>
      <c r="C140" s="8"/>
      <c r="D140" s="8"/>
      <c r="E140" s="22"/>
      <c r="F140" s="22" t="s">
        <v>254</v>
      </c>
      <c r="G140" s="19" t="s">
        <v>254</v>
      </c>
      <c r="H140" s="19" t="str">
        <f>IF(ISNUMBER(G140)=TRUE, SQRT(((0.52*G140)^2)+(D140^2)), " ")</f>
        <v xml:space="preserve"> </v>
      </c>
      <c r="I140" s="29"/>
      <c r="J140" s="53">
        <v>1</v>
      </c>
      <c r="K140" s="33" t="s">
        <v>266</v>
      </c>
      <c r="L140">
        <v>1</v>
      </c>
      <c r="N140" s="34">
        <v>0.82499999999999996</v>
      </c>
      <c r="S140">
        <v>1.2</v>
      </c>
      <c r="T140">
        <v>0.8</v>
      </c>
      <c r="U140" s="34"/>
      <c r="V140" s="34"/>
      <c r="W140" s="34"/>
      <c r="X140" s="34"/>
      <c r="Y140" s="34"/>
    </row>
    <row r="141" spans="1:25" ht="19">
      <c r="A141" s="3" t="s">
        <v>168</v>
      </c>
      <c r="B141" s="4" t="s">
        <v>169</v>
      </c>
      <c r="C141" s="8">
        <v>107.31</v>
      </c>
      <c r="D141" s="8">
        <v>10</v>
      </c>
      <c r="E141" s="22"/>
      <c r="F141" s="22" t="s">
        <v>254</v>
      </c>
      <c r="G141" s="19">
        <v>107.31</v>
      </c>
      <c r="H141" s="19">
        <f>IF(ISNUMBER(G141)=TRUE, SQRT(((0.52*G141)^2)+(D141^2)), " ")</f>
        <v>56.690157183059569</v>
      </c>
      <c r="I141" s="29" t="s">
        <v>263</v>
      </c>
      <c r="J141" s="53">
        <v>1</v>
      </c>
      <c r="K141" s="33" t="s">
        <v>266</v>
      </c>
      <c r="N141" s="34"/>
      <c r="Q141">
        <v>2.6</v>
      </c>
      <c r="R141">
        <v>1.3</v>
      </c>
      <c r="U141" s="34"/>
      <c r="V141" s="34">
        <v>191.81662500000002</v>
      </c>
      <c r="W141" s="34"/>
      <c r="X141" s="34">
        <v>191.81662500000002</v>
      </c>
      <c r="Y141" s="34">
        <v>139.52388411226835</v>
      </c>
    </row>
    <row r="142" spans="1:25" ht="19">
      <c r="A142" s="3" t="s">
        <v>170</v>
      </c>
      <c r="B142" s="4" t="s">
        <v>171</v>
      </c>
      <c r="C142" s="8">
        <v>110.595</v>
      </c>
      <c r="D142" s="8">
        <v>11</v>
      </c>
      <c r="E142" s="22"/>
      <c r="F142" s="22" t="s">
        <v>254</v>
      </c>
      <c r="G142" s="19">
        <v>110.595</v>
      </c>
      <c r="H142" s="19">
        <f>IF(ISNUMBER(G142)=TRUE, SQRT(((0.52*G142)^2)+(D142^2)), " ")</f>
        <v>58.551952045683322</v>
      </c>
      <c r="I142" s="29" t="s">
        <v>263</v>
      </c>
      <c r="J142" s="53">
        <v>1</v>
      </c>
      <c r="K142" s="33" t="s">
        <v>266</v>
      </c>
      <c r="N142" s="34"/>
      <c r="O142">
        <v>0.4</v>
      </c>
      <c r="P142">
        <v>0.1</v>
      </c>
      <c r="U142" s="34">
        <v>30.413625</v>
      </c>
      <c r="V142" s="34"/>
      <c r="W142" s="34"/>
      <c r="X142" s="34">
        <v>30.413625</v>
      </c>
      <c r="Y142" s="34">
        <v>17.806721347844022</v>
      </c>
    </row>
    <row r="143" spans="1:25" ht="19">
      <c r="A143" s="3" t="s">
        <v>170</v>
      </c>
      <c r="B143" s="4" t="s">
        <v>172</v>
      </c>
      <c r="C143" s="8"/>
      <c r="D143" s="8"/>
      <c r="E143" s="22"/>
      <c r="F143" s="22"/>
      <c r="G143" s="19"/>
      <c r="H143" s="19">
        <f>0.3</f>
        <v>0.3</v>
      </c>
      <c r="I143" s="29" t="s">
        <v>255</v>
      </c>
      <c r="J143" s="53">
        <v>8</v>
      </c>
      <c r="K143" s="33" t="s">
        <v>254</v>
      </c>
      <c r="N143" s="34"/>
      <c r="O143">
        <v>3.31</v>
      </c>
      <c r="P143">
        <v>0.8</v>
      </c>
      <c r="U143" s="34">
        <v>0</v>
      </c>
      <c r="V143" s="34"/>
      <c r="W143" s="34"/>
      <c r="X143" s="34">
        <v>0</v>
      </c>
      <c r="Y143" s="34"/>
    </row>
    <row r="144" spans="1:25" ht="19">
      <c r="A144" s="3" t="s">
        <v>173</v>
      </c>
      <c r="B144" s="4" t="s">
        <v>174</v>
      </c>
      <c r="C144" s="8">
        <v>75.19</v>
      </c>
      <c r="D144" s="8">
        <v>8</v>
      </c>
      <c r="E144" s="22"/>
      <c r="F144" s="22" t="s">
        <v>254</v>
      </c>
      <c r="G144" s="19">
        <v>75.19</v>
      </c>
      <c r="H144" s="19">
        <f t="shared" ref="H144:H170" si="6">IF(ISNUMBER(G144)=TRUE, SQRT(((0.52*G144)^2)+(D144^2)), " ")</f>
        <v>39.908848159775289</v>
      </c>
      <c r="I144" s="29" t="s">
        <v>263</v>
      </c>
      <c r="J144" s="53">
        <v>1</v>
      </c>
      <c r="K144" s="33" t="s">
        <v>266</v>
      </c>
      <c r="N144" s="34"/>
      <c r="Q144">
        <v>2.2000000000000002</v>
      </c>
      <c r="R144">
        <v>1.3</v>
      </c>
      <c r="U144" s="34"/>
      <c r="V144" s="34">
        <v>113.724875</v>
      </c>
      <c r="W144" s="34"/>
      <c r="X144" s="34">
        <v>113.724875</v>
      </c>
      <c r="Y144" s="34">
        <v>90.330337552359055</v>
      </c>
    </row>
    <row r="145" spans="1:25" ht="19">
      <c r="A145" s="3" t="s">
        <v>173</v>
      </c>
      <c r="B145" s="4" t="s">
        <v>175</v>
      </c>
      <c r="C145" s="8">
        <v>11.68</v>
      </c>
      <c r="D145" s="8">
        <v>6</v>
      </c>
      <c r="E145" s="22">
        <v>55</v>
      </c>
      <c r="F145" s="22">
        <v>15</v>
      </c>
      <c r="G145" s="19">
        <v>11.68</v>
      </c>
      <c r="H145" s="19">
        <f t="shared" si="6"/>
        <v>8.537483057669867</v>
      </c>
      <c r="I145" s="29" t="s">
        <v>263</v>
      </c>
      <c r="J145" s="53">
        <v>1</v>
      </c>
      <c r="K145" s="33" t="s">
        <v>266</v>
      </c>
      <c r="L145">
        <v>310</v>
      </c>
      <c r="M145" s="34">
        <v>1278.75</v>
      </c>
      <c r="N145" s="34"/>
      <c r="O145">
        <v>6</v>
      </c>
      <c r="P145">
        <v>0.5</v>
      </c>
      <c r="U145" s="34">
        <v>48.18</v>
      </c>
      <c r="V145" s="34"/>
      <c r="W145" s="34"/>
      <c r="X145" s="34">
        <v>48.18</v>
      </c>
      <c r="Y145" s="34">
        <v>35.445247889667804</v>
      </c>
    </row>
    <row r="146" spans="1:25" ht="19">
      <c r="A146" s="3" t="s">
        <v>173</v>
      </c>
      <c r="B146" s="4" t="s">
        <v>176</v>
      </c>
      <c r="C146" s="8"/>
      <c r="D146" s="8"/>
      <c r="E146" s="22"/>
      <c r="F146" s="22" t="s">
        <v>254</v>
      </c>
      <c r="G146" s="19" t="s">
        <v>254</v>
      </c>
      <c r="H146" s="19" t="str">
        <f t="shared" si="6"/>
        <v xml:space="preserve"> </v>
      </c>
      <c r="I146" s="29"/>
      <c r="J146" s="53">
        <v>1</v>
      </c>
      <c r="K146" s="33" t="s">
        <v>266</v>
      </c>
      <c r="L146">
        <v>200</v>
      </c>
      <c r="M146" s="34"/>
      <c r="N146" s="34">
        <v>302.50000000000006</v>
      </c>
      <c r="S146">
        <v>2.2000000000000002</v>
      </c>
      <c r="T146">
        <v>0.8</v>
      </c>
      <c r="U146" s="34"/>
      <c r="V146" s="34"/>
      <c r="W146" s="34"/>
      <c r="X146" s="34"/>
      <c r="Y146" s="34"/>
    </row>
    <row r="147" spans="1:25" ht="19">
      <c r="A147" s="3" t="s">
        <v>173</v>
      </c>
      <c r="B147" s="4" t="s">
        <v>177</v>
      </c>
      <c r="C147" s="8">
        <v>282.875</v>
      </c>
      <c r="D147" s="8">
        <v>23</v>
      </c>
      <c r="E147" s="22"/>
      <c r="F147" s="22" t="s">
        <v>254</v>
      </c>
      <c r="G147" s="19">
        <v>282.875</v>
      </c>
      <c r="H147" s="19">
        <f t="shared" si="6"/>
        <v>148.88229923332054</v>
      </c>
      <c r="I147" s="29" t="s">
        <v>263</v>
      </c>
      <c r="J147" s="53">
        <v>1</v>
      </c>
      <c r="K147" s="33" t="s">
        <v>266</v>
      </c>
      <c r="L147">
        <v>127</v>
      </c>
      <c r="M147" s="34">
        <v>357.98124999999993</v>
      </c>
      <c r="N147" s="34"/>
      <c r="O147">
        <v>4.0999999999999996</v>
      </c>
      <c r="P147">
        <v>0.7</v>
      </c>
      <c r="U147" s="34">
        <v>797.35390624999991</v>
      </c>
      <c r="V147" s="34"/>
      <c r="W147" s="34"/>
      <c r="X147" s="34">
        <v>797.35390624999991</v>
      </c>
      <c r="Y147" s="34">
        <v>441.18990651855739</v>
      </c>
    </row>
    <row r="148" spans="1:25" ht="19">
      <c r="A148" s="3" t="s">
        <v>173</v>
      </c>
      <c r="B148" s="4" t="s">
        <v>178</v>
      </c>
      <c r="C148" s="8">
        <v>230.315</v>
      </c>
      <c r="D148" s="8">
        <v>18</v>
      </c>
      <c r="E148" s="22"/>
      <c r="F148" s="22" t="s">
        <v>254</v>
      </c>
      <c r="G148" s="19">
        <v>230.315</v>
      </c>
      <c r="H148" s="19">
        <f t="shared" si="6"/>
        <v>121.10890879881629</v>
      </c>
      <c r="I148" s="29" t="s">
        <v>263</v>
      </c>
      <c r="J148" s="53">
        <v>1</v>
      </c>
      <c r="K148" s="33" t="s">
        <v>266</v>
      </c>
      <c r="M148" s="34"/>
      <c r="N148" s="34"/>
      <c r="O148">
        <v>2.6</v>
      </c>
      <c r="P148">
        <v>0.5</v>
      </c>
      <c r="U148" s="34">
        <v>411.6880625</v>
      </c>
      <c r="V148" s="34"/>
      <c r="W148" s="34"/>
      <c r="X148" s="34">
        <v>411.6880625</v>
      </c>
      <c r="Y148" s="34">
        <v>230.50497710550289</v>
      </c>
    </row>
    <row r="149" spans="1:25" ht="19">
      <c r="A149" s="3" t="s">
        <v>179</v>
      </c>
      <c r="B149" s="4" t="s">
        <v>180</v>
      </c>
      <c r="C149" s="8"/>
      <c r="D149" s="8"/>
      <c r="E149" s="22"/>
      <c r="F149" s="22" t="s">
        <v>254</v>
      </c>
      <c r="G149" s="19" t="s">
        <v>254</v>
      </c>
      <c r="H149" s="19" t="str">
        <f t="shared" si="6"/>
        <v xml:space="preserve"> </v>
      </c>
      <c r="I149" s="29"/>
      <c r="J149" s="53">
        <v>1</v>
      </c>
      <c r="K149" s="33" t="s">
        <v>266</v>
      </c>
      <c r="L149">
        <v>129</v>
      </c>
      <c r="M149" s="34">
        <v>230.58750000000003</v>
      </c>
      <c r="N149" s="34"/>
      <c r="O149">
        <v>2.6</v>
      </c>
      <c r="P149">
        <v>0.7</v>
      </c>
      <c r="U149" s="34"/>
      <c r="V149" s="34"/>
      <c r="W149" s="34"/>
      <c r="X149" s="34"/>
      <c r="Y149" s="34"/>
    </row>
    <row r="150" spans="1:25" ht="19">
      <c r="A150" s="3" t="s">
        <v>179</v>
      </c>
      <c r="B150" s="4" t="s">
        <v>181</v>
      </c>
      <c r="C150" s="8">
        <v>230.315</v>
      </c>
      <c r="D150" s="8">
        <v>18</v>
      </c>
      <c r="E150" s="22"/>
      <c r="F150" s="22" t="s">
        <v>254</v>
      </c>
      <c r="G150" s="19">
        <v>230.315</v>
      </c>
      <c r="H150" s="19">
        <f t="shared" si="6"/>
        <v>121.10890879881629</v>
      </c>
      <c r="I150" s="29" t="s">
        <v>263</v>
      </c>
      <c r="J150" s="53">
        <v>1</v>
      </c>
      <c r="K150" s="33" t="s">
        <v>266</v>
      </c>
      <c r="M150" s="34"/>
      <c r="N150" s="34"/>
      <c r="O150">
        <v>2.6</v>
      </c>
      <c r="P150">
        <v>0.5</v>
      </c>
      <c r="U150" s="34">
        <v>411.6880625</v>
      </c>
      <c r="V150" s="34"/>
      <c r="W150" s="34"/>
      <c r="X150" s="34">
        <v>411.6880625</v>
      </c>
      <c r="Y150" s="34">
        <v>230.50497710550289</v>
      </c>
    </row>
    <row r="151" spans="1:25" ht="19">
      <c r="A151" s="3" t="s">
        <v>179</v>
      </c>
      <c r="B151" s="4" t="s">
        <v>182</v>
      </c>
      <c r="C151" s="8"/>
      <c r="D151" s="8"/>
      <c r="E151" s="22"/>
      <c r="F151" s="22" t="s">
        <v>254</v>
      </c>
      <c r="G151" s="19" t="s">
        <v>254</v>
      </c>
      <c r="H151" s="19" t="str">
        <f t="shared" si="6"/>
        <v xml:space="preserve"> </v>
      </c>
      <c r="I151" s="29"/>
      <c r="J151" s="53">
        <v>1</v>
      </c>
      <c r="K151" s="33" t="s">
        <v>266</v>
      </c>
      <c r="L151">
        <v>35</v>
      </c>
      <c r="M151" s="34"/>
      <c r="N151" s="34">
        <v>120.3125</v>
      </c>
      <c r="S151">
        <v>5</v>
      </c>
      <c r="T151">
        <v>1.5</v>
      </c>
      <c r="U151" s="34"/>
      <c r="V151" s="34"/>
      <c r="W151" s="34"/>
      <c r="X151" s="34"/>
      <c r="Y151" s="34"/>
    </row>
    <row r="152" spans="1:25" ht="19">
      <c r="A152" s="3" t="s">
        <v>179</v>
      </c>
      <c r="B152" s="4" t="s">
        <v>183</v>
      </c>
      <c r="C152" s="8">
        <v>27.01</v>
      </c>
      <c r="D152" s="8">
        <v>6</v>
      </c>
      <c r="E152" s="22"/>
      <c r="F152" s="22" t="s">
        <v>254</v>
      </c>
      <c r="G152" s="19">
        <v>27.01</v>
      </c>
      <c r="H152" s="19">
        <f t="shared" si="6"/>
        <v>15.273101945577395</v>
      </c>
      <c r="I152" s="29" t="s">
        <v>263</v>
      </c>
      <c r="J152" s="53">
        <v>1</v>
      </c>
      <c r="K152" s="33" t="s">
        <v>266</v>
      </c>
      <c r="L152">
        <v>26</v>
      </c>
      <c r="M152" s="34"/>
      <c r="N152" s="34">
        <v>76.862499999999997</v>
      </c>
      <c r="Q152">
        <v>4.3</v>
      </c>
      <c r="R152">
        <v>1.3</v>
      </c>
      <c r="U152" s="34"/>
      <c r="V152" s="34">
        <v>79.848312500000006</v>
      </c>
      <c r="W152" s="34"/>
      <c r="X152" s="34">
        <v>79.848312500000006</v>
      </c>
      <c r="Y152" s="34">
        <v>51.199327851497841</v>
      </c>
    </row>
    <row r="153" spans="1:25" ht="19">
      <c r="A153" s="3" t="s">
        <v>179</v>
      </c>
      <c r="B153" s="4" t="s">
        <v>184</v>
      </c>
      <c r="C153" s="8">
        <v>25.914999999999999</v>
      </c>
      <c r="D153" s="8">
        <v>6</v>
      </c>
      <c r="E153" s="22"/>
      <c r="F153" s="22" t="s">
        <v>254</v>
      </c>
      <c r="G153" s="19">
        <v>25.914999999999999</v>
      </c>
      <c r="H153" s="19">
        <f t="shared" si="6"/>
        <v>14.751175737547159</v>
      </c>
      <c r="I153" s="29" t="s">
        <v>263</v>
      </c>
      <c r="J153" s="53">
        <v>1</v>
      </c>
      <c r="K153" s="33" t="s">
        <v>266</v>
      </c>
      <c r="L153">
        <v>100</v>
      </c>
      <c r="M153" s="34"/>
      <c r="N153" s="34">
        <v>336.87500000000006</v>
      </c>
      <c r="Q153">
        <v>4.9000000000000004</v>
      </c>
      <c r="R153">
        <v>1.3</v>
      </c>
      <c r="U153" s="34"/>
      <c r="V153" s="34">
        <v>87.301156250000005</v>
      </c>
      <c r="W153" s="34"/>
      <c r="X153" s="34">
        <v>87.301156250000005</v>
      </c>
      <c r="Y153" s="34">
        <v>54.825660881983254</v>
      </c>
    </row>
    <row r="154" spans="1:25" ht="19">
      <c r="A154" s="3" t="s">
        <v>185</v>
      </c>
      <c r="B154" s="4" t="s">
        <v>186</v>
      </c>
      <c r="C154" s="8">
        <v>31.39</v>
      </c>
      <c r="D154" s="8">
        <v>6</v>
      </c>
      <c r="E154" s="22"/>
      <c r="F154" s="22" t="s">
        <v>254</v>
      </c>
      <c r="G154" s="19">
        <v>31.39</v>
      </c>
      <c r="H154" s="19">
        <f t="shared" si="6"/>
        <v>17.390623906001764</v>
      </c>
      <c r="I154" s="29" t="s">
        <v>263</v>
      </c>
      <c r="J154" s="53">
        <v>1</v>
      </c>
      <c r="K154" s="33" t="s">
        <v>266</v>
      </c>
      <c r="M154" s="34"/>
      <c r="N154" s="34"/>
      <c r="Q154">
        <v>2.6</v>
      </c>
      <c r="R154">
        <v>1.3</v>
      </c>
      <c r="U154" s="34"/>
      <c r="V154" s="34">
        <v>56.109625000000001</v>
      </c>
      <c r="W154" s="34"/>
      <c r="X154" s="34">
        <v>56.109625000000001</v>
      </c>
      <c r="Y154" s="34">
        <v>41.873568634404464</v>
      </c>
    </row>
    <row r="155" spans="1:25" ht="19">
      <c r="A155" s="3" t="s">
        <v>185</v>
      </c>
      <c r="B155" s="4" t="s">
        <v>187</v>
      </c>
      <c r="C155" s="8">
        <v>21.9</v>
      </c>
      <c r="D155" s="8">
        <v>7</v>
      </c>
      <c r="E155" s="22"/>
      <c r="F155" s="22" t="s">
        <v>254</v>
      </c>
      <c r="G155" s="19">
        <v>21.9</v>
      </c>
      <c r="H155" s="19">
        <f t="shared" si="6"/>
        <v>13.367368626622069</v>
      </c>
      <c r="I155" s="29" t="s">
        <v>263</v>
      </c>
      <c r="J155" s="53">
        <v>1</v>
      </c>
      <c r="K155" s="33" t="s">
        <v>266</v>
      </c>
      <c r="L155">
        <v>40</v>
      </c>
      <c r="M155" s="34"/>
      <c r="N155" s="34">
        <v>71.5</v>
      </c>
      <c r="Q155">
        <v>2.6</v>
      </c>
      <c r="R155">
        <v>1.3</v>
      </c>
      <c r="U155" s="34"/>
      <c r="V155" s="34">
        <v>39.146249999999995</v>
      </c>
      <c r="W155" s="34"/>
      <c r="X155" s="34">
        <v>39.146249999999995</v>
      </c>
      <c r="Y155" s="34">
        <v>30.887516088512598</v>
      </c>
    </row>
    <row r="156" spans="1:25" ht="19">
      <c r="A156" s="3" t="s">
        <v>185</v>
      </c>
      <c r="B156" s="4" t="s">
        <v>188</v>
      </c>
      <c r="C156" s="8"/>
      <c r="D156" s="8"/>
      <c r="E156" s="22"/>
      <c r="F156" s="22" t="s">
        <v>254</v>
      </c>
      <c r="G156" s="19" t="s">
        <v>254</v>
      </c>
      <c r="H156" s="19" t="str">
        <f t="shared" si="6"/>
        <v xml:space="preserve"> </v>
      </c>
      <c r="I156" s="29"/>
      <c r="J156" s="53">
        <v>1</v>
      </c>
      <c r="K156" s="33" t="s">
        <v>266</v>
      </c>
      <c r="M156" s="34"/>
      <c r="O156">
        <v>1.9</v>
      </c>
      <c r="P156">
        <v>0.6</v>
      </c>
      <c r="U156" s="34"/>
      <c r="V156" s="34"/>
      <c r="W156" s="34"/>
      <c r="X156" s="34"/>
      <c r="Y156" s="34"/>
    </row>
    <row r="157" spans="1:25" ht="19">
      <c r="A157" s="3" t="s">
        <v>185</v>
      </c>
      <c r="B157" s="4" t="s">
        <v>189</v>
      </c>
      <c r="C157" s="8">
        <v>230.68</v>
      </c>
      <c r="D157" s="8">
        <v>16</v>
      </c>
      <c r="E157" s="22"/>
      <c r="F157" s="22" t="s">
        <v>254</v>
      </c>
      <c r="G157" s="19">
        <v>230.68</v>
      </c>
      <c r="H157" s="19">
        <f t="shared" si="6"/>
        <v>121.01597478415815</v>
      </c>
      <c r="I157" s="29" t="s">
        <v>263</v>
      </c>
      <c r="J157" s="53">
        <v>1</v>
      </c>
      <c r="K157" s="33" t="s">
        <v>266</v>
      </c>
      <c r="M157" s="34"/>
      <c r="Q157">
        <v>2.4</v>
      </c>
      <c r="R157">
        <v>0.7</v>
      </c>
      <c r="U157" s="34"/>
      <c r="V157" s="34">
        <v>380.62199999999996</v>
      </c>
      <c r="W157" s="34"/>
      <c r="X157" s="34">
        <v>380.62199999999996</v>
      </c>
      <c r="Y157" s="34">
        <v>228.46208179694963</v>
      </c>
    </row>
    <row r="158" spans="1:25" ht="19">
      <c r="A158" s="3" t="s">
        <v>185</v>
      </c>
      <c r="B158" s="4" t="s">
        <v>190</v>
      </c>
      <c r="C158" s="8">
        <v>136.14500000000001</v>
      </c>
      <c r="D158" s="8">
        <v>12</v>
      </c>
      <c r="E158" s="22"/>
      <c r="F158" s="22" t="s">
        <v>254</v>
      </c>
      <c r="G158" s="19">
        <v>136.14500000000001</v>
      </c>
      <c r="H158" s="19">
        <f t="shared" si="6"/>
        <v>71.80521332855993</v>
      </c>
      <c r="I158" s="29" t="s">
        <v>263</v>
      </c>
      <c r="J158" s="53">
        <v>1</v>
      </c>
      <c r="K158" s="33" t="s">
        <v>266</v>
      </c>
      <c r="M158" s="34"/>
      <c r="O158">
        <v>3.2</v>
      </c>
      <c r="P158">
        <v>2</v>
      </c>
      <c r="U158" s="34">
        <v>299.51900000000001</v>
      </c>
      <c r="V158" s="34"/>
      <c r="W158" s="34"/>
      <c r="X158" s="34">
        <v>299.51900000000001</v>
      </c>
      <c r="Y158" s="34">
        <v>244.94609839800475</v>
      </c>
    </row>
    <row r="159" spans="1:25" ht="19">
      <c r="A159" s="3" t="s">
        <v>191</v>
      </c>
      <c r="B159" s="4" t="s">
        <v>192</v>
      </c>
      <c r="C159" s="8">
        <v>629.99</v>
      </c>
      <c r="D159" s="8">
        <v>42</v>
      </c>
      <c r="E159" s="22"/>
      <c r="F159" s="22" t="s">
        <v>254</v>
      </c>
      <c r="G159" s="19">
        <v>629.99</v>
      </c>
      <c r="H159" s="19">
        <f t="shared" si="6"/>
        <v>330.27617683847558</v>
      </c>
      <c r="I159" s="29" t="s">
        <v>263</v>
      </c>
      <c r="J159" s="53">
        <v>1</v>
      </c>
      <c r="K159" s="33" t="s">
        <v>266</v>
      </c>
      <c r="M159" s="34"/>
      <c r="O159">
        <v>0.4</v>
      </c>
      <c r="P159">
        <v>0.1</v>
      </c>
      <c r="U159" s="34">
        <v>173.24725000000001</v>
      </c>
      <c r="V159" s="34"/>
      <c r="W159" s="34"/>
      <c r="X159" s="34">
        <v>173.24725000000001</v>
      </c>
      <c r="Y159" s="34">
        <v>100.62438097538815</v>
      </c>
    </row>
    <row r="160" spans="1:25" ht="19">
      <c r="A160" s="3" t="s">
        <v>191</v>
      </c>
      <c r="B160" s="4" t="s">
        <v>193</v>
      </c>
      <c r="C160" s="8"/>
      <c r="D160" s="8"/>
      <c r="E160" s="22"/>
      <c r="F160" s="22"/>
      <c r="G160" s="19" t="s">
        <v>254</v>
      </c>
      <c r="H160" s="19" t="str">
        <f t="shared" si="6"/>
        <v xml:space="preserve"> </v>
      </c>
      <c r="I160" s="29"/>
      <c r="J160" s="53">
        <v>1</v>
      </c>
      <c r="K160" s="33" t="s">
        <v>266</v>
      </c>
      <c r="L160">
        <v>8</v>
      </c>
      <c r="M160" s="34"/>
      <c r="N160">
        <v>27.5</v>
      </c>
      <c r="S160">
        <v>5</v>
      </c>
      <c r="T160">
        <v>1.5</v>
      </c>
      <c r="U160" s="34"/>
      <c r="V160" s="34"/>
      <c r="W160" s="34"/>
      <c r="X160" s="34"/>
      <c r="Y160" s="34"/>
    </row>
    <row r="161" spans="1:25" ht="19">
      <c r="A161" s="3" t="s">
        <v>191</v>
      </c>
      <c r="B161" s="4" t="s">
        <v>194</v>
      </c>
      <c r="C161" s="8"/>
      <c r="D161" s="8"/>
      <c r="E161" s="22"/>
      <c r="F161" s="22"/>
      <c r="G161" s="19" t="s">
        <v>254</v>
      </c>
      <c r="H161" s="19" t="str">
        <f t="shared" si="6"/>
        <v xml:space="preserve"> </v>
      </c>
      <c r="I161" s="29"/>
      <c r="J161" s="53">
        <v>1</v>
      </c>
      <c r="K161" s="33" t="s">
        <v>266</v>
      </c>
      <c r="L161">
        <v>1</v>
      </c>
      <c r="M161" s="34"/>
      <c r="N161" s="34">
        <v>3.4375</v>
      </c>
      <c r="S161">
        <v>5</v>
      </c>
      <c r="T161">
        <v>1.5</v>
      </c>
      <c r="U161" s="34"/>
      <c r="V161" s="34"/>
      <c r="W161" s="34"/>
      <c r="X161" s="34"/>
      <c r="Y161" s="34"/>
    </row>
    <row r="162" spans="1:25" ht="19">
      <c r="A162" s="5" t="s">
        <v>195</v>
      </c>
      <c r="B162" s="6" t="s">
        <v>196</v>
      </c>
      <c r="C162" s="8">
        <v>114.245</v>
      </c>
      <c r="D162" s="27">
        <v>9</v>
      </c>
      <c r="E162" s="22"/>
      <c r="F162" s="28" t="s">
        <v>254</v>
      </c>
      <c r="G162" s="19">
        <v>114.245</v>
      </c>
      <c r="H162" s="19">
        <f t="shared" si="6"/>
        <v>60.085265870760701</v>
      </c>
      <c r="I162" s="29" t="s">
        <v>263</v>
      </c>
      <c r="J162" s="53">
        <v>1</v>
      </c>
      <c r="K162" s="33" t="s">
        <v>266</v>
      </c>
      <c r="M162" s="34"/>
      <c r="N162" s="34"/>
      <c r="Q162">
        <v>5</v>
      </c>
      <c r="R162">
        <v>1.3</v>
      </c>
      <c r="U162" s="34"/>
      <c r="V162" s="34">
        <v>392.71718750000002</v>
      </c>
      <c r="W162" s="34"/>
      <c r="X162" s="34">
        <v>392.71718750000002</v>
      </c>
      <c r="Y162" s="34">
        <v>230.40352364758584</v>
      </c>
    </row>
    <row r="163" spans="1:25" ht="19">
      <c r="A163" s="5" t="s">
        <v>197</v>
      </c>
      <c r="B163" s="6" t="s">
        <v>198</v>
      </c>
      <c r="C163" s="8">
        <v>74.459999999999994</v>
      </c>
      <c r="D163" s="27">
        <v>10</v>
      </c>
      <c r="E163" s="22"/>
      <c r="F163" s="28" t="s">
        <v>254</v>
      </c>
      <c r="G163" s="19">
        <v>74.459999999999994</v>
      </c>
      <c r="H163" s="19">
        <f t="shared" si="6"/>
        <v>39.989704282977634</v>
      </c>
      <c r="I163" s="29" t="s">
        <v>263</v>
      </c>
      <c r="J163" s="53">
        <v>1</v>
      </c>
      <c r="K163" s="33" t="s">
        <v>266</v>
      </c>
      <c r="M163" s="34"/>
      <c r="N163" s="34"/>
      <c r="S163">
        <v>5</v>
      </c>
      <c r="T163">
        <v>1.5</v>
      </c>
      <c r="U163" s="34"/>
      <c r="V163" s="34"/>
      <c r="W163" s="34">
        <v>255.95624999999995</v>
      </c>
      <c r="X163" s="34">
        <v>255.95624999999995</v>
      </c>
      <c r="Y163" s="34">
        <v>157.45711401784337</v>
      </c>
    </row>
    <row r="164" spans="1:25" ht="19">
      <c r="A164" s="5" t="s">
        <v>197</v>
      </c>
      <c r="B164" s="6" t="s">
        <v>199</v>
      </c>
      <c r="C164" s="8"/>
      <c r="E164" s="22"/>
      <c r="F164" s="23" t="s">
        <v>254</v>
      </c>
      <c r="G164" s="19" t="s">
        <v>254</v>
      </c>
      <c r="H164" s="19" t="str">
        <f t="shared" si="6"/>
        <v xml:space="preserve"> </v>
      </c>
      <c r="I164" s="29"/>
      <c r="J164" s="53">
        <v>1</v>
      </c>
      <c r="K164" s="33" t="s">
        <v>266</v>
      </c>
      <c r="L164">
        <v>117</v>
      </c>
      <c r="M164" s="34"/>
      <c r="N164" s="34">
        <v>402.1875</v>
      </c>
      <c r="S164">
        <v>5</v>
      </c>
      <c r="T164">
        <v>1.5</v>
      </c>
      <c r="U164" s="34"/>
      <c r="V164" s="34"/>
      <c r="W164" s="34"/>
      <c r="X164" s="34"/>
      <c r="Y164" s="34"/>
    </row>
    <row r="165" spans="1:25" ht="19">
      <c r="A165" s="3" t="s">
        <v>200</v>
      </c>
      <c r="B165" s="4" t="s">
        <v>201</v>
      </c>
      <c r="C165" s="8">
        <v>473.04</v>
      </c>
      <c r="D165" s="8">
        <v>30</v>
      </c>
      <c r="E165" s="19">
        <v>7.0000000000000007E-2</v>
      </c>
      <c r="F165" s="22"/>
      <c r="G165" s="19">
        <v>473.04</v>
      </c>
      <c r="H165" s="19">
        <f t="shared" si="6"/>
        <v>247.80345834681162</v>
      </c>
      <c r="I165" s="29" t="s">
        <v>263</v>
      </c>
      <c r="J165" s="53">
        <v>1</v>
      </c>
      <c r="K165" s="33" t="s">
        <v>266</v>
      </c>
      <c r="L165">
        <v>255</v>
      </c>
      <c r="M165" s="34">
        <v>701.25</v>
      </c>
      <c r="N165" s="34"/>
      <c r="O165">
        <v>4</v>
      </c>
      <c r="P165">
        <v>1.1000000000000001</v>
      </c>
      <c r="U165" s="34">
        <v>1300.8600000000001</v>
      </c>
      <c r="V165" s="34"/>
      <c r="W165" s="34"/>
      <c r="X165" s="34">
        <v>1300.8600000000001</v>
      </c>
      <c r="Y165" s="34">
        <v>769.65087398124217</v>
      </c>
    </row>
    <row r="166" spans="1:25" ht="19">
      <c r="A166" s="3" t="s">
        <v>200</v>
      </c>
      <c r="B166" s="4" t="s">
        <v>202</v>
      </c>
      <c r="C166" s="8"/>
      <c r="D166" s="8"/>
      <c r="E166" s="22"/>
      <c r="F166" s="22" t="s">
        <v>254</v>
      </c>
      <c r="G166" s="19" t="s">
        <v>254</v>
      </c>
      <c r="H166" s="19" t="str">
        <f t="shared" si="6"/>
        <v xml:space="preserve"> </v>
      </c>
      <c r="I166" s="29"/>
      <c r="J166" s="53">
        <v>1</v>
      </c>
      <c r="K166" s="33" t="s">
        <v>266</v>
      </c>
      <c r="M166" s="34"/>
      <c r="N166" s="34"/>
      <c r="P166">
        <v>0.5</v>
      </c>
      <c r="U166" s="34"/>
      <c r="V166" s="34"/>
      <c r="W166" s="34"/>
      <c r="X166" s="34"/>
      <c r="Y166" s="34"/>
    </row>
    <row r="167" spans="1:25" ht="19">
      <c r="A167" s="3" t="s">
        <v>203</v>
      </c>
      <c r="B167" s="4" t="s">
        <v>204</v>
      </c>
      <c r="C167" s="8"/>
      <c r="D167" s="8"/>
      <c r="E167" s="22"/>
      <c r="F167" s="22" t="s">
        <v>254</v>
      </c>
      <c r="G167" s="19" t="s">
        <v>254</v>
      </c>
      <c r="H167" s="19" t="str">
        <f t="shared" si="6"/>
        <v xml:space="preserve"> </v>
      </c>
      <c r="I167" s="29"/>
      <c r="J167" s="53">
        <v>1</v>
      </c>
      <c r="K167" s="33" t="s">
        <v>266</v>
      </c>
      <c r="M167" s="34"/>
      <c r="N167" s="34"/>
      <c r="O167">
        <v>14.7</v>
      </c>
      <c r="U167" s="34"/>
      <c r="V167" s="34"/>
      <c r="W167" s="34"/>
      <c r="X167" s="34"/>
      <c r="Y167" s="34"/>
    </row>
    <row r="168" spans="1:25" ht="19">
      <c r="A168" s="3" t="s">
        <v>205</v>
      </c>
      <c r="B168" s="4" t="s">
        <v>206</v>
      </c>
      <c r="C168" s="8">
        <v>95.995000000000005</v>
      </c>
      <c r="D168" s="8">
        <v>19</v>
      </c>
      <c r="E168" s="22"/>
      <c r="F168" s="22" t="s">
        <v>254</v>
      </c>
      <c r="G168" s="19">
        <v>95.995000000000005</v>
      </c>
      <c r="H168" s="19">
        <f t="shared" si="6"/>
        <v>53.411111416633155</v>
      </c>
      <c r="I168" s="29" t="s">
        <v>263</v>
      </c>
      <c r="J168" s="53">
        <v>1</v>
      </c>
      <c r="K168" s="33" t="s">
        <v>266</v>
      </c>
      <c r="M168" s="34"/>
      <c r="N168" s="34"/>
      <c r="Q168">
        <v>1.2</v>
      </c>
      <c r="R168">
        <v>5</v>
      </c>
      <c r="U168" s="34"/>
      <c r="V168" s="34">
        <v>79.195875000000001</v>
      </c>
      <c r="W168" s="34"/>
      <c r="X168" s="34">
        <v>79.195875000000001</v>
      </c>
      <c r="Y168" s="34">
        <v>332.9118612360503</v>
      </c>
    </row>
    <row r="169" spans="1:25" ht="19">
      <c r="A169" s="3" t="s">
        <v>207</v>
      </c>
      <c r="B169" s="4" t="s">
        <v>208</v>
      </c>
      <c r="C169" s="8">
        <v>741.68</v>
      </c>
      <c r="D169" s="8">
        <v>45</v>
      </c>
      <c r="E169" s="22">
        <v>639.5</v>
      </c>
      <c r="F169" s="22">
        <v>355.31570469091287</v>
      </c>
      <c r="G169" s="19">
        <v>741.68</v>
      </c>
      <c r="H169" s="19">
        <f t="shared" si="6"/>
        <v>388.290002107909</v>
      </c>
      <c r="I169" s="29" t="s">
        <v>263</v>
      </c>
      <c r="J169" s="53">
        <v>1</v>
      </c>
      <c r="K169" s="33" t="s">
        <v>266</v>
      </c>
      <c r="L169">
        <v>312</v>
      </c>
      <c r="M169" s="34">
        <v>1394.25</v>
      </c>
      <c r="N169" s="34"/>
      <c r="O169">
        <v>6.5</v>
      </c>
      <c r="P169">
        <v>2.2000000000000002</v>
      </c>
      <c r="U169" s="34">
        <v>3314.3825000000002</v>
      </c>
      <c r="V169" s="34"/>
      <c r="W169" s="34"/>
      <c r="X169" s="34">
        <v>3314.3825000000002</v>
      </c>
      <c r="Y169" s="34">
        <v>2066.2122985587112</v>
      </c>
    </row>
    <row r="170" spans="1:25" ht="19">
      <c r="A170" s="3" t="s">
        <v>207</v>
      </c>
      <c r="B170" s="4" t="s">
        <v>209</v>
      </c>
      <c r="C170" s="8">
        <v>66.064999999999998</v>
      </c>
      <c r="D170" s="8">
        <v>12</v>
      </c>
      <c r="E170" s="22"/>
      <c r="F170" s="22" t="s">
        <v>254</v>
      </c>
      <c r="G170" s="19">
        <v>66.064999999999998</v>
      </c>
      <c r="H170" s="19">
        <f t="shared" si="6"/>
        <v>36.389333250830525</v>
      </c>
      <c r="I170" s="29" t="s">
        <v>263</v>
      </c>
      <c r="J170" s="53">
        <v>1</v>
      </c>
      <c r="K170" s="33" t="s">
        <v>266</v>
      </c>
      <c r="M170" s="34"/>
      <c r="N170" s="34"/>
      <c r="O170">
        <v>7.2</v>
      </c>
      <c r="P170">
        <v>2.8</v>
      </c>
      <c r="U170" s="34">
        <v>327.02175</v>
      </c>
      <c r="V170" s="34"/>
      <c r="W170" s="34"/>
      <c r="X170" s="34">
        <v>327.02175</v>
      </c>
      <c r="Y170" s="34">
        <v>220.49789217015595</v>
      </c>
    </row>
    <row r="171" spans="1:25" ht="19" customHeight="1">
      <c r="A171" s="3" t="s">
        <v>207</v>
      </c>
      <c r="B171" s="4" t="s">
        <v>210</v>
      </c>
      <c r="C171" s="8"/>
      <c r="D171" s="8"/>
      <c r="E171" s="22">
        <v>1.125</v>
      </c>
      <c r="F171" s="19">
        <v>0.33071891388307384</v>
      </c>
      <c r="G171" s="22">
        <v>1</v>
      </c>
      <c r="H171" s="19">
        <f>G171*0.3</f>
        <v>0.3</v>
      </c>
      <c r="I171" s="29" t="s">
        <v>255</v>
      </c>
      <c r="J171" s="53">
        <v>2</v>
      </c>
      <c r="K171" s="33" t="s">
        <v>277</v>
      </c>
      <c r="M171" s="34"/>
      <c r="N171" s="34"/>
      <c r="O171">
        <v>9.1999999999999993</v>
      </c>
      <c r="P171">
        <v>4.4000000000000004</v>
      </c>
      <c r="U171" s="34">
        <v>6.3249999999999993</v>
      </c>
      <c r="V171" s="34"/>
      <c r="W171" s="34"/>
      <c r="X171" s="34">
        <v>6.3249999999999993</v>
      </c>
      <c r="Y171" s="34">
        <v>3.5708726174424084</v>
      </c>
    </row>
    <row r="172" spans="1:25" ht="19">
      <c r="A172" s="5" t="s">
        <v>211</v>
      </c>
      <c r="B172" s="13" t="s">
        <v>212</v>
      </c>
      <c r="C172" s="8"/>
      <c r="E172" s="26"/>
      <c r="F172" s="23"/>
      <c r="G172" s="19"/>
      <c r="H172" s="19"/>
      <c r="I172" s="29"/>
      <c r="J172" s="53">
        <v>1</v>
      </c>
      <c r="K172" s="33" t="s">
        <v>266</v>
      </c>
      <c r="M172" s="34"/>
      <c r="N172" s="34"/>
      <c r="U172" s="34"/>
      <c r="V172" s="34"/>
      <c r="W172" s="34"/>
      <c r="X172" s="34"/>
      <c r="Y172" s="34"/>
    </row>
    <row r="173" spans="1:25" ht="19" customHeight="1">
      <c r="A173" s="3" t="s">
        <v>213</v>
      </c>
      <c r="B173" s="4" t="s">
        <v>214</v>
      </c>
      <c r="C173" s="8">
        <v>1289.5450000000001</v>
      </c>
      <c r="D173" s="27">
        <v>92</v>
      </c>
      <c r="E173" s="28">
        <v>290.36363636363637</v>
      </c>
      <c r="F173" s="28">
        <v>67.009188959117225</v>
      </c>
      <c r="G173" s="19">
        <v>290</v>
      </c>
      <c r="H173" s="19">
        <f t="shared" ref="H173:H184" si="7">IF(ISNUMBER(G173)=TRUE, SQRT(((0.52*G173)^2)+(D173^2)), " ")</f>
        <v>176.64835125185857</v>
      </c>
      <c r="I173" s="29" t="s">
        <v>263</v>
      </c>
      <c r="J173" s="53">
        <v>2</v>
      </c>
      <c r="K173" s="33" t="s">
        <v>278</v>
      </c>
      <c r="M173" s="34"/>
      <c r="N173" s="34"/>
      <c r="O173">
        <v>5</v>
      </c>
      <c r="U173" s="34">
        <v>996.875</v>
      </c>
      <c r="V173" s="34"/>
      <c r="W173" s="34"/>
      <c r="X173" s="34">
        <v>996.875</v>
      </c>
      <c r="Y173" s="34">
        <v>607.22870742826387</v>
      </c>
    </row>
    <row r="174" spans="1:25" ht="19">
      <c r="A174" s="3" t="s">
        <v>213</v>
      </c>
      <c r="B174" s="4" t="s">
        <v>215</v>
      </c>
      <c r="C174" s="8"/>
      <c r="D174" s="27"/>
      <c r="E174" s="28"/>
      <c r="F174" s="28"/>
      <c r="G174" s="19">
        <v>1000</v>
      </c>
      <c r="H174" s="19">
        <f t="shared" si="7"/>
        <v>520</v>
      </c>
      <c r="I174" s="29" t="s">
        <v>263</v>
      </c>
      <c r="J174" s="53">
        <v>8</v>
      </c>
      <c r="K174" s="33" t="s">
        <v>254</v>
      </c>
      <c r="L174">
        <v>2995</v>
      </c>
      <c r="M174" s="34"/>
      <c r="N174" s="34"/>
      <c r="U174" s="34"/>
      <c r="V174" s="34"/>
      <c r="W174" s="34"/>
      <c r="X174" s="34"/>
      <c r="Y174" s="34"/>
    </row>
    <row r="175" spans="1:25" ht="19">
      <c r="A175" s="5" t="s">
        <v>216</v>
      </c>
      <c r="B175" s="6" t="s">
        <v>217</v>
      </c>
      <c r="C175" s="8"/>
      <c r="E175" s="28"/>
      <c r="F175" s="23" t="s">
        <v>254</v>
      </c>
      <c r="G175" s="19" t="s">
        <v>254</v>
      </c>
      <c r="H175" s="19" t="str">
        <f t="shared" si="7"/>
        <v xml:space="preserve"> </v>
      </c>
      <c r="I175" s="29"/>
      <c r="J175" s="53">
        <v>1</v>
      </c>
      <c r="K175" s="33" t="s">
        <v>266</v>
      </c>
      <c r="L175">
        <v>0.2</v>
      </c>
      <c r="M175" s="34"/>
      <c r="N175" s="34"/>
      <c r="U175" s="34"/>
      <c r="V175" s="34"/>
      <c r="W175" s="34"/>
      <c r="X175" s="34"/>
      <c r="Y175" s="34"/>
    </row>
    <row r="176" spans="1:25" ht="19">
      <c r="A176" s="5" t="s">
        <v>218</v>
      </c>
      <c r="B176" s="6" t="s">
        <v>219</v>
      </c>
      <c r="C176" s="8">
        <v>37.594999999999999</v>
      </c>
      <c r="D176" s="27">
        <v>10</v>
      </c>
      <c r="E176" s="28"/>
      <c r="F176" s="28" t="s">
        <v>254</v>
      </c>
      <c r="G176" s="19">
        <v>37.594999999999999</v>
      </c>
      <c r="H176" s="19">
        <f t="shared" si="7"/>
        <v>21.958575553983458</v>
      </c>
      <c r="I176" s="29" t="s">
        <v>263</v>
      </c>
      <c r="J176" s="53">
        <v>1</v>
      </c>
      <c r="K176" s="33" t="s">
        <v>266</v>
      </c>
      <c r="L176">
        <v>80</v>
      </c>
      <c r="M176" s="34"/>
      <c r="N176" s="34">
        <v>341</v>
      </c>
      <c r="Q176">
        <v>6.2</v>
      </c>
      <c r="R176">
        <v>1.8</v>
      </c>
      <c r="U176" s="34"/>
      <c r="V176" s="34">
        <v>160.24868749999999</v>
      </c>
      <c r="W176" s="34"/>
      <c r="X176" s="34">
        <v>160.24868749999999</v>
      </c>
      <c r="Y176" s="34">
        <v>104.52335102526594</v>
      </c>
    </row>
    <row r="177" spans="1:25" ht="19">
      <c r="A177" s="5" t="s">
        <v>218</v>
      </c>
      <c r="B177" s="6" t="s">
        <v>220</v>
      </c>
      <c r="C177" s="8"/>
      <c r="D177" s="27"/>
      <c r="E177" s="28"/>
      <c r="F177" s="28"/>
      <c r="G177" s="19" t="s">
        <v>254</v>
      </c>
      <c r="H177" s="19" t="str">
        <f t="shared" si="7"/>
        <v xml:space="preserve"> </v>
      </c>
      <c r="I177" s="29"/>
      <c r="J177" s="53">
        <v>1</v>
      </c>
      <c r="K177" s="33" t="s">
        <v>266</v>
      </c>
      <c r="L177">
        <v>1</v>
      </c>
      <c r="M177" s="34"/>
      <c r="N177" s="34"/>
      <c r="U177" s="34"/>
      <c r="V177" s="34"/>
      <c r="W177" s="34"/>
      <c r="X177" s="34"/>
      <c r="Y177" s="34"/>
    </row>
    <row r="178" spans="1:25" ht="19">
      <c r="A178" s="5" t="s">
        <v>221</v>
      </c>
      <c r="B178" s="6" t="s">
        <v>222</v>
      </c>
      <c r="C178" s="8">
        <v>23.36</v>
      </c>
      <c r="D178" s="27">
        <v>6</v>
      </c>
      <c r="E178" s="28"/>
      <c r="F178" s="28" t="s">
        <v>254</v>
      </c>
      <c r="G178" s="19">
        <v>23.36</v>
      </c>
      <c r="H178" s="19">
        <f t="shared" si="7"/>
        <v>13.548227479637328</v>
      </c>
      <c r="I178" s="29" t="s">
        <v>263</v>
      </c>
      <c r="J178" s="53">
        <v>1</v>
      </c>
      <c r="K178" s="33" t="s">
        <v>266</v>
      </c>
      <c r="L178">
        <v>150</v>
      </c>
      <c r="M178" s="34"/>
      <c r="N178" s="34"/>
      <c r="U178" s="34"/>
      <c r="V178" s="34"/>
      <c r="W178" s="34"/>
      <c r="X178" s="34"/>
      <c r="Y178" s="34"/>
    </row>
    <row r="179" spans="1:25" ht="19">
      <c r="A179" s="5" t="s">
        <v>221</v>
      </c>
      <c r="B179" s="6" t="s">
        <v>223</v>
      </c>
      <c r="C179" s="8"/>
      <c r="D179" s="27"/>
      <c r="E179" s="28"/>
      <c r="F179" s="28"/>
      <c r="G179" s="19" t="s">
        <v>254</v>
      </c>
      <c r="H179" s="19" t="str">
        <f t="shared" si="7"/>
        <v xml:space="preserve"> </v>
      </c>
      <c r="I179" s="29"/>
      <c r="J179" s="53">
        <v>1</v>
      </c>
      <c r="K179" s="33" t="s">
        <v>266</v>
      </c>
      <c r="L179">
        <v>60</v>
      </c>
      <c r="M179" s="34"/>
      <c r="N179" s="34"/>
      <c r="U179" s="34"/>
      <c r="V179" s="34"/>
      <c r="W179" s="34"/>
      <c r="X179" s="34"/>
      <c r="Y179" s="34"/>
    </row>
    <row r="180" spans="1:25" ht="19">
      <c r="A180" s="5" t="s">
        <v>224</v>
      </c>
      <c r="B180" s="6" t="s">
        <v>225</v>
      </c>
      <c r="C180" s="8"/>
      <c r="D180" s="27"/>
      <c r="E180" s="28"/>
      <c r="F180" s="28"/>
      <c r="G180" s="19" t="s">
        <v>254</v>
      </c>
      <c r="H180" s="19" t="str">
        <f t="shared" si="7"/>
        <v xml:space="preserve"> </v>
      </c>
      <c r="I180" s="29"/>
      <c r="J180" s="53">
        <v>1</v>
      </c>
      <c r="K180" s="33" t="s">
        <v>266</v>
      </c>
      <c r="L180">
        <v>3650</v>
      </c>
      <c r="M180" s="34"/>
      <c r="N180" s="34"/>
      <c r="U180" s="34"/>
      <c r="V180" s="34"/>
      <c r="W180" s="34"/>
      <c r="X180" s="34"/>
      <c r="Y180" s="34"/>
    </row>
    <row r="181" spans="1:25" ht="19">
      <c r="A181" s="3" t="s">
        <v>226</v>
      </c>
      <c r="B181" s="4" t="s">
        <v>227</v>
      </c>
      <c r="C181" s="8">
        <v>85.41</v>
      </c>
      <c r="D181" s="27">
        <v>8</v>
      </c>
      <c r="E181" s="28">
        <v>36.888888888888886</v>
      </c>
      <c r="F181" s="28">
        <v>2.5141574442188359</v>
      </c>
      <c r="G181" s="19">
        <v>85.41</v>
      </c>
      <c r="H181" s="19">
        <f t="shared" si="7"/>
        <v>45.12795513027374</v>
      </c>
      <c r="I181" s="29" t="s">
        <v>263</v>
      </c>
      <c r="J181" s="53">
        <v>1</v>
      </c>
      <c r="K181" s="33" t="s">
        <v>266</v>
      </c>
      <c r="L181">
        <v>345</v>
      </c>
      <c r="M181" s="34">
        <v>142.3125</v>
      </c>
      <c r="N181" s="34"/>
      <c r="O181">
        <v>0.6</v>
      </c>
      <c r="P181">
        <v>0.2</v>
      </c>
      <c r="U181" s="34">
        <v>35.231624999999994</v>
      </c>
      <c r="V181" s="34"/>
      <c r="W181" s="34"/>
      <c r="X181" s="34">
        <v>35.231624999999994</v>
      </c>
      <c r="Y181" s="34">
        <v>107.32164416492901</v>
      </c>
    </row>
    <row r="182" spans="1:25" ht="19">
      <c r="A182" s="5" t="s">
        <v>228</v>
      </c>
      <c r="B182" s="6" t="s">
        <v>229</v>
      </c>
      <c r="C182" s="8"/>
      <c r="E182" s="23"/>
      <c r="F182" s="23"/>
      <c r="G182" s="19" t="s">
        <v>254</v>
      </c>
      <c r="H182" s="19" t="str">
        <f t="shared" si="7"/>
        <v xml:space="preserve"> </v>
      </c>
      <c r="I182" s="29"/>
      <c r="J182" s="53">
        <v>1</v>
      </c>
      <c r="K182" s="33" t="s">
        <v>266</v>
      </c>
      <c r="L182">
        <v>466</v>
      </c>
      <c r="N182" s="34"/>
      <c r="U182" s="34"/>
      <c r="V182" s="34"/>
      <c r="W182" s="34"/>
      <c r="X182" s="34"/>
      <c r="Y182" s="34"/>
    </row>
    <row r="183" spans="1:25" ht="19">
      <c r="A183" s="5" t="s">
        <v>228</v>
      </c>
      <c r="B183" s="6" t="s">
        <v>230</v>
      </c>
      <c r="C183" s="8"/>
      <c r="E183" s="23"/>
      <c r="F183" s="23" t="s">
        <v>254</v>
      </c>
      <c r="G183" s="19" t="s">
        <v>254</v>
      </c>
      <c r="H183" s="19" t="str">
        <f t="shared" si="7"/>
        <v xml:space="preserve"> </v>
      </c>
      <c r="I183" s="29"/>
      <c r="J183" s="53">
        <v>1</v>
      </c>
      <c r="K183" s="33" t="s">
        <v>266</v>
      </c>
      <c r="L183">
        <v>300</v>
      </c>
      <c r="N183" s="34"/>
      <c r="U183" s="34"/>
      <c r="V183" s="34"/>
      <c r="W183" s="34"/>
      <c r="X183" s="34"/>
      <c r="Y183" s="34"/>
    </row>
    <row r="184" spans="1:25" ht="19">
      <c r="A184" s="5" t="s">
        <v>228</v>
      </c>
      <c r="B184" s="6" t="s">
        <v>231</v>
      </c>
      <c r="C184" s="8"/>
      <c r="E184" s="23"/>
      <c r="F184" s="23" t="s">
        <v>254</v>
      </c>
      <c r="G184" s="19" t="s">
        <v>254</v>
      </c>
      <c r="H184" s="19" t="str">
        <f t="shared" si="7"/>
        <v xml:space="preserve"> </v>
      </c>
      <c r="I184" s="29"/>
      <c r="J184" s="53">
        <v>1</v>
      </c>
      <c r="K184" s="33" t="s">
        <v>266</v>
      </c>
      <c r="L184">
        <v>11000</v>
      </c>
      <c r="M184" s="34">
        <v>8696.8749999999982</v>
      </c>
      <c r="N184" s="34"/>
      <c r="O184">
        <v>1.1499999999999999</v>
      </c>
      <c r="U184" s="34"/>
      <c r="V184" s="34"/>
      <c r="W184" s="34"/>
      <c r="X184" s="34"/>
      <c r="Y184" s="34"/>
    </row>
    <row r="185" spans="1:25" ht="19">
      <c r="A185" s="5" t="s">
        <v>228</v>
      </c>
      <c r="B185" s="13" t="s">
        <v>232</v>
      </c>
      <c r="C185" s="8"/>
      <c r="E185" s="23"/>
      <c r="F185" s="23"/>
      <c r="G185" s="19"/>
      <c r="H185" s="19"/>
      <c r="I185" s="29"/>
      <c r="J185" s="53">
        <v>1</v>
      </c>
      <c r="K185" s="33" t="s">
        <v>266</v>
      </c>
      <c r="N185" s="34"/>
      <c r="U185" s="34"/>
      <c r="V185" s="34"/>
      <c r="W185" s="34"/>
      <c r="X185" s="34"/>
      <c r="Y185" s="34"/>
    </row>
    <row r="186" spans="1:25" ht="19">
      <c r="A186" s="5" t="s">
        <v>233</v>
      </c>
      <c r="B186" s="6" t="s">
        <v>234</v>
      </c>
      <c r="C186" s="8">
        <v>14.6</v>
      </c>
      <c r="D186" s="27">
        <v>7</v>
      </c>
      <c r="E186" s="23"/>
      <c r="F186" s="28" t="s">
        <v>254</v>
      </c>
      <c r="G186" s="19">
        <v>14.6</v>
      </c>
      <c r="H186" s="19">
        <f t="shared" ref="H186:H196" si="8">IF(ISNUMBER(G186)=TRUE, SQRT(((0.52*G186)^2)+(D186^2)), " ")</f>
        <v>10.326590143895515</v>
      </c>
      <c r="I186" s="29" t="s">
        <v>263</v>
      </c>
      <c r="J186" s="53">
        <v>1</v>
      </c>
      <c r="K186" s="33" t="s">
        <v>266</v>
      </c>
      <c r="L186">
        <v>1928</v>
      </c>
      <c r="N186" s="34"/>
      <c r="U186" s="34"/>
      <c r="V186" s="34"/>
      <c r="W186" s="34"/>
      <c r="X186" s="34"/>
      <c r="Y186" s="34"/>
    </row>
    <row r="187" spans="1:25" ht="19">
      <c r="A187" s="5" t="s">
        <v>233</v>
      </c>
      <c r="B187" s="6" t="s">
        <v>235</v>
      </c>
      <c r="C187" s="8"/>
      <c r="D187" s="27"/>
      <c r="E187" s="23"/>
      <c r="F187" s="28" t="s">
        <v>254</v>
      </c>
      <c r="G187" s="19" t="s">
        <v>254</v>
      </c>
      <c r="H187" s="19" t="str">
        <f t="shared" si="8"/>
        <v xml:space="preserve"> </v>
      </c>
      <c r="I187" s="29"/>
      <c r="J187" s="53">
        <v>1</v>
      </c>
      <c r="K187" s="33" t="s">
        <v>266</v>
      </c>
      <c r="L187">
        <v>157</v>
      </c>
      <c r="N187" s="34"/>
      <c r="U187" s="34"/>
      <c r="V187" s="34"/>
      <c r="W187" s="34"/>
      <c r="X187" s="34"/>
      <c r="Y187" s="34"/>
    </row>
    <row r="188" spans="1:25" ht="19">
      <c r="A188" s="5" t="s">
        <v>233</v>
      </c>
      <c r="B188" s="6" t="s">
        <v>236</v>
      </c>
      <c r="C188" s="8"/>
      <c r="D188" s="27"/>
      <c r="E188" s="23"/>
      <c r="F188" s="28"/>
      <c r="G188" s="19" t="s">
        <v>254</v>
      </c>
      <c r="H188" s="19" t="str">
        <f t="shared" si="8"/>
        <v xml:space="preserve"> </v>
      </c>
      <c r="I188" s="29"/>
      <c r="J188" s="53">
        <v>1</v>
      </c>
      <c r="K188" s="33" t="s">
        <v>266</v>
      </c>
      <c r="L188">
        <v>757</v>
      </c>
      <c r="N188" s="34"/>
      <c r="U188" s="34"/>
      <c r="V188" s="34"/>
      <c r="W188" s="34"/>
      <c r="X188" s="34"/>
      <c r="Y188" s="34"/>
    </row>
    <row r="189" spans="1:25" ht="19">
      <c r="A189" s="5" t="s">
        <v>233</v>
      </c>
      <c r="B189" s="6" t="s">
        <v>237</v>
      </c>
      <c r="C189" s="8"/>
      <c r="D189" s="27"/>
      <c r="E189" s="23"/>
      <c r="F189" s="28"/>
      <c r="G189" s="19" t="s">
        <v>254</v>
      </c>
      <c r="H189" s="19" t="str">
        <f t="shared" si="8"/>
        <v xml:space="preserve"> </v>
      </c>
      <c r="I189" s="29"/>
      <c r="J189" s="53">
        <v>1</v>
      </c>
      <c r="K189" s="33" t="s">
        <v>266</v>
      </c>
      <c r="L189">
        <v>200</v>
      </c>
      <c r="N189" s="34"/>
      <c r="U189" s="34"/>
      <c r="V189" s="34"/>
      <c r="W189" s="34"/>
      <c r="X189" s="34"/>
      <c r="Y189" s="34"/>
    </row>
    <row r="190" spans="1:25" ht="19">
      <c r="A190" s="5" t="s">
        <v>205</v>
      </c>
      <c r="B190" s="6" t="s">
        <v>238</v>
      </c>
      <c r="C190" s="8">
        <v>51.83</v>
      </c>
      <c r="D190" s="27">
        <v>17</v>
      </c>
      <c r="E190" s="23"/>
      <c r="F190" s="28" t="s">
        <v>254</v>
      </c>
      <c r="G190" s="19">
        <v>51.83</v>
      </c>
      <c r="H190" s="19">
        <f t="shared" si="8"/>
        <v>31.865165032681062</v>
      </c>
      <c r="I190" s="29" t="s">
        <v>263</v>
      </c>
      <c r="J190" s="53">
        <v>1</v>
      </c>
      <c r="K190" s="33" t="s">
        <v>266</v>
      </c>
      <c r="N190" s="34"/>
      <c r="Q190">
        <v>1.2</v>
      </c>
      <c r="R190">
        <v>0.5</v>
      </c>
      <c r="U190" s="34"/>
      <c r="V190" s="34">
        <v>42.759749999999997</v>
      </c>
      <c r="W190" s="34"/>
      <c r="X190" s="34">
        <v>42.759749999999997</v>
      </c>
      <c r="Y190" s="34">
        <v>31.757343437720138</v>
      </c>
    </row>
    <row r="191" spans="1:25" ht="19">
      <c r="A191" s="5" t="s">
        <v>239</v>
      </c>
      <c r="B191" s="6" t="s">
        <v>240</v>
      </c>
      <c r="C191" s="8">
        <v>88.694999999999993</v>
      </c>
      <c r="D191" s="27">
        <v>13</v>
      </c>
      <c r="E191" s="23"/>
      <c r="F191" s="28" t="s">
        <v>254</v>
      </c>
      <c r="G191" s="19">
        <v>88.694999999999993</v>
      </c>
      <c r="H191" s="19">
        <f t="shared" si="8"/>
        <v>47.918509346180628</v>
      </c>
      <c r="I191" s="29" t="s">
        <v>263</v>
      </c>
      <c r="J191" s="53">
        <v>1</v>
      </c>
      <c r="K191" s="33" t="s">
        <v>266</v>
      </c>
      <c r="L191">
        <v>0.2</v>
      </c>
      <c r="N191" s="34">
        <v>0.30250000000000005</v>
      </c>
      <c r="Q191">
        <v>2.2000000000000002</v>
      </c>
      <c r="R191">
        <v>1.3</v>
      </c>
      <c r="U191" s="34"/>
      <c r="V191" s="34">
        <v>134.15118749999999</v>
      </c>
      <c r="W191" s="34"/>
      <c r="X191" s="34">
        <v>134.15118749999999</v>
      </c>
      <c r="Y191" s="34">
        <v>107.40947274320463</v>
      </c>
    </row>
    <row r="192" spans="1:25" ht="19">
      <c r="A192" s="5" t="s">
        <v>241</v>
      </c>
      <c r="B192" s="6" t="s">
        <v>242</v>
      </c>
      <c r="C192" s="8">
        <v>1831.9349999999999</v>
      </c>
      <c r="D192" s="27">
        <v>113</v>
      </c>
      <c r="E192" s="23"/>
      <c r="F192" s="28" t="s">
        <v>254</v>
      </c>
      <c r="G192" s="19">
        <v>1831.9349999999999</v>
      </c>
      <c r="H192" s="19">
        <f t="shared" si="8"/>
        <v>959.28492757805805</v>
      </c>
      <c r="I192" s="29" t="s">
        <v>263</v>
      </c>
      <c r="J192" s="53">
        <v>1</v>
      </c>
      <c r="K192" s="33" t="s">
        <v>266</v>
      </c>
      <c r="N192" s="34"/>
      <c r="U192" s="34">
        <v>1200</v>
      </c>
      <c r="V192" s="34"/>
      <c r="W192" s="34"/>
      <c r="X192" s="34">
        <v>1200</v>
      </c>
      <c r="Y192" s="34"/>
    </row>
    <row r="193" spans="1:25" ht="19">
      <c r="A193" s="5" t="s">
        <v>243</v>
      </c>
      <c r="B193" s="6" t="s">
        <v>244</v>
      </c>
      <c r="C193" s="8">
        <v>541.66</v>
      </c>
      <c r="D193" s="27">
        <v>35</v>
      </c>
      <c r="E193" s="23"/>
      <c r="F193" s="28" t="s">
        <v>254</v>
      </c>
      <c r="G193" s="19">
        <v>541.66</v>
      </c>
      <c r="H193" s="19">
        <f t="shared" si="8"/>
        <v>283.82945272511802</v>
      </c>
      <c r="I193" s="29" t="s">
        <v>263</v>
      </c>
      <c r="J193" s="53">
        <v>1</v>
      </c>
      <c r="K193" s="33" t="s">
        <v>266</v>
      </c>
      <c r="L193">
        <v>250</v>
      </c>
      <c r="N193" s="34">
        <v>464.0625</v>
      </c>
      <c r="Q193">
        <v>2.7</v>
      </c>
      <c r="R193">
        <v>0.7</v>
      </c>
      <c r="U193" s="34"/>
      <c r="V193" s="34">
        <v>1005.456375</v>
      </c>
      <c r="W193" s="34"/>
      <c r="X193" s="34">
        <v>1005.456375</v>
      </c>
      <c r="Y193" s="34">
        <v>587.81856515466347</v>
      </c>
    </row>
    <row r="194" spans="1:25" ht="19">
      <c r="A194" s="5" t="s">
        <v>245</v>
      </c>
      <c r="B194" s="6" t="s">
        <v>246</v>
      </c>
      <c r="C194" s="8">
        <v>18.98</v>
      </c>
      <c r="D194" s="27">
        <v>3</v>
      </c>
      <c r="E194" s="23"/>
      <c r="F194" s="28" t="s">
        <v>254</v>
      </c>
      <c r="G194" s="19">
        <v>18.98</v>
      </c>
      <c r="H194" s="19">
        <f t="shared" si="8"/>
        <v>10.315474015284028</v>
      </c>
      <c r="I194" s="29" t="s">
        <v>263</v>
      </c>
      <c r="J194" s="53">
        <v>1</v>
      </c>
      <c r="K194" s="33" t="s">
        <v>266</v>
      </c>
      <c r="O194" s="34">
        <f>39.72/1.19</f>
        <v>33.378151260504204</v>
      </c>
      <c r="U194">
        <v>436</v>
      </c>
      <c r="X194" s="34">
        <v>436</v>
      </c>
    </row>
    <row r="195" spans="1:25">
      <c r="A195" s="5" t="s">
        <v>247</v>
      </c>
      <c r="B195" s="6" t="s">
        <v>248</v>
      </c>
      <c r="C195" s="8"/>
      <c r="E195" s="23"/>
      <c r="F195" s="23"/>
      <c r="G195" s="19" t="s">
        <v>254</v>
      </c>
      <c r="H195" s="19" t="str">
        <f t="shared" si="8"/>
        <v xml:space="preserve"> </v>
      </c>
      <c r="I195" s="19"/>
      <c r="J195" s="33"/>
      <c r="K195" s="33"/>
      <c r="L195">
        <v>382</v>
      </c>
    </row>
    <row r="196" spans="1:25">
      <c r="A196" s="5" t="s">
        <v>249</v>
      </c>
      <c r="B196" s="6" t="s">
        <v>250</v>
      </c>
      <c r="C196" s="8"/>
      <c r="E196" s="23"/>
      <c r="F196" s="23"/>
      <c r="G196" s="19" t="s">
        <v>254</v>
      </c>
      <c r="H196" s="19" t="str">
        <f t="shared" si="8"/>
        <v xml:space="preserve"> </v>
      </c>
      <c r="I196" s="19"/>
      <c r="J196" s="33"/>
      <c r="K196" s="33"/>
      <c r="L196">
        <v>41</v>
      </c>
    </row>
    <row r="197" spans="1:25" s="30" customFormat="1">
      <c r="A197" s="14" t="s">
        <v>251</v>
      </c>
      <c r="B197" s="43"/>
      <c r="C197" s="30">
        <f>COUNT(C12:C196)</f>
        <v>77</v>
      </c>
      <c r="D197" s="37"/>
      <c r="E197" s="30">
        <f>COUNT(E12:E196)</f>
        <v>66</v>
      </c>
      <c r="F197" s="37"/>
      <c r="G197" s="30">
        <f>COUNT(G12:G196)</f>
        <v>125</v>
      </c>
      <c r="H197" s="44"/>
      <c r="L197" s="30">
        <f>COUNT(L12:L196)</f>
        <v>89</v>
      </c>
      <c r="M197" s="30">
        <v>26</v>
      </c>
      <c r="N197" s="30">
        <v>52</v>
      </c>
      <c r="O197" s="30">
        <v>74</v>
      </c>
      <c r="Q197" s="30">
        <f>COUNT(Q13:Q193)</f>
        <v>35</v>
      </c>
      <c r="S197" s="30">
        <f>COUNT(S13:S193)</f>
        <v>61</v>
      </c>
      <c r="U197" s="30">
        <f>COUNT(U13:U194)</f>
        <v>67</v>
      </c>
      <c r="V197" s="30">
        <f>COUNT(V13:V193)</f>
        <v>33</v>
      </c>
      <c r="W197" s="30">
        <f>COUNT(W13:W193)</f>
        <v>23</v>
      </c>
      <c r="X197" s="30">
        <f>COUNT(X13:X194)</f>
        <v>125</v>
      </c>
    </row>
    <row r="198" spans="1:25" s="30" customFormat="1">
      <c r="A198" s="15" t="s">
        <v>279</v>
      </c>
      <c r="B198" s="45"/>
      <c r="C198" s="49">
        <f>SUM(C13:C196)</f>
        <v>18125.170000000002</v>
      </c>
      <c r="D198" s="49">
        <f>SUM(D13:D196)</f>
        <v>2613</v>
      </c>
      <c r="E198" s="49">
        <f>SUM(E13:E196)</f>
        <v>6931.0890187615432</v>
      </c>
      <c r="F198" s="49"/>
      <c r="G198" s="49">
        <f>SUM(G13:G196)</f>
        <v>24879.432474749996</v>
      </c>
      <c r="H198" s="50">
        <v>2302</v>
      </c>
      <c r="I198" s="51"/>
      <c r="J198" s="52"/>
      <c r="K198" s="52"/>
      <c r="L198" s="52">
        <f>SUM(L13:L196)</f>
        <v>33323.730000000003</v>
      </c>
      <c r="M198" s="52">
        <v>14454.776874999998</v>
      </c>
      <c r="N198" s="52">
        <v>9007.4050000000007</v>
      </c>
      <c r="O198" s="52"/>
      <c r="P198" s="52"/>
      <c r="Q198" s="52"/>
      <c r="R198" s="52"/>
      <c r="S198" s="52"/>
      <c r="T198" s="52"/>
      <c r="U198" s="52">
        <v>22893.361862510937</v>
      </c>
      <c r="V198" s="52">
        <v>11131.902374999996</v>
      </c>
      <c r="W198" s="52">
        <v>1953.6563749999996</v>
      </c>
      <c r="X198" s="52">
        <v>36116.920612510941</v>
      </c>
    </row>
    <row r="199" spans="1:25">
      <c r="C199" s="8"/>
      <c r="E199" s="23"/>
      <c r="F199" s="23"/>
    </row>
  </sheetData>
  <mergeCells count="3">
    <mergeCell ref="C9:D9"/>
    <mergeCell ref="E9:F9"/>
    <mergeCell ref="G9:H9"/>
  </mergeCells>
  <pageMargins left="0.7" right="0.7" top="0.75" bottom="0.75" header="0.3" footer="0.3"/>
  <pageSetup scale="20" fitToWidth="0" fitToHeight="0" orientation="portrait" horizontalDpi="0" verticalDpi="0"/>
  <headerFooter differentFirst="1"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Fischer</dc:creator>
  <cp:lastModifiedBy>Tobias Fischer</cp:lastModifiedBy>
  <dcterms:created xsi:type="dcterms:W3CDTF">2019-04-25T18:07:39Z</dcterms:created>
  <dcterms:modified xsi:type="dcterms:W3CDTF">2019-10-18T18:37:48Z</dcterms:modified>
</cp:coreProperties>
</file>