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autoCompressPictures="0"/>
  <bookViews>
    <workbookView xWindow="0" yWindow="0" windowWidth="25600" windowHeight="16060" tabRatio="844" activeTab="6"/>
  </bookViews>
  <sheets>
    <sheet name="Ar" sheetId="1" r:id="rId1"/>
    <sheet name="Kr" sheetId="2" r:id="rId2"/>
    <sheet name="Xe" sheetId="3" r:id="rId3"/>
    <sheet name="Kr to Xe" sheetId="8" r:id="rId4"/>
    <sheet name="H2O" sheetId="6" r:id="rId5"/>
    <sheet name="N" sheetId="4" r:id="rId6"/>
    <sheet name="C" sheetId="5" r:id="rId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97" i="5" l="1"/>
  <c r="D191" i="5"/>
  <c r="D58" i="4"/>
  <c r="B90" i="2"/>
  <c r="B11" i="2"/>
  <c r="G22" i="6"/>
  <c r="G23" i="6"/>
  <c r="I28" i="8"/>
  <c r="I37" i="8"/>
  <c r="I38" i="8"/>
  <c r="I41" i="8"/>
  <c r="I42" i="8"/>
  <c r="I45" i="8"/>
  <c r="I49" i="8"/>
  <c r="I48" i="8"/>
  <c r="F66" i="1"/>
  <c r="F64" i="1"/>
  <c r="F63" i="1"/>
  <c r="F62" i="1"/>
  <c r="D80" i="1"/>
  <c r="D79" i="1"/>
  <c r="D78" i="1"/>
  <c r="D85" i="1"/>
  <c r="B89" i="1"/>
  <c r="B87" i="1"/>
  <c r="B86" i="1"/>
  <c r="B82" i="1"/>
  <c r="B83" i="1"/>
  <c r="B84" i="1"/>
  <c r="F69" i="1"/>
  <c r="F61" i="2"/>
  <c r="F70" i="2"/>
  <c r="F65" i="2"/>
  <c r="F64" i="2"/>
  <c r="F63" i="2"/>
  <c r="F54" i="3"/>
  <c r="F48" i="3"/>
  <c r="F47" i="3"/>
  <c r="F51" i="3"/>
  <c r="F49" i="3"/>
  <c r="B90" i="3"/>
  <c r="B85" i="3"/>
  <c r="B84" i="3"/>
  <c r="B83" i="3"/>
  <c r="D41" i="2"/>
  <c r="B85" i="2"/>
  <c r="B84" i="2"/>
  <c r="B83" i="2"/>
  <c r="I52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72" i="8"/>
  <c r="D73" i="8"/>
  <c r="D74" i="8"/>
  <c r="D75" i="8"/>
  <c r="D76" i="8"/>
  <c r="D77" i="8"/>
  <c r="D78" i="8"/>
  <c r="D79" i="8"/>
  <c r="D80" i="8"/>
  <c r="D81" i="8"/>
  <c r="D84" i="8"/>
  <c r="D87" i="8"/>
  <c r="D83" i="8"/>
  <c r="D48" i="2"/>
  <c r="B87" i="2"/>
  <c r="F68" i="2"/>
  <c r="F67" i="2"/>
  <c r="F48" i="4"/>
  <c r="F47" i="4"/>
  <c r="F45" i="4"/>
  <c r="F43" i="4"/>
  <c r="F44" i="4"/>
  <c r="G29" i="6"/>
  <c r="G24" i="6"/>
  <c r="G27" i="6"/>
  <c r="G26" i="6"/>
  <c r="D55" i="4"/>
  <c r="D56" i="4"/>
  <c r="D52" i="4"/>
  <c r="B45" i="4"/>
  <c r="D53" i="4"/>
  <c r="D51" i="4"/>
  <c r="F82" i="5"/>
  <c r="B18" i="5"/>
  <c r="F50" i="4"/>
  <c r="B51" i="4"/>
  <c r="E173" i="6"/>
  <c r="D47" i="3"/>
  <c r="B11" i="5"/>
  <c r="C5" i="6"/>
  <c r="C4" i="6"/>
  <c r="E168" i="6"/>
  <c r="E167" i="6"/>
  <c r="E166" i="6"/>
  <c r="E170" i="6"/>
  <c r="E171" i="6"/>
  <c r="F76" i="5"/>
  <c r="F75" i="5"/>
  <c r="F79" i="5"/>
  <c r="F77" i="5"/>
  <c r="D192" i="5"/>
  <c r="D190" i="5"/>
  <c r="B44" i="4"/>
  <c r="B48" i="4"/>
  <c r="F80" i="5"/>
  <c r="B13" i="5"/>
  <c r="B12" i="5"/>
  <c r="B16" i="5"/>
  <c r="B15" i="5"/>
  <c r="D195" i="5"/>
  <c r="D194" i="5"/>
  <c r="F52" i="3"/>
  <c r="D41" i="3"/>
  <c r="D40" i="3"/>
  <c r="D42" i="3"/>
  <c r="D45" i="3"/>
  <c r="D44" i="3"/>
  <c r="D43" i="2"/>
  <c r="D42" i="2"/>
  <c r="D46" i="2"/>
  <c r="D45" i="2"/>
  <c r="B88" i="3"/>
  <c r="B88" i="2"/>
  <c r="D83" i="1"/>
  <c r="D82" i="1"/>
  <c r="B46" i="4"/>
  <c r="B49" i="4"/>
  <c r="F67" i="1"/>
  <c r="B87" i="3"/>
</calcChain>
</file>

<file path=xl/sharedStrings.xml><?xml version="1.0" encoding="utf-8"?>
<sst xmlns="http://schemas.openxmlformats.org/spreadsheetml/2006/main" count="296" uniqueCount="78">
  <si>
    <t>14N</t>
  </si>
  <si>
    <t>other sources</t>
  </si>
  <si>
    <t>L</t>
  </si>
  <si>
    <t>H</t>
  </si>
  <si>
    <t>LL</t>
  </si>
  <si>
    <t>Q1</t>
  </si>
  <si>
    <t>median</t>
  </si>
  <si>
    <t>Q3</t>
  </si>
  <si>
    <t>median-Q1</t>
  </si>
  <si>
    <t>Q3-median</t>
  </si>
  <si>
    <t>mean</t>
  </si>
  <si>
    <t>STD deviation</t>
  </si>
  <si>
    <t>EC</t>
  </si>
  <si>
    <t>OC</t>
  </si>
  <si>
    <t>CC</t>
  </si>
  <si>
    <t>wt% C</t>
  </si>
  <si>
    <t>0.05wt%</t>
  </si>
  <si>
    <t>0.5wt%</t>
  </si>
  <si>
    <t>Mazor et al. (1970)</t>
  </si>
  <si>
    <t>Patzer and Schultz (2002)</t>
  </si>
  <si>
    <t>Schelhaas and Begemann  (1990)</t>
  </si>
  <si>
    <t xml:space="preserve"> Schelhaas and Begemann  (1990) </t>
  </si>
  <si>
    <t>Heymann and Mazor (1968)</t>
  </si>
  <si>
    <t>Hashizume and Sugiura (1995)</t>
  </si>
  <si>
    <t>Alaerts et al. (1979)</t>
  </si>
  <si>
    <t>mol C/g</t>
  </si>
  <si>
    <t>mol 132Xe/g</t>
  </si>
  <si>
    <t>mol 84Kr/g</t>
  </si>
  <si>
    <t>mol 36Ar/g</t>
  </si>
  <si>
    <t>84Kr132/Xe</t>
  </si>
  <si>
    <t>n</t>
  </si>
  <si>
    <t>mol H2O/g</t>
  </si>
  <si>
    <t>Javoy (1995)</t>
  </si>
  <si>
    <t>Jarosewich (1990)</t>
  </si>
  <si>
    <t>Kerridge (1985)</t>
  </si>
  <si>
    <t>Piani et al. (2018)</t>
  </si>
  <si>
    <t>Grady et al. (1986)</t>
  </si>
  <si>
    <t>Kung and Clayton (1978)</t>
  </si>
  <si>
    <t>ppm 14N</t>
  </si>
  <si>
    <t>mol 14N/g</t>
  </si>
  <si>
    <r>
      <t xml:space="preserve">Patzer, A., &amp; Schultz, L. me(2002). Noble gases in enstatite chondrites II: The trapped component. </t>
    </r>
    <r>
      <rPr>
        <i/>
        <sz val="11"/>
        <color theme="1"/>
        <rFont val="Arial"/>
      </rPr>
      <t>Meteoritics &amp; Planetary Science</t>
    </r>
    <r>
      <rPr>
        <sz val="11"/>
        <color theme="1"/>
        <rFont val="Arial"/>
      </rPr>
      <t xml:space="preserve">, </t>
    </r>
    <r>
      <rPr>
        <i/>
        <sz val="11"/>
        <color theme="1"/>
        <rFont val="Arial"/>
      </rPr>
      <t>37</t>
    </r>
    <r>
      <rPr>
        <sz val="11"/>
        <color theme="1"/>
        <rFont val="Arial"/>
      </rPr>
      <t>(4), 601-612.</t>
    </r>
  </si>
  <si>
    <r>
      <t xml:space="preserve">Schelhaas, N., Ott, U., &amp; Begemann, F. (1990). Trapped noble gases in unequilibrated ordinary chondrites. </t>
    </r>
    <r>
      <rPr>
        <i/>
        <sz val="11"/>
        <color theme="1"/>
        <rFont val="Arial"/>
      </rPr>
      <t>Geochimica et Cosmochimica Acta</t>
    </r>
    <r>
      <rPr>
        <sz val="11"/>
        <color theme="1"/>
        <rFont val="Arial"/>
      </rPr>
      <t xml:space="preserve">, </t>
    </r>
    <r>
      <rPr>
        <i/>
        <sz val="11"/>
        <color theme="1"/>
        <rFont val="Arial"/>
      </rPr>
      <t>54</t>
    </r>
    <r>
      <rPr>
        <sz val="11"/>
        <color theme="1"/>
        <rFont val="Arial"/>
      </rPr>
      <t>(10), 2869-2882.</t>
    </r>
  </si>
  <si>
    <r>
      <t xml:space="preserve">Heymann, D., &amp; Mazor, E. (1968). Noble gases in unequilibrated ordinary chondrites. </t>
    </r>
    <r>
      <rPr>
        <i/>
        <sz val="11"/>
        <color theme="1"/>
        <rFont val="Arial"/>
      </rPr>
      <t>Geochimica et Cosmochimica Acta</t>
    </r>
    <r>
      <rPr>
        <sz val="11"/>
        <color theme="1"/>
        <rFont val="Arial"/>
      </rPr>
      <t xml:space="preserve">, </t>
    </r>
    <r>
      <rPr>
        <i/>
        <sz val="11"/>
        <color theme="1"/>
        <rFont val="Arial"/>
      </rPr>
      <t>32</t>
    </r>
    <r>
      <rPr>
        <sz val="11"/>
        <color theme="1"/>
        <rFont val="Arial"/>
      </rPr>
      <t>(1), 1-19.</t>
    </r>
  </si>
  <si>
    <r>
      <t xml:space="preserve">Hashizume, K., &amp; Sugiura, N. (1995). Nitrogen isotopes in bulk ordinary chondrites. </t>
    </r>
    <r>
      <rPr>
        <i/>
        <sz val="11"/>
        <color theme="1"/>
        <rFont val="Arial"/>
      </rPr>
      <t>Geochimica et cosmochimica acta</t>
    </r>
    <r>
      <rPr>
        <sz val="11"/>
        <color theme="1"/>
        <rFont val="Arial"/>
      </rPr>
      <t xml:space="preserve">, </t>
    </r>
    <r>
      <rPr>
        <i/>
        <sz val="11"/>
        <color theme="1"/>
        <rFont val="Arial"/>
      </rPr>
      <t>59</t>
    </r>
    <r>
      <rPr>
        <sz val="11"/>
        <color theme="1"/>
        <rFont val="Arial"/>
      </rPr>
      <t>(19), 4057-4069.</t>
    </r>
  </si>
  <si>
    <r>
      <t xml:space="preserve">Mazor, E., Heymann, D., &amp; Anders, E. (1970). Noble gases in carbonaceous chondrites. </t>
    </r>
    <r>
      <rPr>
        <i/>
        <sz val="11"/>
        <color theme="1"/>
        <rFont val="Arial"/>
      </rPr>
      <t>Geochimica et Cosmochimica Acta</t>
    </r>
    <r>
      <rPr>
        <sz val="11"/>
        <color theme="1"/>
        <rFont val="Arial"/>
      </rPr>
      <t xml:space="preserve">, </t>
    </r>
    <r>
      <rPr>
        <i/>
        <sz val="11"/>
        <color theme="1"/>
        <rFont val="Arial"/>
      </rPr>
      <t>34</t>
    </r>
    <r>
      <rPr>
        <sz val="11"/>
        <color theme="1"/>
        <rFont val="Arial"/>
      </rPr>
      <t>(7), 781-824.</t>
    </r>
  </si>
  <si>
    <t>references</t>
  </si>
  <si>
    <t>Javoy, M. (1995). The integral enstatite chondrite model of the Earth. Geophysical Research Letters, 22(16), 2219-2222.</t>
  </si>
  <si>
    <t>Jarosewich, E. (1990). Chemical analyses of meteorites: A compilation of stony and iron meteorite analyses. Meteoritics, 25(4), 323-337.</t>
  </si>
  <si>
    <t>Kerridge, J. F. (1985). Carbon, hydrogen and nitrogen in carbonaceous chondrites: Abundances and isotopic compositions in bulk samples. Geochimica et Cosmochimica Acta, 49(8), 1707-1714.</t>
  </si>
  <si>
    <t>Piani, L., Yurimoto, H., &amp; Remusat, L. (2018). A dual origin for water in carbonaceous asteroids revealed by  CM chondrites. Nature Astronomy, 1.</t>
  </si>
  <si>
    <t>Grady, M. M., Wright, I. P., Carr, L. P., &amp; Pillinger, C. T. (1986). Compositional differences in enstatite chondrites based on carbon and nitrogen stable isotope measurements. Geochimica et Cosmochimica Acta, 50(12), 2799-2813.</t>
  </si>
  <si>
    <t>Kung, C. C., &amp; Clayton, R. N. (1978). Nitrogen abundances and isotopic compositions in stony meteorites. Earth and Planetary Science Letters, 38(2), 421-435.</t>
  </si>
  <si>
    <t>Hashizume, K., &amp; Sugiura, N. (1995). Nitrogen isotopes in bulk ordinary chondrites. Geochimica et cosmochimica acta, 59(19), 4057-4069.</t>
  </si>
  <si>
    <t>Alexanderet al. (1990)</t>
  </si>
  <si>
    <t>Alexander C. M. O’D., Arden J. W., Ash R. D., and Pillinger C. T. (1990) Presolar components in the ordinary chondrites. Earth. Planet. Sci. Lett. 99, 220-229.</t>
  </si>
  <si>
    <t>Okazaki et al. (2010)</t>
  </si>
  <si>
    <t>Okazaki, R., Takaoka, N., Nagao, K., &amp; Nakamura, T. (2010). Noble gases in enstatite chondrites released by stepped crushing and heating. Meteoritics &amp; Planetary Science, 45(3), 339-360.</t>
  </si>
  <si>
    <t>Nakamura (2006)</t>
  </si>
  <si>
    <t>Haack et al. (2012)</t>
  </si>
  <si>
    <t>Okazaki and Nagao (2017)</t>
  </si>
  <si>
    <t>Srinivasan et al. (1978)</t>
  </si>
  <si>
    <t>Crabb and Anders (1982)</t>
  </si>
  <si>
    <r>
      <t xml:space="preserve">Crabb, J., &amp; Anders, E. (1982). On the siting of noble gases in E-chondrites. </t>
    </r>
    <r>
      <rPr>
        <i/>
        <sz val="12"/>
        <color theme="1"/>
        <rFont val="Calibri"/>
        <scheme val="minor"/>
      </rPr>
      <t>Geochimica et Cosmochimica Acta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scheme val="minor"/>
      </rPr>
      <t>46</t>
    </r>
    <r>
      <rPr>
        <sz val="12"/>
        <color theme="1"/>
        <rFont val="Calibri"/>
        <family val="2"/>
        <scheme val="minor"/>
      </rPr>
      <t>(11), 2351-2361.</t>
    </r>
  </si>
  <si>
    <r>
      <t xml:space="preserve">Nakamura, T. (2006). Yamato 793321 CM chondrite: Dehydrated regolith material of a hydrous asteroid. </t>
    </r>
    <r>
      <rPr>
        <i/>
        <sz val="12"/>
        <color theme="1"/>
        <rFont val="Calibri"/>
        <scheme val="minor"/>
      </rPr>
      <t>Earth and Planetary Science Letters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scheme val="minor"/>
      </rPr>
      <t>242</t>
    </r>
    <r>
      <rPr>
        <sz val="12"/>
        <color theme="1"/>
        <rFont val="Calibri"/>
        <family val="2"/>
        <scheme val="minor"/>
      </rPr>
      <t>(1-2), 26-38.</t>
    </r>
  </si>
  <si>
    <t>Bekaert et al. (2019)</t>
  </si>
  <si>
    <t>Bekaert, D. V., Marrocchi, Y., Meshik, A., Remusat, L., &amp; Marty, B. (2019). Primordial heavy n</t>
  </si>
  <si>
    <r>
      <t xml:space="preserve">Haack, H., Grau, T., Bischoff, A., Horstmann, M., Wasson, J., Sørensen, A., ... &amp; Greenwood, R. C. (2012). Maribo—A new CM fall from Denmark. </t>
    </r>
    <r>
      <rPr>
        <i/>
        <sz val="12"/>
        <color theme="1"/>
        <rFont val="Calibri"/>
        <scheme val="minor"/>
      </rPr>
      <t>Meteoritics &amp; Planetary Science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scheme val="minor"/>
      </rPr>
      <t>47</t>
    </r>
    <r>
      <rPr>
        <sz val="12"/>
        <color theme="1"/>
        <rFont val="Calibri"/>
        <family val="2"/>
        <scheme val="minor"/>
      </rPr>
      <t>(1), 30-50.</t>
    </r>
  </si>
  <si>
    <r>
      <t xml:space="preserve">Okazaki, R., &amp; Nagao, K. (2017). Primordial and cosmogenic noble gases in the Sutter's Mill CM chondrite. </t>
    </r>
    <r>
      <rPr>
        <i/>
        <sz val="12"/>
        <color theme="1"/>
        <rFont val="Calibri"/>
        <scheme val="minor"/>
      </rPr>
      <t>Meteoritics &amp; Planetary Science</t>
    </r>
    <r>
      <rPr>
        <sz val="12"/>
        <color theme="1"/>
        <rFont val="Calibri"/>
        <family val="2"/>
        <scheme val="minor"/>
      </rPr>
      <t xml:space="preserve">, </t>
    </r>
    <r>
      <rPr>
        <i/>
        <sz val="12"/>
        <color theme="1"/>
        <rFont val="Calibri"/>
        <scheme val="minor"/>
      </rPr>
      <t>52</t>
    </r>
    <r>
      <rPr>
        <sz val="12"/>
        <color theme="1"/>
        <rFont val="Calibri"/>
        <family val="2"/>
        <scheme val="minor"/>
      </rPr>
      <t>(4), 669-689.</t>
    </r>
  </si>
  <si>
    <r>
      <t xml:space="preserve">Patzer, A., &amp; Schultz, L. me(2002). Noble gases in enstatite chondrites II: The trapped component. </t>
    </r>
    <r>
      <rPr>
        <i/>
        <sz val="11"/>
        <color rgb="FF000000"/>
        <rFont val="Arial"/>
      </rPr>
      <t>Meteoritics &amp; Planetary Science</t>
    </r>
    <r>
      <rPr>
        <sz val="11"/>
        <color rgb="FF000000"/>
        <rFont val="Arial"/>
      </rPr>
      <t xml:space="preserve">, </t>
    </r>
    <r>
      <rPr>
        <i/>
        <sz val="11"/>
        <color rgb="FF000000"/>
        <rFont val="Arial"/>
      </rPr>
      <t>37</t>
    </r>
    <r>
      <rPr>
        <sz val="11"/>
        <color rgb="FF000000"/>
        <rFont val="Arial"/>
      </rPr>
      <t>(4), 601-612.</t>
    </r>
  </si>
  <si>
    <r>
      <t xml:space="preserve">Crabb, J., &amp; Anders, E. (1982). On the siting of noble gases in E-chondrites. </t>
    </r>
    <r>
      <rPr>
        <i/>
        <sz val="12"/>
        <color rgb="FF000000"/>
        <rFont val="Calibri"/>
        <scheme val="minor"/>
      </rPr>
      <t>Geochimica et Cosmochimica Acta</t>
    </r>
    <r>
      <rPr>
        <sz val="12"/>
        <color rgb="FF000000"/>
        <rFont val="Calibri"/>
        <family val="2"/>
        <scheme val="minor"/>
      </rPr>
      <t xml:space="preserve">, </t>
    </r>
    <r>
      <rPr>
        <i/>
        <sz val="12"/>
        <color rgb="FF000000"/>
        <rFont val="Calibri"/>
        <scheme val="minor"/>
      </rPr>
      <t>46</t>
    </r>
    <r>
      <rPr>
        <sz val="12"/>
        <color rgb="FF000000"/>
        <rFont val="Calibri"/>
        <family val="2"/>
        <scheme val="minor"/>
      </rPr>
      <t>(11), 2351-2361.</t>
    </r>
  </si>
  <si>
    <r>
      <t xml:space="preserve">Schelhaas, N., Ott, U., &amp; Begemann, F. (1990). Trapped noble gases in unequilibrated ordinary chondrites. </t>
    </r>
    <r>
      <rPr>
        <i/>
        <sz val="11"/>
        <color rgb="FF000000"/>
        <rFont val="Arial"/>
      </rPr>
      <t>Geochimica et Cosmochimica Acta</t>
    </r>
    <r>
      <rPr>
        <sz val="11"/>
        <color rgb="FF000000"/>
        <rFont val="Arial"/>
      </rPr>
      <t xml:space="preserve">, </t>
    </r>
    <r>
      <rPr>
        <i/>
        <sz val="11"/>
        <color rgb="FF000000"/>
        <rFont val="Arial"/>
      </rPr>
      <t>54</t>
    </r>
    <r>
      <rPr>
        <sz val="11"/>
        <color rgb="FF000000"/>
        <rFont val="Arial"/>
      </rPr>
      <t>(10), 2869-2882.</t>
    </r>
  </si>
  <si>
    <r>
      <t xml:space="preserve">Heymann, D., &amp; Mazor, E. (1968). Noble gases in unequilibrated ordinary chondrites. </t>
    </r>
    <r>
      <rPr>
        <i/>
        <sz val="11"/>
        <color rgb="FF000000"/>
        <rFont val="Arial"/>
      </rPr>
      <t>Geochimica et Cosmochimica Acta</t>
    </r>
    <r>
      <rPr>
        <sz val="11"/>
        <color rgb="FF000000"/>
        <rFont val="Arial"/>
      </rPr>
      <t xml:space="preserve">, </t>
    </r>
    <r>
      <rPr>
        <i/>
        <sz val="11"/>
        <color rgb="FF000000"/>
        <rFont val="Arial"/>
      </rPr>
      <t>32</t>
    </r>
    <r>
      <rPr>
        <sz val="11"/>
        <color rgb="FF000000"/>
        <rFont val="Arial"/>
      </rPr>
      <t>(1), 1-19.</t>
    </r>
  </si>
  <si>
    <r>
      <t xml:space="preserve">Hashizume, K., &amp; Sugiura, N. (1995). Nitrogen isotopes in bulk ordinary chondrites. </t>
    </r>
    <r>
      <rPr>
        <i/>
        <sz val="11"/>
        <color rgb="FF000000"/>
        <rFont val="Arial"/>
      </rPr>
      <t>Geochimica et cosmochimica acta</t>
    </r>
    <r>
      <rPr>
        <sz val="11"/>
        <color rgb="FF000000"/>
        <rFont val="Arial"/>
      </rPr>
      <t xml:space="preserve">, </t>
    </r>
    <r>
      <rPr>
        <i/>
        <sz val="11"/>
        <color rgb="FF000000"/>
        <rFont val="Arial"/>
      </rPr>
      <t>59</t>
    </r>
    <r>
      <rPr>
        <sz val="11"/>
        <color rgb="FF000000"/>
        <rFont val="Arial"/>
      </rPr>
      <t>(19), 4057-4069.</t>
    </r>
  </si>
  <si>
    <r>
      <t xml:space="preserve">Mazor, E., Heymann, D., &amp; Anders, E. (1970). Noble gases in carbonaceous chondrites. </t>
    </r>
    <r>
      <rPr>
        <i/>
        <sz val="11"/>
        <color rgb="FF000000"/>
        <rFont val="Arial"/>
      </rPr>
      <t>Geochimica et Cosmochimica Acta</t>
    </r>
    <r>
      <rPr>
        <sz val="11"/>
        <color rgb="FF000000"/>
        <rFont val="Arial"/>
      </rPr>
      <t xml:space="preserve">, </t>
    </r>
    <r>
      <rPr>
        <i/>
        <sz val="11"/>
        <color rgb="FF000000"/>
        <rFont val="Arial"/>
      </rPr>
      <t>34</t>
    </r>
    <r>
      <rPr>
        <sz val="11"/>
        <color rgb="FF000000"/>
        <rFont val="Arial"/>
      </rPr>
      <t>(7), 781-824.</t>
    </r>
  </si>
  <si>
    <r>
      <t xml:space="preserve">Nakamura, T. (2006). Yamato 793321 CM chondrite: Dehydrated regolith material of a hydrous asteroid. </t>
    </r>
    <r>
      <rPr>
        <i/>
        <sz val="12"/>
        <color rgb="FF000000"/>
        <rFont val="Calibri"/>
        <scheme val="minor"/>
      </rPr>
      <t>Earth and Planetary Science Letters</t>
    </r>
    <r>
      <rPr>
        <sz val="12"/>
        <color rgb="FF000000"/>
        <rFont val="Calibri"/>
        <family val="2"/>
        <scheme val="minor"/>
      </rPr>
      <t xml:space="preserve">, </t>
    </r>
    <r>
      <rPr>
        <i/>
        <sz val="12"/>
        <color rgb="FF000000"/>
        <rFont val="Calibri"/>
        <scheme val="minor"/>
      </rPr>
      <t>242</t>
    </r>
    <r>
      <rPr>
        <sz val="12"/>
        <color rgb="FF000000"/>
        <rFont val="Calibri"/>
        <family val="2"/>
        <scheme val="minor"/>
      </rPr>
      <t>(1-2), 26-38.</t>
    </r>
  </si>
  <si>
    <r>
      <t xml:space="preserve">Haack, H., Grau, T., Bischoff, A., Horstmann, M., Wasson, J., Sørensen, A., ... &amp; Greenwood, R. C. (2012). Maribo—A new CM fall from Denmark. </t>
    </r>
    <r>
      <rPr>
        <i/>
        <sz val="12"/>
        <color rgb="FF000000"/>
        <rFont val="Calibri"/>
        <scheme val="minor"/>
      </rPr>
      <t>Meteoritics &amp; Planetary Science</t>
    </r>
    <r>
      <rPr>
        <sz val="12"/>
        <color rgb="FF000000"/>
        <rFont val="Calibri"/>
        <family val="2"/>
        <scheme val="minor"/>
      </rPr>
      <t xml:space="preserve">, </t>
    </r>
    <r>
      <rPr>
        <i/>
        <sz val="12"/>
        <color rgb="FF000000"/>
        <rFont val="Calibri"/>
        <scheme val="minor"/>
      </rPr>
      <t>47</t>
    </r>
    <r>
      <rPr>
        <sz val="12"/>
        <color rgb="FF000000"/>
        <rFont val="Calibri"/>
        <family val="2"/>
        <scheme val="minor"/>
      </rPr>
      <t>(1), 30-50.</t>
    </r>
  </si>
  <si>
    <r>
      <t xml:space="preserve">Okazaki, R., &amp; Nagao, K. (2017). Primordial and cosmogenic noble gases in the Sutter's Mill CM chondrite. </t>
    </r>
    <r>
      <rPr>
        <i/>
        <sz val="12"/>
        <color rgb="FF000000"/>
        <rFont val="Calibri"/>
        <scheme val="minor"/>
      </rPr>
      <t>Meteoritics &amp; Planetary Science</t>
    </r>
    <r>
      <rPr>
        <sz val="12"/>
        <color rgb="FF000000"/>
        <rFont val="Calibri"/>
        <family val="2"/>
        <scheme val="minor"/>
      </rPr>
      <t xml:space="preserve">, </t>
    </r>
    <r>
      <rPr>
        <i/>
        <sz val="12"/>
        <color rgb="FF000000"/>
        <rFont val="Calibri"/>
        <scheme val="minor"/>
      </rPr>
      <t>52</t>
    </r>
    <r>
      <rPr>
        <sz val="12"/>
        <color rgb="FF000000"/>
        <rFont val="Calibri"/>
        <family val="2"/>
        <scheme val="minor"/>
      </rPr>
      <t>(4), 669-689.</t>
    </r>
  </si>
  <si>
    <t>Srinivasan, B., Lewis, R. S., &amp; Anders, E. (1978). Noble gases in the Allende and Abee meteorites and a gas-rich mineral fraction: investigation by stepwise heating. Geochimica et Cosmochimica Acta, 42(2), 183-198.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</si>
</sst>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E+00;\_x0000_"/>
    <numFmt numFmtId="165" formatCode="0.000E+00"/>
    <numFmt numFmtId="166" formatCode="0.000"/>
    <numFmt numFmtId="167" formatCode="0.000E+00;\_x0000_"/>
    <numFmt numFmtId="168" formatCode="0.00E+00;\杠"/>
    <numFmt numFmtId="169" formatCode="0.0"/>
  </numFmts>
  <fonts count="22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FF0000"/>
      <name val="Calibri"/>
      <scheme val="minor"/>
    </font>
    <font>
      <sz val="11"/>
      <color theme="1"/>
      <name val="Arial"/>
    </font>
    <font>
      <b/>
      <sz val="11"/>
      <color theme="1"/>
      <name val="Arial"/>
    </font>
    <font>
      <b/>
      <sz val="11"/>
      <color rgb="FFFF0000"/>
      <name val="Arial"/>
    </font>
    <font>
      <sz val="11"/>
      <color rgb="FFFF0000"/>
      <name val="Arial"/>
    </font>
    <font>
      <b/>
      <sz val="11"/>
      <color rgb="FF000000"/>
      <name val="Arial"/>
    </font>
    <font>
      <i/>
      <sz val="11"/>
      <color theme="1"/>
      <name val="Arial"/>
    </font>
    <font>
      <sz val="11"/>
      <name val="Arial"/>
    </font>
    <font>
      <b/>
      <sz val="12"/>
      <color theme="1"/>
      <name val="Arial"/>
    </font>
    <font>
      <sz val="9.5"/>
      <color theme="1"/>
      <name val="Arial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Arial"/>
    </font>
    <font>
      <i/>
      <sz val="12"/>
      <color theme="1"/>
      <name val="Calibri"/>
      <scheme val="minor"/>
    </font>
    <font>
      <i/>
      <sz val="11"/>
      <color rgb="FF000000"/>
      <name val="Arial"/>
    </font>
    <font>
      <b/>
      <sz val="12"/>
      <color rgb="FF000000"/>
      <name val="Arial"/>
    </font>
    <font>
      <i/>
      <sz val="12"/>
      <color rgb="FF000000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4EBE3"/>
        <bgColor indexed="64"/>
      </patternFill>
    </fill>
    <fill>
      <patternFill patternType="solid">
        <fgColor rgb="FFFFEDD5"/>
        <bgColor indexed="64"/>
      </patternFill>
    </fill>
    <fill>
      <patternFill patternType="solid">
        <fgColor rgb="FFDADF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E6D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80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97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0" applyNumberFormat="1" applyFont="1" applyAlignment="1">
      <alignment horizontal="center"/>
    </xf>
    <xf numFmtId="2" fontId="9" fillId="0" borderId="0" xfId="0" applyNumberFormat="1" applyFont="1"/>
    <xf numFmtId="2" fontId="8" fillId="0" borderId="0" xfId="0" applyNumberFormat="1" applyFont="1"/>
    <xf numFmtId="2" fontId="6" fillId="0" borderId="0" xfId="0" applyNumberFormat="1" applyFont="1"/>
    <xf numFmtId="2" fontId="8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1" fontId="12" fillId="0" borderId="0" xfId="0" applyNumberFormat="1" applyFont="1" applyAlignment="1">
      <alignment horizontal="center" vertical="center"/>
    </xf>
    <xf numFmtId="11" fontId="9" fillId="0" borderId="0" xfId="0" applyNumberFormat="1" applyFont="1" applyAlignment="1">
      <alignment horizontal="center" vertical="center"/>
    </xf>
    <xf numFmtId="11" fontId="9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0" xfId="0" applyNumberFormat="1" applyFont="1" applyFill="1" applyAlignment="1">
      <alignment horizontal="center"/>
    </xf>
    <xf numFmtId="11" fontId="8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167" fontId="7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167" fontId="6" fillId="0" borderId="0" xfId="0" applyNumberFormat="1" applyFont="1" applyAlignment="1">
      <alignment horizontal="center"/>
    </xf>
    <xf numFmtId="167" fontId="9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horizontal="center"/>
    </xf>
    <xf numFmtId="0" fontId="14" fillId="0" borderId="0" xfId="0" applyFont="1" applyAlignment="1">
      <alignment horizontal="justify" vertical="center"/>
    </xf>
    <xf numFmtId="0" fontId="14" fillId="0" borderId="0" xfId="0" applyFont="1"/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7" borderId="4" xfId="0" applyFill="1" applyBorder="1"/>
    <xf numFmtId="0" fontId="0" fillId="7" borderId="5" xfId="0" applyFill="1" applyBorder="1"/>
    <xf numFmtId="0" fontId="6" fillId="7" borderId="10" xfId="0" applyFont="1" applyFill="1" applyBorder="1"/>
    <xf numFmtId="0" fontId="0" fillId="7" borderId="0" xfId="0" applyFill="1" applyBorder="1"/>
    <xf numFmtId="0" fontId="0" fillId="7" borderId="11" xfId="0" applyFill="1" applyBorder="1"/>
    <xf numFmtId="0" fontId="0" fillId="7" borderId="8" xfId="0" applyFill="1" applyBorder="1"/>
    <xf numFmtId="0" fontId="15" fillId="7" borderId="7" xfId="0" applyFont="1" applyFill="1" applyBorder="1" applyAlignment="1"/>
    <xf numFmtId="0" fontId="6" fillId="0" borderId="0" xfId="0" applyFont="1" applyFill="1"/>
    <xf numFmtId="0" fontId="0" fillId="0" borderId="0" xfId="0" applyFill="1"/>
    <xf numFmtId="0" fontId="6" fillId="7" borderId="4" xfId="0" applyFont="1" applyFill="1" applyBorder="1"/>
    <xf numFmtId="0" fontId="6" fillId="7" borderId="0" xfId="0" applyFont="1" applyFill="1" applyBorder="1"/>
    <xf numFmtId="0" fontId="13" fillId="0" borderId="0" xfId="0" applyFont="1" applyBorder="1" applyAlignment="1">
      <alignment horizontal="center" vertical="center"/>
    </xf>
    <xf numFmtId="0" fontId="0" fillId="0" borderId="0" xfId="0" applyBorder="1"/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0" fillId="0" borderId="0" xfId="0" applyNumberFormat="1"/>
    <xf numFmtId="165" fontId="0" fillId="0" borderId="0" xfId="0" applyNumberFormat="1"/>
    <xf numFmtId="11" fontId="17" fillId="0" borderId="0" xfId="0" applyNumberFormat="1" applyFont="1" applyAlignment="1">
      <alignment horizontal="center"/>
    </xf>
    <xf numFmtId="2" fontId="0" fillId="0" borderId="0" xfId="0" applyNumberFormat="1"/>
    <xf numFmtId="167" fontId="0" fillId="0" borderId="0" xfId="0" applyNumberFormat="1"/>
    <xf numFmtId="167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7" fontId="18" fillId="0" borderId="0" xfId="0" applyNumberFormat="1" applyFont="1" applyAlignment="1">
      <alignment horizontal="center"/>
    </xf>
    <xf numFmtId="11" fontId="6" fillId="0" borderId="0" xfId="0" applyNumberFormat="1" applyFont="1" applyAlignment="1">
      <alignment horizontal="center"/>
    </xf>
    <xf numFmtId="165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1" fontId="0" fillId="0" borderId="0" xfId="0" applyNumberFormat="1" applyFill="1" applyAlignment="1">
      <alignment horizontal="center" vertical="center"/>
    </xf>
    <xf numFmtId="168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0" fontId="10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165" fontId="6" fillId="5" borderId="0" xfId="0" applyNumberFormat="1" applyFont="1" applyFill="1" applyAlignment="1">
      <alignment horizontal="center"/>
    </xf>
    <xf numFmtId="167" fontId="2" fillId="0" borderId="0" xfId="0" applyNumberFormat="1" applyFont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6" fillId="0" borderId="0" xfId="0" applyNumberFormat="1" applyFont="1"/>
    <xf numFmtId="0" fontId="0" fillId="7" borderId="7" xfId="0" applyFill="1" applyBorder="1"/>
    <xf numFmtId="0" fontId="16" fillId="8" borderId="4" xfId="0" applyFont="1" applyFill="1" applyBorder="1"/>
    <xf numFmtId="0" fontId="16" fillId="8" borderId="5" xfId="0" applyFont="1" applyFill="1" applyBorder="1"/>
    <xf numFmtId="0" fontId="16" fillId="8" borderId="11" xfId="0" applyFont="1" applyFill="1" applyBorder="1"/>
    <xf numFmtId="0" fontId="16" fillId="8" borderId="10" xfId="0" applyFont="1" applyFill="1" applyBorder="1" applyAlignment="1">
      <alignment vertical="center"/>
    </xf>
    <xf numFmtId="0" fontId="16" fillId="8" borderId="10" xfId="0" applyFont="1" applyFill="1" applyBorder="1"/>
    <xf numFmtId="0" fontId="16" fillId="8" borderId="8" xfId="0" applyFont="1" applyFill="1" applyBorder="1"/>
    <xf numFmtId="0" fontId="16" fillId="9" borderId="4" xfId="0" applyFont="1" applyFill="1" applyBorder="1"/>
    <xf numFmtId="0" fontId="16" fillId="9" borderId="5" xfId="0" applyFont="1" applyFill="1" applyBorder="1"/>
    <xf numFmtId="0" fontId="16" fillId="9" borderId="11" xfId="0" applyFont="1" applyFill="1" applyBorder="1"/>
    <xf numFmtId="0" fontId="16" fillId="9" borderId="0" xfId="0" applyFont="1" applyFill="1" applyBorder="1"/>
    <xf numFmtId="0" fontId="17" fillId="9" borderId="0" xfId="0" applyFont="1" applyFill="1" applyBorder="1"/>
    <xf numFmtId="0" fontId="16" fillId="9" borderId="0" xfId="0" applyFont="1" applyFill="1" applyBorder="1" applyAlignment="1">
      <alignment vertical="center"/>
    </xf>
    <xf numFmtId="0" fontId="17" fillId="9" borderId="10" xfId="0" applyFont="1" applyFill="1" applyBorder="1"/>
    <xf numFmtId="0" fontId="16" fillId="9" borderId="10" xfId="0" applyFont="1" applyFill="1" applyBorder="1" applyAlignment="1">
      <alignment vertical="center"/>
    </xf>
    <xf numFmtId="0" fontId="16" fillId="9" borderId="10" xfId="0" applyFont="1" applyFill="1" applyBorder="1"/>
    <xf numFmtId="0" fontId="16" fillId="9" borderId="11" xfId="0" applyFont="1" applyFill="1" applyBorder="1" applyAlignment="1">
      <alignment vertical="center"/>
    </xf>
    <xf numFmtId="0" fontId="16" fillId="8" borderId="0" xfId="0" applyFont="1" applyFill="1" applyBorder="1"/>
    <xf numFmtId="0" fontId="16" fillId="8" borderId="0" xfId="0" applyFont="1" applyFill="1" applyBorder="1" applyAlignment="1">
      <alignment vertical="center"/>
    </xf>
    <xf numFmtId="0" fontId="17" fillId="8" borderId="11" xfId="0" applyFont="1" applyFill="1" applyBorder="1" applyAlignment="1">
      <alignment horizontal="justify" vertical="center"/>
    </xf>
    <xf numFmtId="0" fontId="0" fillId="0" borderId="6" xfId="0" applyBorder="1"/>
    <xf numFmtId="0" fontId="0" fillId="0" borderId="7" xfId="0" applyBorder="1"/>
    <xf numFmtId="165" fontId="17" fillId="0" borderId="0" xfId="0" applyNumberFormat="1" applyFont="1" applyAlignment="1">
      <alignment horizontal="center"/>
    </xf>
    <xf numFmtId="169" fontId="9" fillId="0" borderId="0" xfId="0" applyNumberFormat="1" applyFont="1" applyAlignment="1">
      <alignment horizontal="center"/>
    </xf>
    <xf numFmtId="0" fontId="6" fillId="7" borderId="0" xfId="0" applyFont="1" applyFill="1" applyBorder="1" applyAlignment="1">
      <alignment horizontal="justify" vertical="center"/>
    </xf>
    <xf numFmtId="0" fontId="15" fillId="7" borderId="0" xfId="0" applyFont="1" applyFill="1" applyBorder="1" applyAlignment="1"/>
    <xf numFmtId="0" fontId="15" fillId="7" borderId="11" xfId="0" applyFont="1" applyFill="1" applyBorder="1" applyAlignment="1"/>
    <xf numFmtId="0" fontId="7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6" fillId="7" borderId="4" xfId="0" applyFont="1" applyFill="1" applyBorder="1" applyAlignment="1">
      <alignment horizontal="justify" vertical="center"/>
    </xf>
    <xf numFmtId="0" fontId="15" fillId="7" borderId="4" xfId="0" applyFont="1" applyFill="1" applyBorder="1" applyAlignment="1"/>
    <xf numFmtId="0" fontId="0" fillId="7" borderId="0" xfId="0" applyFill="1" applyBorder="1" applyAlignment="1"/>
    <xf numFmtId="0" fontId="0" fillId="7" borderId="11" xfId="0" applyFill="1" applyBorder="1" applyAlignment="1"/>
    <xf numFmtId="0" fontId="13" fillId="7" borderId="1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0" fontId="0" fillId="0" borderId="9" xfId="0" applyBorder="1" applyAlignment="1"/>
    <xf numFmtId="0" fontId="0" fillId="0" borderId="2" xfId="0" applyBorder="1" applyAlignment="1"/>
    <xf numFmtId="0" fontId="17" fillId="9" borderId="3" xfId="0" applyFont="1" applyFill="1" applyBorder="1" applyAlignment="1">
      <alignment horizontal="justify" vertical="center"/>
    </xf>
    <xf numFmtId="0" fontId="17" fillId="9" borderId="4" xfId="0" applyFont="1" applyFill="1" applyBorder="1" applyAlignment="1">
      <alignment horizontal="justify" vertical="center"/>
    </xf>
    <xf numFmtId="0" fontId="0" fillId="7" borderId="6" xfId="0" applyFill="1" applyBorder="1" applyAlignment="1"/>
    <xf numFmtId="0" fontId="0" fillId="7" borderId="7" xfId="0" applyFill="1" applyBorder="1" applyAlignment="1"/>
    <xf numFmtId="0" fontId="0" fillId="7" borderId="8" xfId="0" applyFill="1" applyBorder="1" applyAlignment="1"/>
    <xf numFmtId="0" fontId="20" fillId="8" borderId="1" xfId="0" applyFont="1" applyFill="1" applyBorder="1" applyAlignment="1">
      <alignment horizontal="center" vertical="center"/>
    </xf>
    <xf numFmtId="0" fontId="20" fillId="8" borderId="9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7" fillId="9" borderId="10" xfId="0" applyFont="1" applyFill="1" applyBorder="1" applyAlignment="1">
      <alignment horizontal="justify" vertical="center"/>
    </xf>
    <xf numFmtId="0" fontId="17" fillId="9" borderId="0" xfId="0" applyFont="1" applyFill="1" applyBorder="1" applyAlignment="1">
      <alignment horizontal="justify" vertical="center"/>
    </xf>
    <xf numFmtId="0" fontId="17" fillId="9" borderId="11" xfId="0" applyFont="1" applyFill="1" applyBorder="1" applyAlignment="1">
      <alignment horizontal="justify" vertical="center"/>
    </xf>
    <xf numFmtId="0" fontId="16" fillId="9" borderId="10" xfId="0" applyFont="1" applyFill="1" applyBorder="1" applyAlignment="1">
      <alignment vertical="center"/>
    </xf>
    <xf numFmtId="0" fontId="16" fillId="9" borderId="0" xfId="0" applyFont="1" applyFill="1" applyBorder="1" applyAlignment="1">
      <alignment vertical="center"/>
    </xf>
    <xf numFmtId="0" fontId="16" fillId="9" borderId="11" xfId="0" applyFont="1" applyFill="1" applyBorder="1" applyAlignment="1">
      <alignment vertical="center"/>
    </xf>
    <xf numFmtId="0" fontId="16" fillId="9" borderId="10" xfId="0" applyFont="1" applyFill="1" applyBorder="1"/>
    <xf numFmtId="0" fontId="16" fillId="9" borderId="0" xfId="0" applyFont="1" applyFill="1" applyBorder="1"/>
    <xf numFmtId="0" fontId="16" fillId="9" borderId="11" xfId="0" applyFont="1" applyFill="1" applyBorder="1"/>
    <xf numFmtId="0" fontId="17" fillId="8" borderId="3" xfId="0" applyFont="1" applyFill="1" applyBorder="1" applyAlignment="1">
      <alignment horizontal="justify" vertical="center"/>
    </xf>
    <xf numFmtId="0" fontId="17" fillId="8" borderId="4" xfId="0" applyFont="1" applyFill="1" applyBorder="1" applyAlignment="1">
      <alignment horizontal="justify" vertical="center"/>
    </xf>
    <xf numFmtId="0" fontId="16" fillId="8" borderId="10" xfId="0" applyFont="1" applyFill="1" applyBorder="1"/>
    <xf numFmtId="0" fontId="16" fillId="8" borderId="0" xfId="0" applyFont="1" applyFill="1" applyBorder="1"/>
    <xf numFmtId="0" fontId="16" fillId="8" borderId="11" xfId="0" applyFont="1" applyFill="1" applyBorder="1"/>
    <xf numFmtId="0" fontId="16" fillId="8" borderId="10" xfId="0" applyFont="1" applyFill="1" applyBorder="1" applyAlignment="1">
      <alignment vertical="center"/>
    </xf>
    <xf numFmtId="0" fontId="16" fillId="8" borderId="0" xfId="0" applyFont="1" applyFill="1" applyBorder="1" applyAlignment="1">
      <alignment vertical="center"/>
    </xf>
    <xf numFmtId="0" fontId="16" fillId="8" borderId="11" xfId="0" applyFont="1" applyFill="1" applyBorder="1" applyAlignment="1">
      <alignment vertical="center"/>
    </xf>
    <xf numFmtId="0" fontId="17" fillId="8" borderId="10" xfId="0" applyFont="1" applyFill="1" applyBorder="1" applyAlignment="1">
      <alignment horizontal="justify" vertical="center"/>
    </xf>
    <xf numFmtId="0" fontId="17" fillId="8" borderId="0" xfId="0" applyFont="1" applyFill="1" applyBorder="1" applyAlignment="1">
      <alignment horizontal="justify" vertical="center"/>
    </xf>
    <xf numFmtId="0" fontId="20" fillId="8" borderId="3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4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justify" vertical="center"/>
    </xf>
    <xf numFmtId="0" fontId="15" fillId="7" borderId="7" xfId="0" applyFont="1" applyFill="1" applyBorder="1" applyAlignment="1"/>
    <xf numFmtId="0" fontId="6" fillId="7" borderId="0" xfId="0" applyFont="1" applyFill="1" applyBorder="1" applyAlignment="1"/>
    <xf numFmtId="0" fontId="0" fillId="0" borderId="0" xfId="0" applyAlignment="1"/>
    <xf numFmtId="0" fontId="0" fillId="0" borderId="11" xfId="0" applyBorder="1" applyAlignment="1"/>
    <xf numFmtId="0" fontId="13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7" borderId="10" xfId="0" applyFont="1" applyFill="1" applyBorder="1" applyAlignment="1">
      <alignment horizontal="justify" vertical="center"/>
    </xf>
    <xf numFmtId="0" fontId="6" fillId="7" borderId="3" xfId="0" applyFont="1" applyFill="1" applyBorder="1" applyAlignment="1">
      <alignment horizontal="justify" vertical="center"/>
    </xf>
    <xf numFmtId="0" fontId="0" fillId="7" borderId="4" xfId="0" applyFill="1" applyBorder="1" applyAlignment="1"/>
    <xf numFmtId="0" fontId="0" fillId="7" borderId="5" xfId="0" applyFill="1" applyBorder="1" applyAlignment="1"/>
    <xf numFmtId="0" fontId="0" fillId="7" borderId="10" xfId="0" applyFill="1" applyBorder="1" applyAlignment="1"/>
    <xf numFmtId="0" fontId="13" fillId="0" borderId="9" xfId="0" applyFont="1" applyBorder="1" applyAlignment="1">
      <alignment horizontal="center" vertical="center"/>
    </xf>
    <xf numFmtId="0" fontId="0" fillId="7" borderId="2" xfId="0" applyFill="1" applyBorder="1" applyAlignment="1"/>
  </cellXfs>
  <cellStyles count="805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" xfId="157" builtinId="8" hidden="1"/>
    <cellStyle name="Lien hypertexte" xfId="159" builtinId="8" hidden="1"/>
    <cellStyle name="Lien hypertexte" xfId="161" builtinId="8" hidden="1"/>
    <cellStyle name="Lien hypertexte" xfId="163" builtinId="8" hidden="1"/>
    <cellStyle name="Lien hypertexte" xfId="165" builtinId="8" hidden="1"/>
    <cellStyle name="Lien hypertexte" xfId="167" builtinId="8" hidden="1"/>
    <cellStyle name="Lien hypertexte" xfId="169" builtinId="8" hidden="1"/>
    <cellStyle name="Lien hypertexte" xfId="171" builtinId="8" hidden="1"/>
    <cellStyle name="Lien hypertexte" xfId="173" builtinId="8" hidden="1"/>
    <cellStyle name="Lien hypertexte" xfId="175" builtinId="8" hidden="1"/>
    <cellStyle name="Lien hypertexte" xfId="177" builtinId="8" hidden="1"/>
    <cellStyle name="Lien hypertexte" xfId="179" builtinId="8" hidden="1"/>
    <cellStyle name="Lien hypertexte" xfId="181" builtinId="8" hidden="1"/>
    <cellStyle name="Lien hypertexte" xfId="183" builtinId="8" hidden="1"/>
    <cellStyle name="Lien hypertexte" xfId="185" builtinId="8" hidden="1"/>
    <cellStyle name="Lien hypertexte" xfId="187" builtinId="8" hidden="1"/>
    <cellStyle name="Lien hypertexte" xfId="189" builtinId="8" hidden="1"/>
    <cellStyle name="Lien hypertexte" xfId="191" builtinId="8" hidden="1"/>
    <cellStyle name="Lien hypertexte" xfId="193" builtinId="8" hidden="1"/>
    <cellStyle name="Lien hypertexte" xfId="195" builtinId="8" hidden="1"/>
    <cellStyle name="Lien hypertexte" xfId="197" builtinId="8" hidden="1"/>
    <cellStyle name="Lien hypertexte" xfId="199" builtinId="8" hidden="1"/>
    <cellStyle name="Lien hypertexte" xfId="201" builtinId="8" hidden="1"/>
    <cellStyle name="Lien hypertexte" xfId="203" builtinId="8" hidden="1"/>
    <cellStyle name="Lien hypertexte" xfId="205" builtinId="8" hidden="1"/>
    <cellStyle name="Lien hypertexte" xfId="207" builtinId="8" hidden="1"/>
    <cellStyle name="Lien hypertexte" xfId="209" builtinId="8" hidden="1"/>
    <cellStyle name="Lien hypertexte" xfId="211" builtinId="8" hidden="1"/>
    <cellStyle name="Lien hypertexte" xfId="213" builtinId="8" hidden="1"/>
    <cellStyle name="Lien hypertexte" xfId="215" builtinId="8" hidden="1"/>
    <cellStyle name="Lien hypertexte" xfId="217" builtinId="8" hidden="1"/>
    <cellStyle name="Lien hypertexte" xfId="219" builtinId="8" hidden="1"/>
    <cellStyle name="Lien hypertexte" xfId="221" builtinId="8" hidden="1"/>
    <cellStyle name="Lien hypertexte" xfId="223" builtinId="8" hidden="1"/>
    <cellStyle name="Lien hypertexte" xfId="225" builtinId="8" hidden="1"/>
    <cellStyle name="Lien hypertexte" xfId="227" builtinId="8" hidden="1"/>
    <cellStyle name="Lien hypertexte" xfId="229" builtinId="8" hidden="1"/>
    <cellStyle name="Lien hypertexte" xfId="231" builtinId="8" hidden="1"/>
    <cellStyle name="Lien hypertexte" xfId="233" builtinId="8" hidden="1"/>
    <cellStyle name="Lien hypertexte" xfId="235" builtinId="8" hidden="1"/>
    <cellStyle name="Lien hypertexte" xfId="237" builtinId="8" hidden="1"/>
    <cellStyle name="Lien hypertexte" xfId="239" builtinId="8" hidden="1"/>
    <cellStyle name="Lien hypertexte" xfId="241" builtinId="8" hidden="1"/>
    <cellStyle name="Lien hypertexte" xfId="243" builtinId="8" hidden="1"/>
    <cellStyle name="Lien hypertexte" xfId="245" builtinId="8" hidden="1"/>
    <cellStyle name="Lien hypertexte" xfId="247" builtinId="8" hidden="1"/>
    <cellStyle name="Lien hypertexte" xfId="249" builtinId="8" hidden="1"/>
    <cellStyle name="Lien hypertexte" xfId="251" builtinId="8" hidden="1"/>
    <cellStyle name="Lien hypertexte" xfId="253" builtinId="8" hidden="1"/>
    <cellStyle name="Lien hypertexte" xfId="255" builtinId="8" hidden="1"/>
    <cellStyle name="Lien hypertexte" xfId="257" builtinId="8" hidden="1"/>
    <cellStyle name="Lien hypertexte" xfId="259" builtinId="8" hidden="1"/>
    <cellStyle name="Lien hypertexte" xfId="261" builtinId="8" hidden="1"/>
    <cellStyle name="Lien hypertexte" xfId="263" builtinId="8" hidden="1"/>
    <cellStyle name="Lien hypertexte" xfId="265" builtinId="8" hidden="1"/>
    <cellStyle name="Lien hypertexte" xfId="267" builtinId="8" hidden="1"/>
    <cellStyle name="Lien hypertexte" xfId="269" builtinId="8" hidden="1"/>
    <cellStyle name="Lien hypertexte" xfId="271" builtinId="8" hidden="1"/>
    <cellStyle name="Lien hypertexte" xfId="273" builtinId="8" hidden="1"/>
    <cellStyle name="Lien hypertexte" xfId="275" builtinId="8" hidden="1"/>
    <cellStyle name="Lien hypertexte" xfId="277" builtinId="8" hidden="1"/>
    <cellStyle name="Lien hypertexte" xfId="279" builtinId="8" hidden="1"/>
    <cellStyle name="Lien hypertexte" xfId="281" builtinId="8" hidden="1"/>
    <cellStyle name="Lien hypertexte" xfId="283" builtinId="8" hidden="1"/>
    <cellStyle name="Lien hypertexte" xfId="285" builtinId="8" hidden="1"/>
    <cellStyle name="Lien hypertexte" xfId="287" builtinId="8" hidden="1"/>
    <cellStyle name="Lien hypertexte" xfId="289" builtinId="8" hidden="1"/>
    <cellStyle name="Lien hypertexte" xfId="291" builtinId="8" hidden="1"/>
    <cellStyle name="Lien hypertexte" xfId="293" builtinId="8" hidden="1"/>
    <cellStyle name="Lien hypertexte" xfId="295" builtinId="8" hidden="1"/>
    <cellStyle name="Lien hypertexte" xfId="297" builtinId="8" hidden="1"/>
    <cellStyle name="Lien hypertexte" xfId="299" builtinId="8" hidden="1"/>
    <cellStyle name="Lien hypertexte" xfId="301" builtinId="8" hidden="1"/>
    <cellStyle name="Lien hypertexte" xfId="303" builtinId="8" hidden="1"/>
    <cellStyle name="Lien hypertexte" xfId="305" builtinId="8" hidden="1"/>
    <cellStyle name="Lien hypertexte" xfId="307" builtinId="8" hidden="1"/>
    <cellStyle name="Lien hypertexte" xfId="309" builtinId="8" hidden="1"/>
    <cellStyle name="Lien hypertexte" xfId="311" builtinId="8" hidden="1"/>
    <cellStyle name="Lien hypertexte" xfId="313" builtinId="8" hidden="1"/>
    <cellStyle name="Lien hypertexte" xfId="315" builtinId="8" hidden="1"/>
    <cellStyle name="Lien hypertexte" xfId="317" builtinId="8" hidden="1"/>
    <cellStyle name="Lien hypertexte" xfId="319" builtinId="8" hidden="1"/>
    <cellStyle name="Lien hypertexte" xfId="321" builtinId="8" hidden="1"/>
    <cellStyle name="Lien hypertexte" xfId="323" builtinId="8" hidden="1"/>
    <cellStyle name="Lien hypertexte" xfId="325" builtinId="8" hidden="1"/>
    <cellStyle name="Lien hypertexte" xfId="327" builtinId="8" hidden="1"/>
    <cellStyle name="Lien hypertexte" xfId="329" builtinId="8" hidden="1"/>
    <cellStyle name="Lien hypertexte" xfId="331" builtinId="8" hidden="1"/>
    <cellStyle name="Lien hypertexte" xfId="333" builtinId="8" hidden="1"/>
    <cellStyle name="Lien hypertexte" xfId="335" builtinId="8" hidden="1"/>
    <cellStyle name="Lien hypertexte" xfId="337" builtinId="8" hidden="1"/>
    <cellStyle name="Lien hypertexte" xfId="339" builtinId="8" hidden="1"/>
    <cellStyle name="Lien hypertexte" xfId="341" builtinId="8" hidden="1"/>
    <cellStyle name="Lien hypertexte" xfId="343" builtinId="8" hidden="1"/>
    <cellStyle name="Lien hypertexte" xfId="345" builtinId="8" hidden="1"/>
    <cellStyle name="Lien hypertexte" xfId="347" builtinId="8" hidden="1"/>
    <cellStyle name="Lien hypertexte" xfId="349" builtinId="8" hidden="1"/>
    <cellStyle name="Lien hypertexte" xfId="351" builtinId="8" hidden="1"/>
    <cellStyle name="Lien hypertexte" xfId="353" builtinId="8" hidden="1"/>
    <cellStyle name="Lien hypertexte" xfId="355" builtinId="8" hidden="1"/>
    <cellStyle name="Lien hypertexte" xfId="357" builtinId="8" hidden="1"/>
    <cellStyle name="Lien hypertexte" xfId="359" builtinId="8" hidden="1"/>
    <cellStyle name="Lien hypertexte" xfId="361" builtinId="8" hidden="1"/>
    <cellStyle name="Lien hypertexte" xfId="363" builtinId="8" hidden="1"/>
    <cellStyle name="Lien hypertexte" xfId="365" builtinId="8" hidden="1"/>
    <cellStyle name="Lien hypertexte" xfId="367" builtinId="8" hidden="1"/>
    <cellStyle name="Lien hypertexte" xfId="369" builtinId="8" hidden="1"/>
    <cellStyle name="Lien hypertexte" xfId="371" builtinId="8" hidden="1"/>
    <cellStyle name="Lien hypertexte" xfId="373" builtinId="8" hidden="1"/>
    <cellStyle name="Lien hypertexte" xfId="375" builtinId="8" hidden="1"/>
    <cellStyle name="Lien hypertexte" xfId="377" builtinId="8" hidden="1"/>
    <cellStyle name="Lien hypertexte" xfId="379" builtinId="8" hidden="1"/>
    <cellStyle name="Lien hypertexte" xfId="381" builtinId="8" hidden="1"/>
    <cellStyle name="Lien hypertexte" xfId="383" builtinId="8" hidden="1"/>
    <cellStyle name="Lien hypertexte" xfId="385" builtinId="8" hidden="1"/>
    <cellStyle name="Lien hypertexte" xfId="387" builtinId="8" hidden="1"/>
    <cellStyle name="Lien hypertexte" xfId="389" builtinId="8" hidden="1"/>
    <cellStyle name="Lien hypertexte" xfId="391" builtinId="8" hidden="1"/>
    <cellStyle name="Lien hypertexte" xfId="393" builtinId="8" hidden="1"/>
    <cellStyle name="Lien hypertexte" xfId="395" builtinId="8" hidden="1"/>
    <cellStyle name="Lien hypertexte" xfId="397" builtinId="8" hidden="1"/>
    <cellStyle name="Lien hypertexte" xfId="399" builtinId="8" hidden="1"/>
    <cellStyle name="Lien hypertexte" xfId="401" builtinId="8" hidden="1"/>
    <cellStyle name="Lien hypertexte" xfId="403" builtinId="8" hidden="1"/>
    <cellStyle name="Lien hypertexte" xfId="405" builtinId="8" hidden="1"/>
    <cellStyle name="Lien hypertexte" xfId="407" builtinId="8" hidden="1"/>
    <cellStyle name="Lien hypertexte" xfId="409" builtinId="8" hidden="1"/>
    <cellStyle name="Lien hypertexte" xfId="411" builtinId="8" hidden="1"/>
    <cellStyle name="Lien hypertexte" xfId="413" builtinId="8" hidden="1"/>
    <cellStyle name="Lien hypertexte" xfId="415" builtinId="8" hidden="1"/>
    <cellStyle name="Lien hypertexte" xfId="417" builtinId="8" hidden="1"/>
    <cellStyle name="Lien hypertexte" xfId="419" builtinId="8" hidden="1"/>
    <cellStyle name="Lien hypertexte" xfId="421" builtinId="8" hidden="1"/>
    <cellStyle name="Lien hypertexte" xfId="423" builtinId="8" hidden="1"/>
    <cellStyle name="Lien hypertexte" xfId="425" builtinId="8" hidden="1"/>
    <cellStyle name="Lien hypertexte" xfId="427" builtinId="8" hidden="1"/>
    <cellStyle name="Lien hypertexte" xfId="429" builtinId="8" hidden="1"/>
    <cellStyle name="Lien hypertexte" xfId="431" builtinId="8" hidden="1"/>
    <cellStyle name="Lien hypertexte" xfId="433" builtinId="8" hidden="1"/>
    <cellStyle name="Lien hypertexte" xfId="435" builtinId="8" hidden="1"/>
    <cellStyle name="Lien hypertexte" xfId="437" builtinId="8" hidden="1"/>
    <cellStyle name="Lien hypertexte" xfId="439" builtinId="8" hidden="1"/>
    <cellStyle name="Lien hypertexte" xfId="441" builtinId="8" hidden="1"/>
    <cellStyle name="Lien hypertexte" xfId="443" builtinId="8" hidden="1"/>
    <cellStyle name="Lien hypertexte" xfId="445" builtinId="8" hidden="1"/>
    <cellStyle name="Lien hypertexte" xfId="447" builtinId="8" hidden="1"/>
    <cellStyle name="Lien hypertexte" xfId="449" builtinId="8" hidden="1"/>
    <cellStyle name="Lien hypertexte" xfId="451" builtinId="8" hidden="1"/>
    <cellStyle name="Lien hypertexte" xfId="453" builtinId="8" hidden="1"/>
    <cellStyle name="Lien hypertexte" xfId="455" builtinId="8" hidden="1"/>
    <cellStyle name="Lien hypertexte" xfId="457" builtinId="8" hidden="1"/>
    <cellStyle name="Lien hypertexte" xfId="459" builtinId="8" hidden="1"/>
    <cellStyle name="Lien hypertexte" xfId="461" builtinId="8" hidden="1"/>
    <cellStyle name="Lien hypertexte" xfId="463" builtinId="8" hidden="1"/>
    <cellStyle name="Lien hypertexte" xfId="465" builtinId="8" hidden="1"/>
    <cellStyle name="Lien hypertexte" xfId="467" builtinId="8" hidden="1"/>
    <cellStyle name="Lien hypertexte" xfId="469" builtinId="8" hidden="1"/>
    <cellStyle name="Lien hypertexte" xfId="471" builtinId="8" hidden="1"/>
    <cellStyle name="Lien hypertexte" xfId="473" builtinId="8" hidden="1"/>
    <cellStyle name="Lien hypertexte" xfId="475" builtinId="8" hidden="1"/>
    <cellStyle name="Lien hypertexte" xfId="477" builtinId="8" hidden="1"/>
    <cellStyle name="Lien hypertexte" xfId="479" builtinId="8" hidden="1"/>
    <cellStyle name="Lien hypertexte" xfId="481" builtinId="8" hidden="1"/>
    <cellStyle name="Lien hypertexte" xfId="483" builtinId="8" hidden="1"/>
    <cellStyle name="Lien hypertexte" xfId="485" builtinId="8" hidden="1"/>
    <cellStyle name="Lien hypertexte" xfId="487" builtinId="8" hidden="1"/>
    <cellStyle name="Lien hypertexte" xfId="489" builtinId="8" hidden="1"/>
    <cellStyle name="Lien hypertexte" xfId="491" builtinId="8" hidden="1"/>
    <cellStyle name="Lien hypertexte" xfId="493" builtinId="8" hidden="1"/>
    <cellStyle name="Lien hypertexte" xfId="495" builtinId="8" hidden="1"/>
    <cellStyle name="Lien hypertexte" xfId="497" builtinId="8" hidden="1"/>
    <cellStyle name="Lien hypertexte" xfId="499" builtinId="8" hidden="1"/>
    <cellStyle name="Lien hypertexte" xfId="501" builtinId="8" hidden="1"/>
    <cellStyle name="Lien hypertexte" xfId="503" builtinId="8" hidden="1"/>
    <cellStyle name="Lien hypertexte" xfId="505" builtinId="8" hidden="1"/>
    <cellStyle name="Lien hypertexte" xfId="507" builtinId="8" hidden="1"/>
    <cellStyle name="Lien hypertexte" xfId="509" builtinId="8" hidden="1"/>
    <cellStyle name="Lien hypertexte" xfId="511" builtinId="8" hidden="1"/>
    <cellStyle name="Lien hypertexte" xfId="513" builtinId="8" hidden="1"/>
    <cellStyle name="Lien hypertexte" xfId="515" builtinId="8" hidden="1"/>
    <cellStyle name="Lien hypertexte" xfId="517" builtinId="8" hidden="1"/>
    <cellStyle name="Lien hypertexte" xfId="519" builtinId="8" hidden="1"/>
    <cellStyle name="Lien hypertexte" xfId="521" builtinId="8" hidden="1"/>
    <cellStyle name="Lien hypertexte" xfId="523" builtinId="8" hidden="1"/>
    <cellStyle name="Lien hypertexte" xfId="525" builtinId="8" hidden="1"/>
    <cellStyle name="Lien hypertexte" xfId="527" builtinId="8" hidden="1"/>
    <cellStyle name="Lien hypertexte" xfId="529" builtinId="8" hidden="1"/>
    <cellStyle name="Lien hypertexte" xfId="531" builtinId="8" hidden="1"/>
    <cellStyle name="Lien hypertexte" xfId="533" builtinId="8" hidden="1"/>
    <cellStyle name="Lien hypertexte" xfId="535" builtinId="8" hidden="1"/>
    <cellStyle name="Lien hypertexte" xfId="537" builtinId="8" hidden="1"/>
    <cellStyle name="Lien hypertexte" xfId="539" builtinId="8" hidden="1"/>
    <cellStyle name="Lien hypertexte" xfId="541" builtinId="8" hidden="1"/>
    <cellStyle name="Lien hypertexte" xfId="543" builtinId="8" hidden="1"/>
    <cellStyle name="Lien hypertexte" xfId="545" builtinId="8" hidden="1"/>
    <cellStyle name="Lien hypertexte" xfId="547" builtinId="8" hidden="1"/>
    <cellStyle name="Lien hypertexte" xfId="549" builtinId="8" hidden="1"/>
    <cellStyle name="Lien hypertexte" xfId="551" builtinId="8" hidden="1"/>
    <cellStyle name="Lien hypertexte" xfId="553" builtinId="8" hidden="1"/>
    <cellStyle name="Lien hypertexte" xfId="555" builtinId="8" hidden="1"/>
    <cellStyle name="Lien hypertexte" xfId="557" builtinId="8" hidden="1"/>
    <cellStyle name="Lien hypertexte" xfId="559" builtinId="8" hidden="1"/>
    <cellStyle name="Lien hypertexte" xfId="561" builtinId="8" hidden="1"/>
    <cellStyle name="Lien hypertexte" xfId="563" builtinId="8" hidden="1"/>
    <cellStyle name="Lien hypertexte" xfId="565" builtinId="8" hidden="1"/>
    <cellStyle name="Lien hypertexte" xfId="567" builtinId="8" hidden="1"/>
    <cellStyle name="Lien hypertexte" xfId="569" builtinId="8" hidden="1"/>
    <cellStyle name="Lien hypertexte" xfId="571" builtinId="8" hidden="1"/>
    <cellStyle name="Lien hypertexte" xfId="573" builtinId="8" hidden="1"/>
    <cellStyle name="Lien hypertexte" xfId="575" builtinId="8" hidden="1"/>
    <cellStyle name="Lien hypertexte" xfId="577" builtinId="8" hidden="1"/>
    <cellStyle name="Lien hypertexte" xfId="579" builtinId="8" hidden="1"/>
    <cellStyle name="Lien hypertexte" xfId="581" builtinId="8" hidden="1"/>
    <cellStyle name="Lien hypertexte" xfId="583" builtinId="8" hidden="1"/>
    <cellStyle name="Lien hypertexte" xfId="585" builtinId="8" hidden="1"/>
    <cellStyle name="Lien hypertexte" xfId="587" builtinId="8" hidden="1"/>
    <cellStyle name="Lien hypertexte" xfId="589" builtinId="8" hidden="1"/>
    <cellStyle name="Lien hypertexte" xfId="591" builtinId="8" hidden="1"/>
    <cellStyle name="Lien hypertexte" xfId="593" builtinId="8" hidden="1"/>
    <cellStyle name="Lien hypertexte" xfId="595" builtinId="8" hidden="1"/>
    <cellStyle name="Lien hypertexte" xfId="597" builtinId="8" hidden="1"/>
    <cellStyle name="Lien hypertexte" xfId="599" builtinId="8" hidden="1"/>
    <cellStyle name="Lien hypertexte" xfId="601" builtinId="8" hidden="1"/>
    <cellStyle name="Lien hypertexte" xfId="603" builtinId="8" hidden="1"/>
    <cellStyle name="Lien hypertexte" xfId="605" builtinId="8" hidden="1"/>
    <cellStyle name="Lien hypertexte" xfId="607" builtinId="8" hidden="1"/>
    <cellStyle name="Lien hypertexte" xfId="609" builtinId="8" hidden="1"/>
    <cellStyle name="Lien hypertexte" xfId="611" builtinId="8" hidden="1"/>
    <cellStyle name="Lien hypertexte" xfId="613" builtinId="8" hidden="1"/>
    <cellStyle name="Lien hypertexte" xfId="615" builtinId="8" hidden="1"/>
    <cellStyle name="Lien hypertexte" xfId="617" builtinId="8" hidden="1"/>
    <cellStyle name="Lien hypertexte" xfId="619" builtinId="8" hidden="1"/>
    <cellStyle name="Lien hypertexte" xfId="621" builtinId="8" hidden="1"/>
    <cellStyle name="Lien hypertexte" xfId="623" builtinId="8" hidden="1"/>
    <cellStyle name="Lien hypertexte" xfId="625" builtinId="8" hidden="1"/>
    <cellStyle name="Lien hypertexte" xfId="627" builtinId="8" hidden="1"/>
    <cellStyle name="Lien hypertexte" xfId="629" builtinId="8" hidden="1"/>
    <cellStyle name="Lien hypertexte" xfId="631" builtinId="8" hidden="1"/>
    <cellStyle name="Lien hypertexte" xfId="633" builtinId="8" hidden="1"/>
    <cellStyle name="Lien hypertexte" xfId="635" builtinId="8" hidden="1"/>
    <cellStyle name="Lien hypertexte" xfId="637" builtinId="8" hidden="1"/>
    <cellStyle name="Lien hypertexte" xfId="639" builtinId="8" hidden="1"/>
    <cellStyle name="Lien hypertexte" xfId="641" builtinId="8" hidden="1"/>
    <cellStyle name="Lien hypertexte" xfId="643" builtinId="8" hidden="1"/>
    <cellStyle name="Lien hypertexte" xfId="645" builtinId="8" hidden="1"/>
    <cellStyle name="Lien hypertexte" xfId="647" builtinId="8" hidden="1"/>
    <cellStyle name="Lien hypertexte" xfId="649" builtinId="8" hidden="1"/>
    <cellStyle name="Lien hypertexte" xfId="651" builtinId="8" hidden="1"/>
    <cellStyle name="Lien hypertexte" xfId="653" builtinId="8" hidden="1"/>
    <cellStyle name="Lien hypertexte" xfId="655" builtinId="8" hidden="1"/>
    <cellStyle name="Lien hypertexte" xfId="657" builtinId="8" hidden="1"/>
    <cellStyle name="Lien hypertexte" xfId="659" builtinId="8" hidden="1"/>
    <cellStyle name="Lien hypertexte" xfId="661" builtinId="8" hidden="1"/>
    <cellStyle name="Lien hypertexte" xfId="663" builtinId="8" hidden="1"/>
    <cellStyle name="Lien hypertexte" xfId="665" builtinId="8" hidden="1"/>
    <cellStyle name="Lien hypertexte" xfId="667" builtinId="8" hidden="1"/>
    <cellStyle name="Lien hypertexte" xfId="669" builtinId="8" hidden="1"/>
    <cellStyle name="Lien hypertexte" xfId="671" builtinId="8" hidden="1"/>
    <cellStyle name="Lien hypertexte" xfId="673" builtinId="8" hidden="1"/>
    <cellStyle name="Lien hypertexte" xfId="675" builtinId="8" hidden="1"/>
    <cellStyle name="Lien hypertexte" xfId="677" builtinId="8" hidden="1"/>
    <cellStyle name="Lien hypertexte" xfId="679" builtinId="8" hidden="1"/>
    <cellStyle name="Lien hypertexte" xfId="681" builtinId="8" hidden="1"/>
    <cellStyle name="Lien hypertexte" xfId="683" builtinId="8" hidden="1"/>
    <cellStyle name="Lien hypertexte" xfId="685" builtinId="8" hidden="1"/>
    <cellStyle name="Lien hypertexte" xfId="687" builtinId="8" hidden="1"/>
    <cellStyle name="Lien hypertexte" xfId="689" builtinId="8" hidden="1"/>
    <cellStyle name="Lien hypertexte" xfId="691" builtinId="8" hidden="1"/>
    <cellStyle name="Lien hypertexte" xfId="693" builtinId="8" hidden="1"/>
    <cellStyle name="Lien hypertexte" xfId="695" builtinId="8" hidden="1"/>
    <cellStyle name="Lien hypertexte" xfId="697" builtinId="8" hidden="1"/>
    <cellStyle name="Lien hypertexte" xfId="699" builtinId="8" hidden="1"/>
    <cellStyle name="Lien hypertexte" xfId="701" builtinId="8" hidden="1"/>
    <cellStyle name="Lien hypertexte" xfId="703" builtinId="8" hidden="1"/>
    <cellStyle name="Lien hypertexte" xfId="705" builtinId="8" hidden="1"/>
    <cellStyle name="Lien hypertexte" xfId="707" builtinId="8" hidden="1"/>
    <cellStyle name="Lien hypertexte" xfId="709" builtinId="8" hidden="1"/>
    <cellStyle name="Lien hypertexte" xfId="711" builtinId="8" hidden="1"/>
    <cellStyle name="Lien hypertexte" xfId="713" builtinId="8" hidden="1"/>
    <cellStyle name="Lien hypertexte" xfId="715" builtinId="8" hidden="1"/>
    <cellStyle name="Lien hypertexte" xfId="717" builtinId="8" hidden="1"/>
    <cellStyle name="Lien hypertexte" xfId="719" builtinId="8" hidden="1"/>
    <cellStyle name="Lien hypertexte" xfId="721" builtinId="8" hidden="1"/>
    <cellStyle name="Lien hypertexte" xfId="723" builtinId="8" hidden="1"/>
    <cellStyle name="Lien hypertexte" xfId="725" builtinId="8" hidden="1"/>
    <cellStyle name="Lien hypertexte" xfId="727" builtinId="8" hidden="1"/>
    <cellStyle name="Lien hypertexte" xfId="729" builtinId="8" hidden="1"/>
    <cellStyle name="Lien hypertexte" xfId="731" builtinId="8" hidden="1"/>
    <cellStyle name="Lien hypertexte" xfId="733" builtinId="8" hidden="1"/>
    <cellStyle name="Lien hypertexte" xfId="735" builtinId="8" hidden="1"/>
    <cellStyle name="Lien hypertexte" xfId="737" builtinId="8" hidden="1"/>
    <cellStyle name="Lien hypertexte" xfId="739" builtinId="8" hidden="1"/>
    <cellStyle name="Lien hypertexte" xfId="741" builtinId="8" hidden="1"/>
    <cellStyle name="Lien hypertexte" xfId="743" builtinId="8" hidden="1"/>
    <cellStyle name="Lien hypertexte" xfId="745" builtinId="8" hidden="1"/>
    <cellStyle name="Lien hypertexte" xfId="747" builtinId="8" hidden="1"/>
    <cellStyle name="Lien hypertexte" xfId="749" builtinId="8" hidden="1"/>
    <cellStyle name="Lien hypertexte" xfId="751" builtinId="8" hidden="1"/>
    <cellStyle name="Lien hypertexte" xfId="753" builtinId="8" hidden="1"/>
    <cellStyle name="Lien hypertexte" xfId="755" builtinId="8" hidden="1"/>
    <cellStyle name="Lien hypertexte" xfId="757" builtinId="8" hidden="1"/>
    <cellStyle name="Lien hypertexte" xfId="759" builtinId="8" hidden="1"/>
    <cellStyle name="Lien hypertexte" xfId="761" builtinId="8" hidden="1"/>
    <cellStyle name="Lien hypertexte" xfId="763" builtinId="8" hidden="1"/>
    <cellStyle name="Lien hypertexte" xfId="765" builtinId="8" hidden="1"/>
    <cellStyle name="Lien hypertexte" xfId="767" builtinId="8" hidden="1"/>
    <cellStyle name="Lien hypertexte" xfId="769" builtinId="8" hidden="1"/>
    <cellStyle name="Lien hypertexte" xfId="771" builtinId="8" hidden="1"/>
    <cellStyle name="Lien hypertexte" xfId="773" builtinId="8" hidden="1"/>
    <cellStyle name="Lien hypertexte" xfId="775" builtinId="8" hidden="1"/>
    <cellStyle name="Lien hypertexte" xfId="777" builtinId="8" hidden="1"/>
    <cellStyle name="Lien hypertexte" xfId="779" builtinId="8" hidden="1"/>
    <cellStyle name="Lien hypertexte" xfId="781" builtinId="8" hidden="1"/>
    <cellStyle name="Lien hypertexte" xfId="783" builtinId="8" hidden="1"/>
    <cellStyle name="Lien hypertexte" xfId="785" builtinId="8" hidden="1"/>
    <cellStyle name="Lien hypertexte" xfId="787" builtinId="8" hidden="1"/>
    <cellStyle name="Lien hypertexte" xfId="789" builtinId="8" hidden="1"/>
    <cellStyle name="Lien hypertexte" xfId="791" builtinId="8" hidden="1"/>
    <cellStyle name="Lien hypertexte" xfId="793" builtinId="8" hidden="1"/>
    <cellStyle name="Lien hypertexte" xfId="795" builtinId="8" hidden="1"/>
    <cellStyle name="Lien hypertexte" xfId="797" builtinId="8" hidden="1"/>
    <cellStyle name="Lien hypertexte" xfId="799" builtinId="8" hidden="1"/>
    <cellStyle name="Lien hypertexte" xfId="801" builtinId="8" hidden="1"/>
    <cellStyle name="Lien hypertexte" xfId="803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Lien hypertexte visité" xfId="158" builtinId="9" hidden="1"/>
    <cellStyle name="Lien hypertexte visité" xfId="160" builtinId="9" hidden="1"/>
    <cellStyle name="Lien hypertexte visité" xfId="162" builtinId="9" hidden="1"/>
    <cellStyle name="Lien hypertexte visité" xfId="164" builtinId="9" hidden="1"/>
    <cellStyle name="Lien hypertexte visité" xfId="166" builtinId="9" hidden="1"/>
    <cellStyle name="Lien hypertexte visité" xfId="168" builtinId="9" hidden="1"/>
    <cellStyle name="Lien hypertexte visité" xfId="170" builtinId="9" hidden="1"/>
    <cellStyle name="Lien hypertexte visité" xfId="172" builtinId="9" hidden="1"/>
    <cellStyle name="Lien hypertexte visité" xfId="174" builtinId="9" hidden="1"/>
    <cellStyle name="Lien hypertexte visité" xfId="176" builtinId="9" hidden="1"/>
    <cellStyle name="Lien hypertexte visité" xfId="178" builtinId="9" hidden="1"/>
    <cellStyle name="Lien hypertexte visité" xfId="180" builtinId="9" hidden="1"/>
    <cellStyle name="Lien hypertexte visité" xfId="182" builtinId="9" hidden="1"/>
    <cellStyle name="Lien hypertexte visité" xfId="184" builtinId="9" hidden="1"/>
    <cellStyle name="Lien hypertexte visité" xfId="186" builtinId="9" hidden="1"/>
    <cellStyle name="Lien hypertexte visité" xfId="188" builtinId="9" hidden="1"/>
    <cellStyle name="Lien hypertexte visité" xfId="190" builtinId="9" hidden="1"/>
    <cellStyle name="Lien hypertexte visité" xfId="192" builtinId="9" hidden="1"/>
    <cellStyle name="Lien hypertexte visité" xfId="194" builtinId="9" hidden="1"/>
    <cellStyle name="Lien hypertexte visité" xfId="196" builtinId="9" hidden="1"/>
    <cellStyle name="Lien hypertexte visité" xfId="198" builtinId="9" hidden="1"/>
    <cellStyle name="Lien hypertexte visité" xfId="200" builtinId="9" hidden="1"/>
    <cellStyle name="Lien hypertexte visité" xfId="202" builtinId="9" hidden="1"/>
    <cellStyle name="Lien hypertexte visité" xfId="204" builtinId="9" hidden="1"/>
    <cellStyle name="Lien hypertexte visité" xfId="206" builtinId="9" hidden="1"/>
    <cellStyle name="Lien hypertexte visité" xfId="208" builtinId="9" hidden="1"/>
    <cellStyle name="Lien hypertexte visité" xfId="210" builtinId="9" hidden="1"/>
    <cellStyle name="Lien hypertexte visité" xfId="212" builtinId="9" hidden="1"/>
    <cellStyle name="Lien hypertexte visité" xfId="214" builtinId="9" hidden="1"/>
    <cellStyle name="Lien hypertexte visité" xfId="216" builtinId="9" hidden="1"/>
    <cellStyle name="Lien hypertexte visité" xfId="218" builtinId="9" hidden="1"/>
    <cellStyle name="Lien hypertexte visité" xfId="220" builtinId="9" hidden="1"/>
    <cellStyle name="Lien hypertexte visité" xfId="222" builtinId="9" hidden="1"/>
    <cellStyle name="Lien hypertexte visité" xfId="224" builtinId="9" hidden="1"/>
    <cellStyle name="Lien hypertexte visité" xfId="226" builtinId="9" hidden="1"/>
    <cellStyle name="Lien hypertexte visité" xfId="228" builtinId="9" hidden="1"/>
    <cellStyle name="Lien hypertexte visité" xfId="230" builtinId="9" hidden="1"/>
    <cellStyle name="Lien hypertexte visité" xfId="232" builtinId="9" hidden="1"/>
    <cellStyle name="Lien hypertexte visité" xfId="234" builtinId="9" hidden="1"/>
    <cellStyle name="Lien hypertexte visité" xfId="236" builtinId="9" hidden="1"/>
    <cellStyle name="Lien hypertexte visité" xfId="238" builtinId="9" hidden="1"/>
    <cellStyle name="Lien hypertexte visité" xfId="240" builtinId="9" hidden="1"/>
    <cellStyle name="Lien hypertexte visité" xfId="242" builtinId="9" hidden="1"/>
    <cellStyle name="Lien hypertexte visité" xfId="244" builtinId="9" hidden="1"/>
    <cellStyle name="Lien hypertexte visité" xfId="246" builtinId="9" hidden="1"/>
    <cellStyle name="Lien hypertexte visité" xfId="248" builtinId="9" hidden="1"/>
    <cellStyle name="Lien hypertexte visité" xfId="250" builtinId="9" hidden="1"/>
    <cellStyle name="Lien hypertexte visité" xfId="252" builtinId="9" hidden="1"/>
    <cellStyle name="Lien hypertexte visité" xfId="254" builtinId="9" hidden="1"/>
    <cellStyle name="Lien hypertexte visité" xfId="256" builtinId="9" hidden="1"/>
    <cellStyle name="Lien hypertexte visité" xfId="258" builtinId="9" hidden="1"/>
    <cellStyle name="Lien hypertexte visité" xfId="260" builtinId="9" hidden="1"/>
    <cellStyle name="Lien hypertexte visité" xfId="262" builtinId="9" hidden="1"/>
    <cellStyle name="Lien hypertexte visité" xfId="264" builtinId="9" hidden="1"/>
    <cellStyle name="Lien hypertexte visité" xfId="266" builtinId="9" hidden="1"/>
    <cellStyle name="Lien hypertexte visité" xfId="268" builtinId="9" hidden="1"/>
    <cellStyle name="Lien hypertexte visité" xfId="270" builtinId="9" hidden="1"/>
    <cellStyle name="Lien hypertexte visité" xfId="272" builtinId="9" hidden="1"/>
    <cellStyle name="Lien hypertexte visité" xfId="274" builtinId="9" hidden="1"/>
    <cellStyle name="Lien hypertexte visité" xfId="276" builtinId="9" hidden="1"/>
    <cellStyle name="Lien hypertexte visité" xfId="278" builtinId="9" hidden="1"/>
    <cellStyle name="Lien hypertexte visité" xfId="280" builtinId="9" hidden="1"/>
    <cellStyle name="Lien hypertexte visité" xfId="282" builtinId="9" hidden="1"/>
    <cellStyle name="Lien hypertexte visité" xfId="284" builtinId="9" hidden="1"/>
    <cellStyle name="Lien hypertexte visité" xfId="286" builtinId="9" hidden="1"/>
    <cellStyle name="Lien hypertexte visité" xfId="288" builtinId="9" hidden="1"/>
    <cellStyle name="Lien hypertexte visité" xfId="290" builtinId="9" hidden="1"/>
    <cellStyle name="Lien hypertexte visité" xfId="292" builtinId="9" hidden="1"/>
    <cellStyle name="Lien hypertexte visité" xfId="294" builtinId="9" hidden="1"/>
    <cellStyle name="Lien hypertexte visité" xfId="296" builtinId="9" hidden="1"/>
    <cellStyle name="Lien hypertexte visité" xfId="298" builtinId="9" hidden="1"/>
    <cellStyle name="Lien hypertexte visité" xfId="300" builtinId="9" hidden="1"/>
    <cellStyle name="Lien hypertexte visité" xfId="302" builtinId="9" hidden="1"/>
    <cellStyle name="Lien hypertexte visité" xfId="304" builtinId="9" hidden="1"/>
    <cellStyle name="Lien hypertexte visité" xfId="306" builtinId="9" hidden="1"/>
    <cellStyle name="Lien hypertexte visité" xfId="308" builtinId="9" hidden="1"/>
    <cellStyle name="Lien hypertexte visité" xfId="310" builtinId="9" hidden="1"/>
    <cellStyle name="Lien hypertexte visité" xfId="312" builtinId="9" hidden="1"/>
    <cellStyle name="Lien hypertexte visité" xfId="314" builtinId="9" hidden="1"/>
    <cellStyle name="Lien hypertexte visité" xfId="316" builtinId="9" hidden="1"/>
    <cellStyle name="Lien hypertexte visité" xfId="318" builtinId="9" hidden="1"/>
    <cellStyle name="Lien hypertexte visité" xfId="320" builtinId="9" hidden="1"/>
    <cellStyle name="Lien hypertexte visité" xfId="322" builtinId="9" hidden="1"/>
    <cellStyle name="Lien hypertexte visité" xfId="324" builtinId="9" hidden="1"/>
    <cellStyle name="Lien hypertexte visité" xfId="326" builtinId="9" hidden="1"/>
    <cellStyle name="Lien hypertexte visité" xfId="328" builtinId="9" hidden="1"/>
    <cellStyle name="Lien hypertexte visité" xfId="330" builtinId="9" hidden="1"/>
    <cellStyle name="Lien hypertexte visité" xfId="332" builtinId="9" hidden="1"/>
    <cellStyle name="Lien hypertexte visité" xfId="334" builtinId="9" hidden="1"/>
    <cellStyle name="Lien hypertexte visité" xfId="336" builtinId="9" hidden="1"/>
    <cellStyle name="Lien hypertexte visité" xfId="338" builtinId="9" hidden="1"/>
    <cellStyle name="Lien hypertexte visité" xfId="340" builtinId="9" hidden="1"/>
    <cellStyle name="Lien hypertexte visité" xfId="342" builtinId="9" hidden="1"/>
    <cellStyle name="Lien hypertexte visité" xfId="344" builtinId="9" hidden="1"/>
    <cellStyle name="Lien hypertexte visité" xfId="346" builtinId="9" hidden="1"/>
    <cellStyle name="Lien hypertexte visité" xfId="348" builtinId="9" hidden="1"/>
    <cellStyle name="Lien hypertexte visité" xfId="350" builtinId="9" hidden="1"/>
    <cellStyle name="Lien hypertexte visité" xfId="352" builtinId="9" hidden="1"/>
    <cellStyle name="Lien hypertexte visité" xfId="354" builtinId="9" hidden="1"/>
    <cellStyle name="Lien hypertexte visité" xfId="356" builtinId="9" hidden="1"/>
    <cellStyle name="Lien hypertexte visité" xfId="358" builtinId="9" hidden="1"/>
    <cellStyle name="Lien hypertexte visité" xfId="360" builtinId="9" hidden="1"/>
    <cellStyle name="Lien hypertexte visité" xfId="362" builtinId="9" hidden="1"/>
    <cellStyle name="Lien hypertexte visité" xfId="364" builtinId="9" hidden="1"/>
    <cellStyle name="Lien hypertexte visité" xfId="366" builtinId="9" hidden="1"/>
    <cellStyle name="Lien hypertexte visité" xfId="368" builtinId="9" hidden="1"/>
    <cellStyle name="Lien hypertexte visité" xfId="370" builtinId="9" hidden="1"/>
    <cellStyle name="Lien hypertexte visité" xfId="372" builtinId="9" hidden="1"/>
    <cellStyle name="Lien hypertexte visité" xfId="374" builtinId="9" hidden="1"/>
    <cellStyle name="Lien hypertexte visité" xfId="376" builtinId="9" hidden="1"/>
    <cellStyle name="Lien hypertexte visité" xfId="378" builtinId="9" hidden="1"/>
    <cellStyle name="Lien hypertexte visité" xfId="380" builtinId="9" hidden="1"/>
    <cellStyle name="Lien hypertexte visité" xfId="382" builtinId="9" hidden="1"/>
    <cellStyle name="Lien hypertexte visité" xfId="384" builtinId="9" hidden="1"/>
    <cellStyle name="Lien hypertexte visité" xfId="386" builtinId="9" hidden="1"/>
    <cellStyle name="Lien hypertexte visité" xfId="388" builtinId="9" hidden="1"/>
    <cellStyle name="Lien hypertexte visité" xfId="390" builtinId="9" hidden="1"/>
    <cellStyle name="Lien hypertexte visité" xfId="392" builtinId="9" hidden="1"/>
    <cellStyle name="Lien hypertexte visité" xfId="394" builtinId="9" hidden="1"/>
    <cellStyle name="Lien hypertexte visité" xfId="396" builtinId="9" hidden="1"/>
    <cellStyle name="Lien hypertexte visité" xfId="398" builtinId="9" hidden="1"/>
    <cellStyle name="Lien hypertexte visité" xfId="400" builtinId="9" hidden="1"/>
    <cellStyle name="Lien hypertexte visité" xfId="402" builtinId="9" hidden="1"/>
    <cellStyle name="Lien hypertexte visité" xfId="404" builtinId="9" hidden="1"/>
    <cellStyle name="Lien hypertexte visité" xfId="406" builtinId="9" hidden="1"/>
    <cellStyle name="Lien hypertexte visité" xfId="408" builtinId="9" hidden="1"/>
    <cellStyle name="Lien hypertexte visité" xfId="410" builtinId="9" hidden="1"/>
    <cellStyle name="Lien hypertexte visité" xfId="412" builtinId="9" hidden="1"/>
    <cellStyle name="Lien hypertexte visité" xfId="414" builtinId="9" hidden="1"/>
    <cellStyle name="Lien hypertexte visité" xfId="416" builtinId="9" hidden="1"/>
    <cellStyle name="Lien hypertexte visité" xfId="418" builtinId="9" hidden="1"/>
    <cellStyle name="Lien hypertexte visité" xfId="420" builtinId="9" hidden="1"/>
    <cellStyle name="Lien hypertexte visité" xfId="422" builtinId="9" hidden="1"/>
    <cellStyle name="Lien hypertexte visité" xfId="424" builtinId="9" hidden="1"/>
    <cellStyle name="Lien hypertexte visité" xfId="426" builtinId="9" hidden="1"/>
    <cellStyle name="Lien hypertexte visité" xfId="428" builtinId="9" hidden="1"/>
    <cellStyle name="Lien hypertexte visité" xfId="430" builtinId="9" hidden="1"/>
    <cellStyle name="Lien hypertexte visité" xfId="432" builtinId="9" hidden="1"/>
    <cellStyle name="Lien hypertexte visité" xfId="434" builtinId="9" hidden="1"/>
    <cellStyle name="Lien hypertexte visité" xfId="436" builtinId="9" hidden="1"/>
    <cellStyle name="Lien hypertexte visité" xfId="438" builtinId="9" hidden="1"/>
    <cellStyle name="Lien hypertexte visité" xfId="440" builtinId="9" hidden="1"/>
    <cellStyle name="Lien hypertexte visité" xfId="442" builtinId="9" hidden="1"/>
    <cellStyle name="Lien hypertexte visité" xfId="444" builtinId="9" hidden="1"/>
    <cellStyle name="Lien hypertexte visité" xfId="446" builtinId="9" hidden="1"/>
    <cellStyle name="Lien hypertexte visité" xfId="448" builtinId="9" hidden="1"/>
    <cellStyle name="Lien hypertexte visité" xfId="450" builtinId="9" hidden="1"/>
    <cellStyle name="Lien hypertexte visité" xfId="452" builtinId="9" hidden="1"/>
    <cellStyle name="Lien hypertexte visité" xfId="454" builtinId="9" hidden="1"/>
    <cellStyle name="Lien hypertexte visité" xfId="456" builtinId="9" hidden="1"/>
    <cellStyle name="Lien hypertexte visité" xfId="458" builtinId="9" hidden="1"/>
    <cellStyle name="Lien hypertexte visité" xfId="460" builtinId="9" hidden="1"/>
    <cellStyle name="Lien hypertexte visité" xfId="462" builtinId="9" hidden="1"/>
    <cellStyle name="Lien hypertexte visité" xfId="464" builtinId="9" hidden="1"/>
    <cellStyle name="Lien hypertexte visité" xfId="466" builtinId="9" hidden="1"/>
    <cellStyle name="Lien hypertexte visité" xfId="468" builtinId="9" hidden="1"/>
    <cellStyle name="Lien hypertexte visité" xfId="470" builtinId="9" hidden="1"/>
    <cellStyle name="Lien hypertexte visité" xfId="472" builtinId="9" hidden="1"/>
    <cellStyle name="Lien hypertexte visité" xfId="474" builtinId="9" hidden="1"/>
    <cellStyle name="Lien hypertexte visité" xfId="476" builtinId="9" hidden="1"/>
    <cellStyle name="Lien hypertexte visité" xfId="478" builtinId="9" hidden="1"/>
    <cellStyle name="Lien hypertexte visité" xfId="480" builtinId="9" hidden="1"/>
    <cellStyle name="Lien hypertexte visité" xfId="482" builtinId="9" hidden="1"/>
    <cellStyle name="Lien hypertexte visité" xfId="484" builtinId="9" hidden="1"/>
    <cellStyle name="Lien hypertexte visité" xfId="486" builtinId="9" hidden="1"/>
    <cellStyle name="Lien hypertexte visité" xfId="488" builtinId="9" hidden="1"/>
    <cellStyle name="Lien hypertexte visité" xfId="490" builtinId="9" hidden="1"/>
    <cellStyle name="Lien hypertexte visité" xfId="492" builtinId="9" hidden="1"/>
    <cellStyle name="Lien hypertexte visité" xfId="494" builtinId="9" hidden="1"/>
    <cellStyle name="Lien hypertexte visité" xfId="496" builtinId="9" hidden="1"/>
    <cellStyle name="Lien hypertexte visité" xfId="498" builtinId="9" hidden="1"/>
    <cellStyle name="Lien hypertexte visité" xfId="500" builtinId="9" hidden="1"/>
    <cellStyle name="Lien hypertexte visité" xfId="502" builtinId="9" hidden="1"/>
    <cellStyle name="Lien hypertexte visité" xfId="504" builtinId="9" hidden="1"/>
    <cellStyle name="Lien hypertexte visité" xfId="506" builtinId="9" hidden="1"/>
    <cellStyle name="Lien hypertexte visité" xfId="508" builtinId="9" hidden="1"/>
    <cellStyle name="Lien hypertexte visité" xfId="510" builtinId="9" hidden="1"/>
    <cellStyle name="Lien hypertexte visité" xfId="512" builtinId="9" hidden="1"/>
    <cellStyle name="Lien hypertexte visité" xfId="514" builtinId="9" hidden="1"/>
    <cellStyle name="Lien hypertexte visité" xfId="516" builtinId="9" hidden="1"/>
    <cellStyle name="Lien hypertexte visité" xfId="518" builtinId="9" hidden="1"/>
    <cellStyle name="Lien hypertexte visité" xfId="520" builtinId="9" hidden="1"/>
    <cellStyle name="Lien hypertexte visité" xfId="522" builtinId="9" hidden="1"/>
    <cellStyle name="Lien hypertexte visité" xfId="524" builtinId="9" hidden="1"/>
    <cellStyle name="Lien hypertexte visité" xfId="526" builtinId="9" hidden="1"/>
    <cellStyle name="Lien hypertexte visité" xfId="528" builtinId="9" hidden="1"/>
    <cellStyle name="Lien hypertexte visité" xfId="530" builtinId="9" hidden="1"/>
    <cellStyle name="Lien hypertexte visité" xfId="532" builtinId="9" hidden="1"/>
    <cellStyle name="Lien hypertexte visité" xfId="534" builtinId="9" hidden="1"/>
    <cellStyle name="Lien hypertexte visité" xfId="536" builtinId="9" hidden="1"/>
    <cellStyle name="Lien hypertexte visité" xfId="538" builtinId="9" hidden="1"/>
    <cellStyle name="Lien hypertexte visité" xfId="540" builtinId="9" hidden="1"/>
    <cellStyle name="Lien hypertexte visité" xfId="542" builtinId="9" hidden="1"/>
    <cellStyle name="Lien hypertexte visité" xfId="544" builtinId="9" hidden="1"/>
    <cellStyle name="Lien hypertexte visité" xfId="546" builtinId="9" hidden="1"/>
    <cellStyle name="Lien hypertexte visité" xfId="548" builtinId="9" hidden="1"/>
    <cellStyle name="Lien hypertexte visité" xfId="550" builtinId="9" hidden="1"/>
    <cellStyle name="Lien hypertexte visité" xfId="552" builtinId="9" hidden="1"/>
    <cellStyle name="Lien hypertexte visité" xfId="554" builtinId="9" hidden="1"/>
    <cellStyle name="Lien hypertexte visité" xfId="556" builtinId="9" hidden="1"/>
    <cellStyle name="Lien hypertexte visité" xfId="558" builtinId="9" hidden="1"/>
    <cellStyle name="Lien hypertexte visité" xfId="560" builtinId="9" hidden="1"/>
    <cellStyle name="Lien hypertexte visité" xfId="562" builtinId="9" hidden="1"/>
    <cellStyle name="Lien hypertexte visité" xfId="564" builtinId="9" hidden="1"/>
    <cellStyle name="Lien hypertexte visité" xfId="566" builtinId="9" hidden="1"/>
    <cellStyle name="Lien hypertexte visité" xfId="568" builtinId="9" hidden="1"/>
    <cellStyle name="Lien hypertexte visité" xfId="570" builtinId="9" hidden="1"/>
    <cellStyle name="Lien hypertexte visité" xfId="572" builtinId="9" hidden="1"/>
    <cellStyle name="Lien hypertexte visité" xfId="574" builtinId="9" hidden="1"/>
    <cellStyle name="Lien hypertexte visité" xfId="576" builtinId="9" hidden="1"/>
    <cellStyle name="Lien hypertexte visité" xfId="578" builtinId="9" hidden="1"/>
    <cellStyle name="Lien hypertexte visité" xfId="580" builtinId="9" hidden="1"/>
    <cellStyle name="Lien hypertexte visité" xfId="582" builtinId="9" hidden="1"/>
    <cellStyle name="Lien hypertexte visité" xfId="584" builtinId="9" hidden="1"/>
    <cellStyle name="Lien hypertexte visité" xfId="586" builtinId="9" hidden="1"/>
    <cellStyle name="Lien hypertexte visité" xfId="588" builtinId="9" hidden="1"/>
    <cellStyle name="Lien hypertexte visité" xfId="590" builtinId="9" hidden="1"/>
    <cellStyle name="Lien hypertexte visité" xfId="592" builtinId="9" hidden="1"/>
    <cellStyle name="Lien hypertexte visité" xfId="594" builtinId="9" hidden="1"/>
    <cellStyle name="Lien hypertexte visité" xfId="596" builtinId="9" hidden="1"/>
    <cellStyle name="Lien hypertexte visité" xfId="598" builtinId="9" hidden="1"/>
    <cellStyle name="Lien hypertexte visité" xfId="600" builtinId="9" hidden="1"/>
    <cellStyle name="Lien hypertexte visité" xfId="602" builtinId="9" hidden="1"/>
    <cellStyle name="Lien hypertexte visité" xfId="604" builtinId="9" hidden="1"/>
    <cellStyle name="Lien hypertexte visité" xfId="606" builtinId="9" hidden="1"/>
    <cellStyle name="Lien hypertexte visité" xfId="608" builtinId="9" hidden="1"/>
    <cellStyle name="Lien hypertexte visité" xfId="610" builtinId="9" hidden="1"/>
    <cellStyle name="Lien hypertexte visité" xfId="612" builtinId="9" hidden="1"/>
    <cellStyle name="Lien hypertexte visité" xfId="614" builtinId="9" hidden="1"/>
    <cellStyle name="Lien hypertexte visité" xfId="616" builtinId="9" hidden="1"/>
    <cellStyle name="Lien hypertexte visité" xfId="618" builtinId="9" hidden="1"/>
    <cellStyle name="Lien hypertexte visité" xfId="620" builtinId="9" hidden="1"/>
    <cellStyle name="Lien hypertexte visité" xfId="622" builtinId="9" hidden="1"/>
    <cellStyle name="Lien hypertexte visité" xfId="624" builtinId="9" hidden="1"/>
    <cellStyle name="Lien hypertexte visité" xfId="626" builtinId="9" hidden="1"/>
    <cellStyle name="Lien hypertexte visité" xfId="628" builtinId="9" hidden="1"/>
    <cellStyle name="Lien hypertexte visité" xfId="630" builtinId="9" hidden="1"/>
    <cellStyle name="Lien hypertexte visité" xfId="632" builtinId="9" hidden="1"/>
    <cellStyle name="Lien hypertexte visité" xfId="634" builtinId="9" hidden="1"/>
    <cellStyle name="Lien hypertexte visité" xfId="636" builtinId="9" hidden="1"/>
    <cellStyle name="Lien hypertexte visité" xfId="638" builtinId="9" hidden="1"/>
    <cellStyle name="Lien hypertexte visité" xfId="640" builtinId="9" hidden="1"/>
    <cellStyle name="Lien hypertexte visité" xfId="642" builtinId="9" hidden="1"/>
    <cellStyle name="Lien hypertexte visité" xfId="644" builtinId="9" hidden="1"/>
    <cellStyle name="Lien hypertexte visité" xfId="646" builtinId="9" hidden="1"/>
    <cellStyle name="Lien hypertexte visité" xfId="648" builtinId="9" hidden="1"/>
    <cellStyle name="Lien hypertexte visité" xfId="650" builtinId="9" hidden="1"/>
    <cellStyle name="Lien hypertexte visité" xfId="652" builtinId="9" hidden="1"/>
    <cellStyle name="Lien hypertexte visité" xfId="654" builtinId="9" hidden="1"/>
    <cellStyle name="Lien hypertexte visité" xfId="656" builtinId="9" hidden="1"/>
    <cellStyle name="Lien hypertexte visité" xfId="658" builtinId="9" hidden="1"/>
    <cellStyle name="Lien hypertexte visité" xfId="660" builtinId="9" hidden="1"/>
    <cellStyle name="Lien hypertexte visité" xfId="662" builtinId="9" hidden="1"/>
    <cellStyle name="Lien hypertexte visité" xfId="664" builtinId="9" hidden="1"/>
    <cellStyle name="Lien hypertexte visité" xfId="666" builtinId="9" hidden="1"/>
    <cellStyle name="Lien hypertexte visité" xfId="668" builtinId="9" hidden="1"/>
    <cellStyle name="Lien hypertexte visité" xfId="670" builtinId="9" hidden="1"/>
    <cellStyle name="Lien hypertexte visité" xfId="672" builtinId="9" hidden="1"/>
    <cellStyle name="Lien hypertexte visité" xfId="674" builtinId="9" hidden="1"/>
    <cellStyle name="Lien hypertexte visité" xfId="676" builtinId="9" hidden="1"/>
    <cellStyle name="Lien hypertexte visité" xfId="678" builtinId="9" hidden="1"/>
    <cellStyle name="Lien hypertexte visité" xfId="680" builtinId="9" hidden="1"/>
    <cellStyle name="Lien hypertexte visité" xfId="682" builtinId="9" hidden="1"/>
    <cellStyle name="Lien hypertexte visité" xfId="684" builtinId="9" hidden="1"/>
    <cellStyle name="Lien hypertexte visité" xfId="686" builtinId="9" hidden="1"/>
    <cellStyle name="Lien hypertexte visité" xfId="688" builtinId="9" hidden="1"/>
    <cellStyle name="Lien hypertexte visité" xfId="690" builtinId="9" hidden="1"/>
    <cellStyle name="Lien hypertexte visité" xfId="692" builtinId="9" hidden="1"/>
    <cellStyle name="Lien hypertexte visité" xfId="694" builtinId="9" hidden="1"/>
    <cellStyle name="Lien hypertexte visité" xfId="696" builtinId="9" hidden="1"/>
    <cellStyle name="Lien hypertexte visité" xfId="698" builtinId="9" hidden="1"/>
    <cellStyle name="Lien hypertexte visité" xfId="700" builtinId="9" hidden="1"/>
    <cellStyle name="Lien hypertexte visité" xfId="702" builtinId="9" hidden="1"/>
    <cellStyle name="Lien hypertexte visité" xfId="704" builtinId="9" hidden="1"/>
    <cellStyle name="Lien hypertexte visité" xfId="706" builtinId="9" hidden="1"/>
    <cellStyle name="Lien hypertexte visité" xfId="708" builtinId="9" hidden="1"/>
    <cellStyle name="Lien hypertexte visité" xfId="710" builtinId="9" hidden="1"/>
    <cellStyle name="Lien hypertexte visité" xfId="712" builtinId="9" hidden="1"/>
    <cellStyle name="Lien hypertexte visité" xfId="714" builtinId="9" hidden="1"/>
    <cellStyle name="Lien hypertexte visité" xfId="716" builtinId="9" hidden="1"/>
    <cellStyle name="Lien hypertexte visité" xfId="718" builtinId="9" hidden="1"/>
    <cellStyle name="Lien hypertexte visité" xfId="720" builtinId="9" hidden="1"/>
    <cellStyle name="Lien hypertexte visité" xfId="722" builtinId="9" hidden="1"/>
    <cellStyle name="Lien hypertexte visité" xfId="724" builtinId="9" hidden="1"/>
    <cellStyle name="Lien hypertexte visité" xfId="726" builtinId="9" hidden="1"/>
    <cellStyle name="Lien hypertexte visité" xfId="728" builtinId="9" hidden="1"/>
    <cellStyle name="Lien hypertexte visité" xfId="730" builtinId="9" hidden="1"/>
    <cellStyle name="Lien hypertexte visité" xfId="732" builtinId="9" hidden="1"/>
    <cellStyle name="Lien hypertexte visité" xfId="734" builtinId="9" hidden="1"/>
    <cellStyle name="Lien hypertexte visité" xfId="736" builtinId="9" hidden="1"/>
    <cellStyle name="Lien hypertexte visité" xfId="738" builtinId="9" hidden="1"/>
    <cellStyle name="Lien hypertexte visité" xfId="740" builtinId="9" hidden="1"/>
    <cellStyle name="Lien hypertexte visité" xfId="742" builtinId="9" hidden="1"/>
    <cellStyle name="Lien hypertexte visité" xfId="744" builtinId="9" hidden="1"/>
    <cellStyle name="Lien hypertexte visité" xfId="746" builtinId="9" hidden="1"/>
    <cellStyle name="Lien hypertexte visité" xfId="748" builtinId="9" hidden="1"/>
    <cellStyle name="Lien hypertexte visité" xfId="750" builtinId="9" hidden="1"/>
    <cellStyle name="Lien hypertexte visité" xfId="752" builtinId="9" hidden="1"/>
    <cellStyle name="Lien hypertexte visité" xfId="754" builtinId="9" hidden="1"/>
    <cellStyle name="Lien hypertexte visité" xfId="756" builtinId="9" hidden="1"/>
    <cellStyle name="Lien hypertexte visité" xfId="758" builtinId="9" hidden="1"/>
    <cellStyle name="Lien hypertexte visité" xfId="760" builtinId="9" hidden="1"/>
    <cellStyle name="Lien hypertexte visité" xfId="762" builtinId="9" hidden="1"/>
    <cellStyle name="Lien hypertexte visité" xfId="764" builtinId="9" hidden="1"/>
    <cellStyle name="Lien hypertexte visité" xfId="766" builtinId="9" hidden="1"/>
    <cellStyle name="Lien hypertexte visité" xfId="768" builtinId="9" hidden="1"/>
    <cellStyle name="Lien hypertexte visité" xfId="770" builtinId="9" hidden="1"/>
    <cellStyle name="Lien hypertexte visité" xfId="772" builtinId="9" hidden="1"/>
    <cellStyle name="Lien hypertexte visité" xfId="774" builtinId="9" hidden="1"/>
    <cellStyle name="Lien hypertexte visité" xfId="776" builtinId="9" hidden="1"/>
    <cellStyle name="Lien hypertexte visité" xfId="778" builtinId="9" hidden="1"/>
    <cellStyle name="Lien hypertexte visité" xfId="780" builtinId="9" hidden="1"/>
    <cellStyle name="Lien hypertexte visité" xfId="782" builtinId="9" hidden="1"/>
    <cellStyle name="Lien hypertexte visité" xfId="784" builtinId="9" hidden="1"/>
    <cellStyle name="Lien hypertexte visité" xfId="786" builtinId="9" hidden="1"/>
    <cellStyle name="Lien hypertexte visité" xfId="788" builtinId="9" hidden="1"/>
    <cellStyle name="Lien hypertexte visité" xfId="790" builtinId="9" hidden="1"/>
    <cellStyle name="Lien hypertexte visité" xfId="792" builtinId="9" hidden="1"/>
    <cellStyle name="Lien hypertexte visité" xfId="794" builtinId="9" hidden="1"/>
    <cellStyle name="Lien hypertexte visité" xfId="796" builtinId="9" hidden="1"/>
    <cellStyle name="Lien hypertexte visité" xfId="798" builtinId="9" hidden="1"/>
    <cellStyle name="Lien hypertexte visité" xfId="800" builtinId="9" hidden="1"/>
    <cellStyle name="Lien hypertexte visité" xfId="802" builtinId="9" hidden="1"/>
    <cellStyle name="Lien hypertexte visité" xfId="80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workbookViewId="0">
      <selection activeCell="F77" sqref="F77"/>
    </sheetView>
  </sheetViews>
  <sheetFormatPr baseColWidth="10" defaultRowHeight="15" x14ac:dyDescent="0"/>
  <cols>
    <col min="1" max="6" width="18.83203125" style="5" customWidth="1"/>
    <col min="7" max="8" width="18.83203125" style="26" customWidth="1"/>
    <col min="9" max="9" width="18.83203125" customWidth="1"/>
    <col min="10" max="10" width="12.1640625" bestFit="1" customWidth="1"/>
    <col min="15" max="15" width="12.1640625" bestFit="1" customWidth="1"/>
  </cols>
  <sheetData>
    <row r="1" spans="1:22">
      <c r="B1" s="121" t="s">
        <v>12</v>
      </c>
      <c r="D1" s="123" t="s">
        <v>13</v>
      </c>
      <c r="F1" s="125" t="s">
        <v>14</v>
      </c>
      <c r="G1" s="53"/>
      <c r="H1" s="53"/>
    </row>
    <row r="2" spans="1:22">
      <c r="B2" s="122"/>
      <c r="D2" s="124"/>
      <c r="F2" s="126"/>
      <c r="G2" s="52"/>
      <c r="H2" s="52"/>
    </row>
    <row r="3" spans="1:22">
      <c r="B3" s="24" t="s">
        <v>19</v>
      </c>
      <c r="D3" s="24" t="s">
        <v>20</v>
      </c>
      <c r="F3" s="24" t="s">
        <v>18</v>
      </c>
      <c r="G3" s="29"/>
      <c r="H3" s="29"/>
    </row>
    <row r="4" spans="1:22">
      <c r="A4" s="24"/>
      <c r="B4" s="24" t="s">
        <v>28</v>
      </c>
      <c r="C4" s="24"/>
      <c r="D4" s="24" t="s">
        <v>28</v>
      </c>
      <c r="E4" s="24"/>
      <c r="F4" s="24" t="s">
        <v>28</v>
      </c>
      <c r="G4" s="29"/>
      <c r="H4" s="131" t="s">
        <v>45</v>
      </c>
      <c r="I4" s="127" t="s">
        <v>40</v>
      </c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54"/>
      <c r="V4" s="55"/>
    </row>
    <row r="5" spans="1:22">
      <c r="A5" s="36"/>
      <c r="B5" s="36">
        <v>1.6819844739894708E-11</v>
      </c>
      <c r="D5" s="36">
        <v>2.6992058534844299E-11</v>
      </c>
      <c r="F5" s="36">
        <v>2.2220104481447787E-11</v>
      </c>
      <c r="G5" s="36"/>
      <c r="H5" s="132"/>
      <c r="I5" s="129" t="s">
        <v>56</v>
      </c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30"/>
    </row>
    <row r="6" spans="1:22">
      <c r="B6" s="36">
        <v>5.3091817613991262E-13</v>
      </c>
      <c r="D6" s="36">
        <v>1.1109128223431783E-11</v>
      </c>
      <c r="F6" s="36">
        <v>4.4484827646593254E-11</v>
      </c>
      <c r="G6" s="36"/>
      <c r="H6" s="132"/>
      <c r="I6" s="129" t="s">
        <v>62</v>
      </c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30"/>
    </row>
    <row r="7" spans="1:22">
      <c r="B7" s="36">
        <v>2.1905951637369504E-11</v>
      </c>
      <c r="D7" s="36">
        <v>1.1912197733559383E-11</v>
      </c>
      <c r="F7" s="36">
        <v>3.6676557999498153E-11</v>
      </c>
      <c r="G7" s="36"/>
      <c r="H7" s="132"/>
      <c r="I7" s="64" t="s">
        <v>41</v>
      </c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8"/>
    </row>
    <row r="8" spans="1:22">
      <c r="B8" s="36">
        <v>3.6718122601945211E-11</v>
      </c>
      <c r="D8" s="36">
        <v>3.8948871241188541E-11</v>
      </c>
      <c r="F8" s="36">
        <v>3.9264441653963958E-11</v>
      </c>
      <c r="G8" s="36"/>
      <c r="H8" s="132"/>
      <c r="I8" s="118" t="s">
        <v>42</v>
      </c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20"/>
    </row>
    <row r="9" spans="1:22">
      <c r="B9" s="36">
        <v>9.5476041759614531E-12</v>
      </c>
      <c r="D9" s="36">
        <v>4.2205764254483802E-11</v>
      </c>
      <c r="F9" s="36">
        <v>4.1049189001871406E-11</v>
      </c>
      <c r="G9" s="36"/>
      <c r="H9" s="133"/>
      <c r="I9" s="118" t="s">
        <v>43</v>
      </c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58"/>
    </row>
    <row r="10" spans="1:22">
      <c r="B10" s="36">
        <v>1.6239850093691444E-12</v>
      </c>
      <c r="D10" s="36">
        <v>1.0216828767734451E-11</v>
      </c>
      <c r="F10" s="36">
        <v>3.7925881143033369E-11</v>
      </c>
      <c r="G10" s="36"/>
      <c r="H10" s="133"/>
      <c r="I10" s="118" t="s">
        <v>44</v>
      </c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58"/>
    </row>
    <row r="11" spans="1:22">
      <c r="B11" s="36">
        <v>4.5061122512715266E-12</v>
      </c>
      <c r="D11" s="36">
        <v>9.815294012670653E-12</v>
      </c>
      <c r="F11" s="36">
        <v>3.3464012773264737E-11</v>
      </c>
      <c r="G11" s="36"/>
      <c r="H11" s="133"/>
      <c r="I11" s="57" t="s">
        <v>63</v>
      </c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8"/>
    </row>
    <row r="12" spans="1:22">
      <c r="B12" s="36">
        <v>6.3353261354510571E-12</v>
      </c>
      <c r="D12" s="36">
        <v>5.1753368430445256E-12</v>
      </c>
      <c r="F12" s="36">
        <v>3.4802573284195326E-11</v>
      </c>
      <c r="G12" s="36"/>
      <c r="H12" s="133"/>
      <c r="I12" s="57" t="s">
        <v>65</v>
      </c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8"/>
    </row>
    <row r="13" spans="1:22">
      <c r="B13" s="36">
        <v>5.0861068974747923E-12</v>
      </c>
      <c r="D13" s="26"/>
      <c r="F13" s="36">
        <v>3.4802573284195326E-11</v>
      </c>
      <c r="G13" s="36"/>
      <c r="H13" s="133"/>
      <c r="I13" s="57" t="s">
        <v>66</v>
      </c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8"/>
    </row>
    <row r="14" spans="1:22">
      <c r="B14" s="36">
        <v>1.4544481127866514E-11</v>
      </c>
      <c r="D14" s="25" t="s">
        <v>22</v>
      </c>
      <c r="F14" s="36">
        <v>3.7479694306056504E-11</v>
      </c>
      <c r="G14" s="36"/>
      <c r="H14" s="134"/>
      <c r="I14" s="94" t="s">
        <v>67</v>
      </c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59"/>
    </row>
    <row r="15" spans="1:22">
      <c r="B15" s="36">
        <v>1.7176764522173644E-10</v>
      </c>
      <c r="D15" s="27" t="s">
        <v>28</v>
      </c>
      <c r="F15" s="36">
        <v>1.3385605109305895E-10</v>
      </c>
      <c r="G15" s="36"/>
      <c r="H15" s="36"/>
    </row>
    <row r="16" spans="1:22">
      <c r="B16" s="36">
        <v>1.5704470420273046E-12</v>
      </c>
      <c r="D16" s="36">
        <v>2.6322833943071299E-12</v>
      </c>
      <c r="F16" s="36">
        <v>4.2967792400871919E-11</v>
      </c>
      <c r="G16" s="36"/>
      <c r="H16" s="36"/>
    </row>
    <row r="17" spans="2:8">
      <c r="B17" s="36">
        <v>4.0242705451949675E-11</v>
      </c>
      <c r="D17" s="36">
        <v>4.5061122512715266E-12</v>
      </c>
      <c r="F17" s="36">
        <v>3.569494695814905E-11</v>
      </c>
      <c r="G17" s="36"/>
      <c r="H17" s="36"/>
    </row>
    <row r="18" spans="2:8">
      <c r="B18" s="36">
        <v>2.3512090657624697E-11</v>
      </c>
      <c r="D18" s="36">
        <v>3.7476577139287951E-12</v>
      </c>
      <c r="F18" s="36">
        <v>1.6865862437725425E-11</v>
      </c>
      <c r="G18" s="36"/>
      <c r="H18" s="36"/>
    </row>
    <row r="19" spans="2:8">
      <c r="B19" s="36">
        <v>3.7119657357009013E-11</v>
      </c>
      <c r="D19" s="36">
        <v>1.6507539930400643E-11</v>
      </c>
      <c r="F19" s="36">
        <v>1.8739847153028252E-11</v>
      </c>
      <c r="G19" s="36"/>
      <c r="H19" s="36"/>
    </row>
    <row r="20" spans="2:8">
      <c r="B20" s="36">
        <v>2.1325956991166236E-12</v>
      </c>
      <c r="D20" s="36">
        <v>2.8553582582314624E-11</v>
      </c>
      <c r="F20" s="36">
        <v>2.0747687919424135E-11</v>
      </c>
      <c r="G20" s="36"/>
      <c r="H20" s="36"/>
    </row>
    <row r="21" spans="2:8">
      <c r="B21" s="36">
        <v>5.5768715981083259E-11</v>
      </c>
      <c r="D21" s="36">
        <v>1.7399839386097976E-11</v>
      </c>
      <c r="F21" s="36">
        <v>2.0524594500935703E-11</v>
      </c>
      <c r="G21" s="36"/>
      <c r="H21" s="36"/>
    </row>
    <row r="22" spans="2:8">
      <c r="B22" s="36">
        <v>2.9044347282948162E-12</v>
      </c>
      <c r="D22" s="36">
        <v>2.6768983670919958E-11</v>
      </c>
      <c r="F22" s="36">
        <v>7.8528883307927926E-12</v>
      </c>
      <c r="G22" s="36"/>
      <c r="H22" s="36"/>
    </row>
    <row r="23" spans="2:8">
      <c r="B23" s="36">
        <v>1.6775229767109843E-11</v>
      </c>
      <c r="D23" s="36">
        <v>6.9599357544391895E-12</v>
      </c>
      <c r="F23" s="36">
        <v>5.2650046763269853E-12</v>
      </c>
      <c r="G23" s="36"/>
      <c r="H23" s="36"/>
    </row>
    <row r="24" spans="2:8">
      <c r="B24" s="36">
        <v>9.4137592576068531E-13</v>
      </c>
      <c r="D24" s="36">
        <v>1.1421433032925851E-11</v>
      </c>
      <c r="F24" s="36">
        <v>1.6687387702934682E-11</v>
      </c>
      <c r="G24" s="36"/>
      <c r="H24" s="36"/>
    </row>
    <row r="25" spans="2:8">
      <c r="B25" s="36">
        <v>2.654590880699563E-11</v>
      </c>
      <c r="D25" s="36">
        <v>4.8630320335504599E-12</v>
      </c>
      <c r="F25" s="36">
        <v>1.7401286642097663E-11</v>
      </c>
      <c r="G25" s="36"/>
      <c r="H25" s="36"/>
    </row>
    <row r="26" spans="2:8">
      <c r="B26" s="36">
        <v>1.0306058713304186E-12</v>
      </c>
      <c r="D26" s="36">
        <v>1.7399839386097974E-12</v>
      </c>
      <c r="F26" s="36">
        <v>2.458489471742516E-11</v>
      </c>
      <c r="G26" s="36"/>
      <c r="H26" s="36"/>
    </row>
    <row r="27" spans="2:8">
      <c r="B27" s="36">
        <v>2.641206388864103E-12</v>
      </c>
      <c r="D27" s="36">
        <v>2.1861336664584637E-12</v>
      </c>
      <c r="F27" s="36">
        <v>1.4054885364771189E-11</v>
      </c>
      <c r="G27" s="36"/>
      <c r="H27" s="36"/>
    </row>
    <row r="28" spans="2:8">
      <c r="B28" s="36">
        <v>3.7431962166503079E-12</v>
      </c>
      <c r="D28" s="36">
        <v>2.2753636120281966E-11</v>
      </c>
      <c r="F28" s="36">
        <v>1.3519461160398952E-11</v>
      </c>
      <c r="G28" s="36"/>
      <c r="H28" s="36"/>
    </row>
    <row r="29" spans="2:8">
      <c r="B29" s="36">
        <v>2.8732042473454093E-12</v>
      </c>
      <c r="D29" s="36">
        <v>2.6768983670919958E-11</v>
      </c>
      <c r="F29" s="36">
        <v>2.4852606819611279E-11</v>
      </c>
      <c r="G29" s="36"/>
      <c r="H29" s="36"/>
    </row>
    <row r="30" spans="2:8">
      <c r="B30" s="36">
        <v>3.2345855269028288E-11</v>
      </c>
      <c r="D30" s="36">
        <v>6.1568662443115921E-12</v>
      </c>
      <c r="F30" s="36">
        <v>3.9978340593126936E-11</v>
      </c>
      <c r="G30" s="36"/>
      <c r="H30" s="36"/>
    </row>
    <row r="31" spans="2:8">
      <c r="B31" s="36">
        <v>1.2982957080396182E-12</v>
      </c>
      <c r="D31" s="36">
        <v>1.8292138841795305E-12</v>
      </c>
      <c r="F31" s="36">
        <v>2.610192996314649E-12</v>
      </c>
      <c r="G31" s="36"/>
      <c r="H31" s="36"/>
    </row>
    <row r="32" spans="2:8">
      <c r="B32" s="36">
        <v>5.7553314892477925E-11</v>
      </c>
      <c r="D32" s="36">
        <v>1.5615240474703311E-12</v>
      </c>
      <c r="F32" s="36">
        <v>1.4902640355027228E-11</v>
      </c>
      <c r="G32" s="36"/>
      <c r="H32" s="36"/>
    </row>
    <row r="33" spans="2:8">
      <c r="B33" s="36">
        <v>1.3875256536093514E-11</v>
      </c>
      <c r="D33" s="19" t="s">
        <v>1</v>
      </c>
      <c r="F33" s="36">
        <v>1.9186033990005117E-11</v>
      </c>
      <c r="G33" s="36"/>
      <c r="H33" s="36"/>
    </row>
    <row r="34" spans="2:8">
      <c r="B34" s="36">
        <v>2.1325956991166236E-11</v>
      </c>
      <c r="D34" s="36">
        <v>2.3199785848130633E-12</v>
      </c>
      <c r="F34" s="36">
        <v>1.1600857761398442E-11</v>
      </c>
      <c r="G34" s="36"/>
      <c r="H34" s="36"/>
    </row>
    <row r="35" spans="2:8">
      <c r="B35" s="36">
        <v>2.717051842598376E-12</v>
      </c>
      <c r="D35" s="36">
        <v>1.784598911394664E-12</v>
      </c>
      <c r="F35" s="36">
        <v>2.4004851829355235E-11</v>
      </c>
      <c r="G35" s="36"/>
      <c r="H35" s="36"/>
    </row>
    <row r="36" spans="2:8">
      <c r="B36" s="36">
        <v>2.641206388864103E-12</v>
      </c>
      <c r="D36" s="36">
        <v>1.0172213794949585E-11</v>
      </c>
      <c r="F36" s="36">
        <v>2.1015400021610255E-11</v>
      </c>
      <c r="G36" s="36"/>
      <c r="H36" s="36"/>
    </row>
    <row r="37" spans="2:8">
      <c r="B37" s="36">
        <v>1.1466048005710716E-11</v>
      </c>
      <c r="D37" s="36">
        <v>2.7661283126617294E-12</v>
      </c>
      <c r="F37" s="36">
        <v>2.5878836544658065E-11</v>
      </c>
      <c r="G37" s="36"/>
      <c r="H37" s="36"/>
    </row>
    <row r="38" spans="2:8">
      <c r="B38" s="36">
        <v>3.4308914071562421E-12</v>
      </c>
      <c r="D38" s="36">
        <v>2.4538235031676633E-12</v>
      </c>
      <c r="F38" s="36">
        <v>1.3028655639724404E-11</v>
      </c>
      <c r="G38" s="36"/>
      <c r="H38" s="36"/>
    </row>
    <row r="39" spans="2:8">
      <c r="B39" s="36">
        <v>3.3505844561434819E-12</v>
      </c>
      <c r="D39" s="36">
        <v>1.5615240474703311E-12</v>
      </c>
      <c r="F39" s="78">
        <v>3.2125452262334148E-11</v>
      </c>
      <c r="G39" s="36"/>
      <c r="H39" s="36"/>
    </row>
    <row r="40" spans="2:8">
      <c r="B40" s="36">
        <v>1.0439903631658785E-11</v>
      </c>
      <c r="D40" s="36">
        <v>5.4876416525385922E-12</v>
      </c>
      <c r="F40" s="78">
        <v>3.4356386447218461E-11</v>
      </c>
      <c r="G40" s="36"/>
      <c r="H40" s="36"/>
    </row>
    <row r="41" spans="2:8">
      <c r="B41" s="36">
        <v>3.4041224234853217E-12</v>
      </c>
      <c r="D41" s="36">
        <v>2.3289015793700369E-11</v>
      </c>
      <c r="F41" s="78">
        <v>1.7981329530167585E-11</v>
      </c>
      <c r="G41" s="36"/>
      <c r="H41" s="36"/>
    </row>
    <row r="42" spans="2:8">
      <c r="B42" s="36">
        <v>9.3691442848219868E-11</v>
      </c>
      <c r="D42" s="36">
        <v>4.5061122512715266E-12</v>
      </c>
      <c r="F42" s="78">
        <v>2.4540276033727473E-11</v>
      </c>
      <c r="G42" s="36"/>
      <c r="H42" s="36"/>
    </row>
    <row r="43" spans="2:8">
      <c r="B43" s="36">
        <v>4.7291871151958597E-11</v>
      </c>
      <c r="D43" s="36">
        <v>5.8891764076023913E-12</v>
      </c>
      <c r="F43" s="78">
        <v>2.0970781337912568E-11</v>
      </c>
      <c r="G43" s="36"/>
      <c r="H43" s="36"/>
    </row>
    <row r="44" spans="2:8">
      <c r="B44" s="36">
        <v>4.2562684036762745E-12</v>
      </c>
      <c r="D44" s="36">
        <v>1.3384491835459983E-12</v>
      </c>
      <c r="F44" s="79"/>
    </row>
    <row r="45" spans="2:8">
      <c r="B45" s="36">
        <v>1.695368965824931E-11</v>
      </c>
      <c r="D45" s="36">
        <v>2.6768983670919965E-12</v>
      </c>
      <c r="F45" s="87" t="s">
        <v>57</v>
      </c>
      <c r="G45" s="71"/>
    </row>
    <row r="46" spans="2:8">
      <c r="B46" s="36">
        <v>2.6590523779780495E-11</v>
      </c>
      <c r="D46" s="36">
        <v>3.1230480949406623E-12</v>
      </c>
      <c r="F46" s="80">
        <v>4.0509439999999997E-11</v>
      </c>
    </row>
    <row r="47" spans="2:8">
      <c r="B47" s="36">
        <v>3.6004283037387351E-11</v>
      </c>
      <c r="F47" s="79"/>
    </row>
    <row r="48" spans="2:8">
      <c r="B48" s="36">
        <v>1.0038368876594986E-11</v>
      </c>
      <c r="D48" s="24" t="s">
        <v>23</v>
      </c>
      <c r="F48" s="88" t="s">
        <v>64</v>
      </c>
    </row>
    <row r="49" spans="1:7">
      <c r="B49" s="36">
        <v>2.7661283126617294E-12</v>
      </c>
      <c r="D49" s="27" t="s">
        <v>28</v>
      </c>
      <c r="F49" s="80">
        <v>6.5167360000000007E-11</v>
      </c>
    </row>
    <row r="50" spans="1:7">
      <c r="B50" s="36">
        <v>4.7738020879807267E-11</v>
      </c>
      <c r="D50" s="36">
        <v>1.1555277951280449E-12</v>
      </c>
      <c r="F50" s="80">
        <v>6.6048000000000003E-11</v>
      </c>
    </row>
    <row r="51" spans="1:7">
      <c r="B51" s="36">
        <v>3.5513518336753815E-12</v>
      </c>
      <c r="D51" s="36">
        <v>2.2976710984206304E-12</v>
      </c>
      <c r="F51" s="80">
        <v>8.2339840000000008E-11</v>
      </c>
      <c r="G51" s="77"/>
    </row>
    <row r="52" spans="1:7">
      <c r="B52" s="36">
        <v>2.690282858927456E-11</v>
      </c>
      <c r="D52" s="36">
        <v>3.8636566431694481E-12</v>
      </c>
      <c r="F52" s="80">
        <v>8.1459199999999999E-11</v>
      </c>
      <c r="G52" s="77"/>
    </row>
    <row r="53" spans="1:7">
      <c r="B53" s="36">
        <v>3.033818149370929E-13</v>
      </c>
      <c r="D53" s="36">
        <v>2.4359775140537165E-11</v>
      </c>
      <c r="F53" s="79"/>
      <c r="G53" s="77"/>
    </row>
    <row r="54" spans="1:7">
      <c r="B54" s="36"/>
      <c r="D54" s="36">
        <v>2.8687427500669226E-12</v>
      </c>
      <c r="F54" s="29" t="s">
        <v>58</v>
      </c>
      <c r="G54" s="77"/>
    </row>
    <row r="55" spans="1:7">
      <c r="B55" s="67" t="s">
        <v>55</v>
      </c>
      <c r="D55" s="36">
        <v>6.8260908360845907E-13</v>
      </c>
      <c r="F55" s="80">
        <v>3.5753984000000005E-11</v>
      </c>
    </row>
    <row r="56" spans="1:7">
      <c r="A56" s="26"/>
      <c r="B56" s="26">
        <v>2.7652095999999999E-12</v>
      </c>
      <c r="D56" s="36">
        <v>3.6138127955741954E-13</v>
      </c>
      <c r="F56" s="80">
        <v>3.6991283200000004E-11</v>
      </c>
      <c r="G56" s="77"/>
    </row>
    <row r="57" spans="1:7">
      <c r="A57" s="26"/>
      <c r="B57" s="26">
        <v>4.0509440000000006E-13</v>
      </c>
      <c r="D57" s="36">
        <v>4.506112251271527E-13</v>
      </c>
      <c r="F57" s="79"/>
      <c r="G57" s="77"/>
    </row>
    <row r="58" spans="1:7">
      <c r="A58" s="26"/>
      <c r="B58" s="26">
        <v>7.4854400000000007E-14</v>
      </c>
      <c r="D58" s="36">
        <v>4.5953421968412609E-13</v>
      </c>
      <c r="F58" s="29" t="s">
        <v>59</v>
      </c>
    </row>
    <row r="59" spans="1:7">
      <c r="A59" s="26"/>
      <c r="B59" s="26">
        <v>3.3684479999999998E-10</v>
      </c>
      <c r="D59" s="36">
        <v>3.1676630677255288E-13</v>
      </c>
      <c r="F59" s="80">
        <v>2.5934848000000002E-11</v>
      </c>
      <c r="G59" s="77"/>
    </row>
    <row r="60" spans="1:7">
      <c r="A60" s="26"/>
      <c r="B60" s="26">
        <v>4.0069119999999995E-12</v>
      </c>
      <c r="D60" s="36">
        <v>9.3691442848219857E-14</v>
      </c>
      <c r="F60" s="80">
        <v>3.0734336000000002E-11</v>
      </c>
      <c r="G60" s="77"/>
    </row>
    <row r="61" spans="1:7">
      <c r="A61" s="26"/>
      <c r="B61" s="26">
        <v>3.3948672000000001E-12</v>
      </c>
      <c r="D61" s="36">
        <v>5.4430266797537256E-13</v>
      </c>
      <c r="F61" s="79"/>
    </row>
    <row r="62" spans="1:7">
      <c r="A62" s="26"/>
      <c r="B62" s="26">
        <v>8.6743040000000006E-12</v>
      </c>
      <c r="D62" s="36">
        <v>2.0076737753189973E-13</v>
      </c>
      <c r="E62" s="6" t="s">
        <v>5</v>
      </c>
      <c r="F62" s="37">
        <f>QUARTILE(F5:F60,1)</f>
        <v>1.8550217747313086E-11</v>
      </c>
    </row>
    <row r="63" spans="1:7">
      <c r="A63" s="26"/>
      <c r="B63" s="26">
        <v>7.9697920000000005E-12</v>
      </c>
      <c r="D63" s="36">
        <v>2.9445882038011961E-13</v>
      </c>
      <c r="E63" s="6" t="s">
        <v>6</v>
      </c>
      <c r="F63" s="38">
        <f>QUARTILE(F5:F60,2)</f>
        <v>2.5906842272329032E-11</v>
      </c>
    </row>
    <row r="64" spans="1:7">
      <c r="A64" s="26"/>
      <c r="B64" s="26">
        <v>1.2372992000000002E-11</v>
      </c>
      <c r="C64" s="62"/>
      <c r="D64" s="36">
        <v>5.9337913803872578E-11</v>
      </c>
      <c r="E64" s="6" t="s">
        <v>7</v>
      </c>
      <c r="F64" s="37">
        <f>QUARTILE(F5:F60,3)</f>
        <v>3.7591241015300717E-11</v>
      </c>
    </row>
    <row r="65" spans="1:6">
      <c r="A65" s="26"/>
      <c r="B65" s="26">
        <v>2.7916288000000002E-11</v>
      </c>
      <c r="C65" s="62"/>
      <c r="D65" s="36">
        <v>2.2664406174712235E-12</v>
      </c>
      <c r="E65" s="6"/>
      <c r="F65" s="36"/>
    </row>
    <row r="66" spans="1:6">
      <c r="A66" s="26"/>
      <c r="B66" s="26">
        <v>1.2681216000000002E-11</v>
      </c>
      <c r="C66" s="62"/>
      <c r="D66" s="36">
        <v>1.2938342107611315E-13</v>
      </c>
      <c r="E66" s="6" t="s">
        <v>8</v>
      </c>
      <c r="F66" s="39">
        <f>F63-F62</f>
        <v>7.3566245250159458E-12</v>
      </c>
    </row>
    <row r="67" spans="1:6">
      <c r="A67" s="26"/>
      <c r="B67" s="26">
        <v>1.7304575999999999E-11</v>
      </c>
      <c r="C67" s="62"/>
      <c r="D67" s="36">
        <v>9.7260640671009197E-12</v>
      </c>
      <c r="E67" s="6" t="s">
        <v>9</v>
      </c>
      <c r="F67" s="39">
        <f>F64-F63</f>
        <v>1.1684398742971685E-11</v>
      </c>
    </row>
    <row r="68" spans="1:6">
      <c r="A68" s="26"/>
      <c r="B68" s="26">
        <v>7.3533440000000007E-13</v>
      </c>
      <c r="C68" s="62"/>
      <c r="D68" s="36">
        <v>5.6214865708931924E-13</v>
      </c>
      <c r="F68" s="26"/>
    </row>
    <row r="69" spans="1:6">
      <c r="A69" s="26"/>
      <c r="B69" s="26">
        <v>5.1517439999999993E-13</v>
      </c>
      <c r="C69" s="62"/>
      <c r="D69" s="36">
        <v>4.1045774962077279E-13</v>
      </c>
      <c r="E69" s="33" t="s">
        <v>30</v>
      </c>
      <c r="F69" s="34">
        <f>COUNTA(F5:F43,F46,F49:F52,F55:F56,F59:F60)</f>
        <v>48</v>
      </c>
    </row>
    <row r="70" spans="1:6">
      <c r="C70" s="62"/>
      <c r="D70" s="36">
        <v>3.2256625323458552E-11</v>
      </c>
    </row>
    <row r="71" spans="1:6">
      <c r="B71" s="29" t="s">
        <v>61</v>
      </c>
      <c r="C71" s="62"/>
      <c r="D71" s="36">
        <v>2.0969037208887302E-13</v>
      </c>
    </row>
    <row r="72" spans="1:6">
      <c r="B72" s="77">
        <v>2.7652095999999999E-12</v>
      </c>
      <c r="C72" s="62"/>
      <c r="D72" s="36">
        <v>1.9139823324707771E-11</v>
      </c>
      <c r="F72" s="77"/>
    </row>
    <row r="73" spans="1:6">
      <c r="B73" s="77">
        <v>4.0069119999999995E-12</v>
      </c>
      <c r="C73" s="62"/>
      <c r="D73" s="36">
        <v>7.0045507272240561E-12</v>
      </c>
      <c r="F73" s="77"/>
    </row>
    <row r="74" spans="1:6">
      <c r="B74" s="77">
        <v>8.6743040000000006E-12</v>
      </c>
      <c r="C74" s="62"/>
      <c r="D74" s="36">
        <v>5.3984117069688589E-12</v>
      </c>
      <c r="F74" s="77"/>
    </row>
    <row r="75" spans="1:6">
      <c r="B75" s="77">
        <v>7.9697920000000005E-12</v>
      </c>
      <c r="C75" s="62"/>
      <c r="D75" s="36">
        <v>5.0861068974747919E-13</v>
      </c>
      <c r="F75" s="77"/>
    </row>
    <row r="76" spans="1:6">
      <c r="B76" s="77">
        <v>1.2372992E-11</v>
      </c>
      <c r="C76" s="62"/>
      <c r="D76" s="36">
        <v>3.4353529044347286E-13</v>
      </c>
      <c r="F76" s="77"/>
    </row>
    <row r="77" spans="1:6">
      <c r="B77" s="77">
        <v>1.2681215999999999E-11</v>
      </c>
      <c r="C77" s="62"/>
      <c r="D77" s="36"/>
      <c r="F77" s="77"/>
    </row>
    <row r="78" spans="1:6">
      <c r="B78" s="77">
        <v>1.7304575999999999E-11</v>
      </c>
      <c r="C78" s="6" t="s">
        <v>5</v>
      </c>
      <c r="D78" s="37">
        <f>QUARTILE(D5:D76,1)</f>
        <v>1.3384491835459983E-12</v>
      </c>
      <c r="F78" s="77"/>
    </row>
    <row r="79" spans="1:6">
      <c r="B79" s="77">
        <v>7.3533440000000007E-13</v>
      </c>
      <c r="C79" s="6" t="s">
        <v>6</v>
      </c>
      <c r="D79" s="38">
        <f>QUARTILE(D5:D76,2)</f>
        <v>3.7476577139287951E-12</v>
      </c>
      <c r="F79" s="77"/>
    </row>
    <row r="80" spans="1:6">
      <c r="B80" s="77">
        <v>5.1517440000000003E-13</v>
      </c>
      <c r="C80" s="6" t="s">
        <v>7</v>
      </c>
      <c r="D80" s="37">
        <f>QUARTILE(D5:D76,3)</f>
        <v>1.1109128223431783E-11</v>
      </c>
      <c r="F80" s="77"/>
    </row>
    <row r="81" spans="1:4">
      <c r="C81" s="6"/>
      <c r="D81" s="36"/>
    </row>
    <row r="82" spans="1:4">
      <c r="A82" s="6" t="s">
        <v>5</v>
      </c>
      <c r="B82" s="37">
        <f>QUARTILE(B5:B80,1)</f>
        <v>2.7652095999999999E-12</v>
      </c>
      <c r="C82" s="6" t="s">
        <v>8</v>
      </c>
      <c r="D82" s="39">
        <f>D79-D78</f>
        <v>2.409208530382797E-12</v>
      </c>
    </row>
    <row r="83" spans="1:4">
      <c r="A83" s="6" t="s">
        <v>6</v>
      </c>
      <c r="B83" s="38">
        <f>QUARTILE(B5:B80,2)</f>
        <v>8.3220479999999997E-12</v>
      </c>
      <c r="C83" s="6" t="s">
        <v>9</v>
      </c>
      <c r="D83" s="39">
        <f>D80-D79</f>
        <v>7.3614705095029869E-12</v>
      </c>
    </row>
    <row r="84" spans="1:4">
      <c r="A84" s="6" t="s">
        <v>7</v>
      </c>
      <c r="B84" s="37">
        <f>QUARTILE(B5:B80,3)</f>
        <v>2.1470955652717054E-11</v>
      </c>
    </row>
    <row r="85" spans="1:4">
      <c r="A85" s="6"/>
      <c r="B85" s="36"/>
      <c r="C85" s="33" t="s">
        <v>30</v>
      </c>
      <c r="D85" s="90">
        <f>COUNTA(D49:D76)+COUNTA(D34:D46)+COUNTA(D16:D32)+COUNTA(D5:D12)</f>
        <v>66</v>
      </c>
    </row>
    <row r="86" spans="1:4">
      <c r="A86" s="6" t="s">
        <v>8</v>
      </c>
      <c r="B86" s="39">
        <f>B83-B82</f>
        <v>5.5568384000000003E-12</v>
      </c>
    </row>
    <row r="87" spans="1:4">
      <c r="A87" s="6" t="s">
        <v>9</v>
      </c>
      <c r="B87" s="39">
        <f>B84-B83</f>
        <v>1.3148907652717055E-11</v>
      </c>
    </row>
    <row r="89" spans="1:4">
      <c r="A89" s="33" t="s">
        <v>30</v>
      </c>
      <c r="B89" s="33">
        <f>COUNTA(B5:B53,B56:B69,B72:B80)</f>
        <v>72</v>
      </c>
    </row>
  </sheetData>
  <mergeCells count="10">
    <mergeCell ref="I8:V8"/>
    <mergeCell ref="I9:U9"/>
    <mergeCell ref="I10:U10"/>
    <mergeCell ref="B1:B2"/>
    <mergeCell ref="D1:D2"/>
    <mergeCell ref="F1:F2"/>
    <mergeCell ref="I4:T4"/>
    <mergeCell ref="I5:V5"/>
    <mergeCell ref="I6:V6"/>
    <mergeCell ref="H4:H1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workbookViewId="0">
      <selection activeCell="D56" sqref="D56"/>
    </sheetView>
  </sheetViews>
  <sheetFormatPr baseColWidth="10" defaultRowHeight="15" x14ac:dyDescent="0"/>
  <cols>
    <col min="1" max="6" width="18.83203125" style="5" customWidth="1"/>
    <col min="7" max="7" width="18.83203125" style="75" customWidth="1"/>
    <col min="8" max="8" width="18.83203125" customWidth="1"/>
    <col min="22" max="22" width="37.33203125" customWidth="1"/>
  </cols>
  <sheetData>
    <row r="1" spans="1:22">
      <c r="B1" s="121" t="s">
        <v>12</v>
      </c>
      <c r="D1" s="123" t="s">
        <v>13</v>
      </c>
      <c r="F1" s="125" t="s">
        <v>14</v>
      </c>
    </row>
    <row r="2" spans="1:22">
      <c r="B2" s="122"/>
      <c r="D2" s="124"/>
      <c r="F2" s="126"/>
    </row>
    <row r="3" spans="1:22">
      <c r="B3" s="24" t="s">
        <v>19</v>
      </c>
      <c r="D3" s="24" t="s">
        <v>20</v>
      </c>
      <c r="F3" s="24" t="s">
        <v>18</v>
      </c>
    </row>
    <row r="4" spans="1:22" ht="15" customHeight="1">
      <c r="A4" s="24"/>
      <c r="B4" s="24" t="s">
        <v>27</v>
      </c>
      <c r="C4" s="24"/>
      <c r="D4" s="24" t="s">
        <v>27</v>
      </c>
      <c r="E4" s="24"/>
      <c r="F4" s="24" t="s">
        <v>27</v>
      </c>
      <c r="H4" s="140" t="s">
        <v>45</v>
      </c>
      <c r="I4" s="135" t="s">
        <v>68</v>
      </c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01"/>
      <c r="V4" s="102"/>
    </row>
    <row r="5" spans="1:22" ht="15" customHeight="1">
      <c r="A5" s="116"/>
      <c r="B5" s="36">
        <v>6.5584009993753895E-14</v>
      </c>
      <c r="D5" s="36">
        <v>2.05675024538235E-13</v>
      </c>
      <c r="F5" s="43">
        <v>4.104918900187141E-13</v>
      </c>
      <c r="H5" s="141"/>
      <c r="I5" s="149" t="s">
        <v>56</v>
      </c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1"/>
    </row>
    <row r="6" spans="1:22" ht="15" customHeight="1">
      <c r="A6" s="116"/>
      <c r="B6" s="36">
        <v>9.8599089854555197E-15</v>
      </c>
      <c r="D6" s="36">
        <v>7.5399304006424557E-14</v>
      </c>
      <c r="F6" s="43">
        <v>4.4618683697686317E-13</v>
      </c>
      <c r="G6" s="20"/>
      <c r="H6" s="141"/>
      <c r="I6" s="146" t="s">
        <v>69</v>
      </c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8"/>
    </row>
    <row r="7" spans="1:22" ht="15" customHeight="1">
      <c r="A7" s="116"/>
      <c r="B7" s="36">
        <v>1.1867582760774516E-13</v>
      </c>
      <c r="D7" s="36">
        <v>7.7183902917819226E-14</v>
      </c>
      <c r="F7" s="43">
        <v>4.4618683697686317E-13</v>
      </c>
      <c r="G7" s="20"/>
      <c r="H7" s="141"/>
      <c r="I7" s="107" t="s">
        <v>70</v>
      </c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4"/>
      <c r="V7" s="103"/>
    </row>
    <row r="8" spans="1:22" ht="15" customHeight="1">
      <c r="A8" s="116"/>
      <c r="B8" s="36">
        <v>1.2358347461408049E-13</v>
      </c>
      <c r="D8" s="36">
        <v>2.0389042562684038E-13</v>
      </c>
      <c r="F8" s="43">
        <v>4.2387749512801997E-13</v>
      </c>
      <c r="G8" s="20"/>
      <c r="H8" s="141"/>
      <c r="I8" s="143" t="s">
        <v>71</v>
      </c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5"/>
    </row>
    <row r="9" spans="1:22" ht="15" customHeight="1">
      <c r="A9" s="116"/>
      <c r="B9" s="36">
        <v>1.2626037298117249E-13</v>
      </c>
      <c r="D9" s="36">
        <v>2.0032122780405105E-13</v>
      </c>
      <c r="F9" s="43">
        <v>3.5694946958149055E-13</v>
      </c>
      <c r="H9" s="141"/>
      <c r="I9" s="143" t="s">
        <v>72</v>
      </c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03"/>
    </row>
    <row r="10" spans="1:22" ht="15" customHeight="1">
      <c r="A10" s="116"/>
      <c r="B10" s="36">
        <v>1.2492192379762649E-14</v>
      </c>
      <c r="D10" s="36">
        <v>7.8968501829213894E-14</v>
      </c>
      <c r="F10" s="43">
        <v>2.5878836544658063E-13</v>
      </c>
      <c r="G10" s="20"/>
      <c r="H10" s="141"/>
      <c r="I10" s="143" t="s">
        <v>73</v>
      </c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03"/>
    </row>
    <row r="11" spans="1:22">
      <c r="B11" s="36">
        <f>0.00000000272*0.000044032</f>
        <v>1.1976704000000001E-13</v>
      </c>
      <c r="D11" s="36">
        <v>5.5768715981083251E-14</v>
      </c>
      <c r="F11" s="43">
        <v>3.7033507469079641E-13</v>
      </c>
      <c r="G11" s="20"/>
      <c r="H11" s="141"/>
      <c r="I11" s="108" t="s">
        <v>74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4"/>
      <c r="V11" s="103"/>
    </row>
    <row r="12" spans="1:22">
      <c r="A12" s="116"/>
      <c r="B12" s="36">
        <v>4.0465780315874011E-14</v>
      </c>
      <c r="D12" s="36">
        <v>5.3537967341839922E-14</v>
      </c>
      <c r="F12" s="43">
        <v>4.9080552067454944E-13</v>
      </c>
      <c r="H12" s="141"/>
      <c r="I12" s="109" t="s">
        <v>65</v>
      </c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3"/>
    </row>
    <row r="13" spans="1:22">
      <c r="A13" s="116"/>
      <c r="B13" s="36">
        <v>1.4053716427232981E-13</v>
      </c>
      <c r="F13" s="43">
        <v>1.1154670924421578E-12</v>
      </c>
      <c r="G13" s="20"/>
      <c r="H13" s="141"/>
      <c r="I13" s="108" t="s">
        <v>75</v>
      </c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10"/>
    </row>
    <row r="14" spans="1:22">
      <c r="A14" s="116"/>
      <c r="B14" s="36">
        <v>1.1466048005710718E-12</v>
      </c>
      <c r="D14" s="25" t="s">
        <v>22</v>
      </c>
      <c r="F14" s="43">
        <v>6.2466157176760837E-13</v>
      </c>
      <c r="G14" s="20"/>
      <c r="H14" s="141"/>
      <c r="I14" s="108" t="s">
        <v>76</v>
      </c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4"/>
      <c r="V14" s="103"/>
    </row>
    <row r="15" spans="1:22">
      <c r="A15" s="116"/>
      <c r="B15" s="36">
        <v>4.8630320335504597E-13</v>
      </c>
      <c r="D15" s="27" t="s">
        <v>27</v>
      </c>
      <c r="F15" s="43">
        <v>4.4618683697686317E-13</v>
      </c>
      <c r="G15" s="20"/>
      <c r="H15" s="142"/>
      <c r="I15" s="137" t="s">
        <v>77</v>
      </c>
      <c r="J15" s="138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9"/>
    </row>
    <row r="16" spans="1:22">
      <c r="A16" s="116"/>
      <c r="B16" s="36">
        <v>8.8783795841884531E-14</v>
      </c>
      <c r="C16" s="26"/>
      <c r="D16" s="36">
        <v>5.799946462032658E-14</v>
      </c>
      <c r="F16" s="43">
        <v>2.0970781337912567E-13</v>
      </c>
      <c r="G16" s="20"/>
      <c r="H16" s="74"/>
    </row>
    <row r="17" spans="2:8">
      <c r="B17" s="36">
        <v>1.3027572053181048E-13</v>
      </c>
      <c r="C17" s="26"/>
      <c r="D17" s="36">
        <v>7.1383956455786566E-14</v>
      </c>
      <c r="F17" s="43">
        <v>2.4986462870704339E-13</v>
      </c>
      <c r="G17" s="20"/>
      <c r="H17" s="74"/>
    </row>
    <row r="18" spans="2:8">
      <c r="B18" s="36">
        <v>7.4060854822878569E-14</v>
      </c>
      <c r="C18" s="26"/>
      <c r="D18" s="36">
        <v>1.6953689658249308E-13</v>
      </c>
      <c r="F18" s="43">
        <v>2.2755528685820023E-13</v>
      </c>
      <c r="G18" s="20"/>
      <c r="H18" s="74"/>
    </row>
    <row r="19" spans="2:8">
      <c r="B19" s="36">
        <v>9.4583742303917203E-14</v>
      </c>
      <c r="C19" s="26"/>
      <c r="D19" s="36">
        <v>1.8292138841795304E-13</v>
      </c>
      <c r="F19" s="43">
        <v>2.8109770729542379E-13</v>
      </c>
      <c r="G19" s="20"/>
      <c r="H19" s="74"/>
    </row>
    <row r="20" spans="2:8">
      <c r="B20" s="36">
        <v>2.7438208262692961E-14</v>
      </c>
      <c r="C20" s="26"/>
      <c r="D20" s="36">
        <v>8.476844829124654E-14</v>
      </c>
      <c r="F20" s="43">
        <v>8.4775499025603991E-14</v>
      </c>
      <c r="G20" s="20"/>
      <c r="H20" s="74"/>
    </row>
    <row r="21" spans="2:8">
      <c r="B21" s="36">
        <v>2.8107432854465962E-13</v>
      </c>
      <c r="C21" s="26"/>
      <c r="D21" s="36">
        <v>9.3691442848219857E-14</v>
      </c>
      <c r="F21" s="43">
        <v>1.2493231435352169E-13</v>
      </c>
      <c r="G21" s="20"/>
      <c r="H21" s="74"/>
    </row>
    <row r="22" spans="2:8">
      <c r="B22" s="36">
        <v>1.1912197733559384E-13</v>
      </c>
      <c r="C22" s="26"/>
      <c r="D22" s="36">
        <v>5.799946462032658E-14</v>
      </c>
      <c r="F22" s="43">
        <v>2.4540276033727472E-13</v>
      </c>
      <c r="G22" s="20"/>
      <c r="H22" s="74"/>
    </row>
    <row r="23" spans="2:8">
      <c r="B23" s="36">
        <v>6.4691710538056573E-14</v>
      </c>
      <c r="C23" s="26"/>
      <c r="D23" s="36">
        <v>8.476844829124654E-14</v>
      </c>
      <c r="F23" s="43">
        <v>2.6771210218611787E-13</v>
      </c>
      <c r="G23" s="20"/>
      <c r="H23" s="74"/>
    </row>
    <row r="24" spans="2:8">
      <c r="B24" s="36">
        <v>9.05683947532792E-15</v>
      </c>
      <c r="C24" s="26"/>
      <c r="D24" s="36">
        <v>5.799946462032658E-14</v>
      </c>
      <c r="F24" s="43">
        <v>3.0340704914426699E-13</v>
      </c>
      <c r="G24" s="20"/>
      <c r="H24" s="74"/>
    </row>
    <row r="25" spans="2:8">
      <c r="B25" s="36">
        <v>7.0491657000089232E-14</v>
      </c>
      <c r="C25" s="26"/>
      <c r="D25" s="36">
        <v>1.3830641563308646E-13</v>
      </c>
      <c r="F25" s="43">
        <v>1.1154670924421579E-13</v>
      </c>
      <c r="G25" s="20"/>
      <c r="H25" s="74"/>
    </row>
    <row r="26" spans="2:8">
      <c r="B26" s="36">
        <v>7.9414651557062555E-15</v>
      </c>
      <c r="C26" s="26"/>
      <c r="D26" s="36">
        <v>7.5845453734273224E-14</v>
      </c>
      <c r="F26" s="43">
        <v>1.3385605109305894E-13</v>
      </c>
      <c r="G26" s="20"/>
      <c r="H26" s="74"/>
    </row>
    <row r="27" spans="2:8">
      <c r="B27" s="36">
        <v>5.3091817613991255E-14</v>
      </c>
      <c r="C27" s="26"/>
      <c r="D27" s="36">
        <v>5.3537967341839922E-14</v>
      </c>
      <c r="F27" s="43">
        <v>5.2650046763269851E-13</v>
      </c>
      <c r="G27" s="20"/>
      <c r="H27" s="74"/>
    </row>
    <row r="28" spans="2:8">
      <c r="B28" s="36">
        <v>5.1753368430445253E-14</v>
      </c>
      <c r="C28" s="26"/>
      <c r="D28" s="36">
        <v>2.6768983670919961E-14</v>
      </c>
      <c r="F28" s="43">
        <v>4.104918900187141E-13</v>
      </c>
      <c r="G28" s="20"/>
      <c r="H28" s="74"/>
    </row>
    <row r="29" spans="2:8">
      <c r="B29" s="36">
        <v>4.4570357812081731E-14</v>
      </c>
      <c r="D29" s="19" t="s">
        <v>1</v>
      </c>
      <c r="F29" s="43">
        <v>1.517035245721335E-13</v>
      </c>
      <c r="G29" s="20"/>
      <c r="H29" s="74"/>
    </row>
    <row r="30" spans="2:8">
      <c r="B30" s="36">
        <v>1.3786026590523778E-13</v>
      </c>
      <c r="C30" s="26"/>
      <c r="D30" s="36">
        <v>1.3384491835459979E-13</v>
      </c>
      <c r="F30" s="43">
        <v>9.8161104134909905E-14</v>
      </c>
      <c r="G30" s="20"/>
      <c r="H30" s="74"/>
    </row>
    <row r="31" spans="2:8">
      <c r="B31" s="36">
        <v>2.5742839296868029E-14</v>
      </c>
      <c r="C31" s="26"/>
      <c r="D31" s="36">
        <v>4.4614972784866606E-14</v>
      </c>
      <c r="F31" s="43">
        <v>7.0497520242344376E-13</v>
      </c>
      <c r="G31" s="20"/>
      <c r="H31" s="74"/>
    </row>
    <row r="32" spans="2:8">
      <c r="B32" s="36">
        <v>2.3913625412688499E-13</v>
      </c>
      <c r="C32" s="26"/>
      <c r="D32" s="36"/>
      <c r="F32" s="43">
        <v>1.829366031605139E-13</v>
      </c>
      <c r="G32" s="20"/>
      <c r="H32" s="74"/>
    </row>
    <row r="33" spans="2:8">
      <c r="B33" s="36">
        <v>5.0414919246899258E-14</v>
      </c>
      <c r="D33" s="28" t="s">
        <v>24</v>
      </c>
      <c r="F33" s="43">
        <v>6.5589465035598877E-13</v>
      </c>
      <c r="G33" s="20"/>
      <c r="H33" s="74"/>
    </row>
    <row r="34" spans="2:8">
      <c r="B34" s="36">
        <v>7.8968501829213894E-14</v>
      </c>
      <c r="D34" s="27" t="s">
        <v>27</v>
      </c>
      <c r="F34" s="43">
        <v>3.5694946958149055E-13</v>
      </c>
      <c r="G34" s="20"/>
      <c r="H34" s="74"/>
    </row>
    <row r="35" spans="2:8">
      <c r="B35" s="36">
        <v>9.7260640671009206E-14</v>
      </c>
      <c r="C35" s="26"/>
      <c r="D35" s="36">
        <v>1.1733737842419917E-13</v>
      </c>
      <c r="F35" s="43">
        <v>4.2833936349778864E-13</v>
      </c>
      <c r="G35" s="20"/>
      <c r="H35" s="74"/>
    </row>
    <row r="36" spans="2:8">
      <c r="B36" s="36">
        <v>6.6922459177299896E-14</v>
      </c>
      <c r="C36" s="26"/>
      <c r="D36" s="36">
        <v>4.4168823057017938E-14</v>
      </c>
      <c r="F36" s="43">
        <v>2.3201715522796885E-13</v>
      </c>
      <c r="G36" s="20"/>
      <c r="H36" s="74"/>
    </row>
    <row r="37" spans="2:8">
      <c r="B37" s="36">
        <v>6.1122512715267249E-14</v>
      </c>
      <c r="C37" s="26"/>
      <c r="D37" s="36">
        <v>2.5296689569019362E-14</v>
      </c>
      <c r="F37" s="43">
        <v>4.3726310023732588E-13</v>
      </c>
      <c r="G37" s="20"/>
      <c r="H37" s="74"/>
    </row>
    <row r="38" spans="2:8">
      <c r="B38" s="36">
        <v>5.532256625323459E-14</v>
      </c>
      <c r="C38" s="26"/>
      <c r="D38" s="36">
        <v>3.9261176050682613E-15</v>
      </c>
      <c r="F38" s="43">
        <v>5.6665728296061625E-13</v>
      </c>
      <c r="G38" s="20"/>
      <c r="H38" s="74"/>
    </row>
    <row r="39" spans="2:8">
      <c r="B39" s="36">
        <v>5.799946462032658E-14</v>
      </c>
      <c r="C39" s="26"/>
      <c r="D39" s="36">
        <v>3.1765860622825017E-15</v>
      </c>
      <c r="F39" s="43">
        <v>2.2309341848843159E-13</v>
      </c>
      <c r="G39" s="20"/>
      <c r="H39" s="74"/>
    </row>
    <row r="40" spans="2:8">
      <c r="B40" s="36">
        <v>7.4953154278575903E-14</v>
      </c>
      <c r="C40" s="26"/>
      <c r="D40" s="36"/>
      <c r="F40" s="43">
        <v>3.6587320632102779E-13</v>
      </c>
      <c r="G40" s="20"/>
      <c r="H40" s="74"/>
    </row>
    <row r="41" spans="2:8">
      <c r="B41" s="36">
        <v>2.4716694922816101E-14</v>
      </c>
      <c r="C41" s="24" t="s">
        <v>5</v>
      </c>
      <c r="D41" s="37">
        <f>QUARTILE(D5:D39,1)</f>
        <v>5.3537967341839922E-14</v>
      </c>
      <c r="F41" s="43">
        <v>3.3464012773264734E-13</v>
      </c>
      <c r="G41" s="20"/>
      <c r="H41" s="74"/>
    </row>
    <row r="42" spans="2:8">
      <c r="B42" s="36">
        <v>2.4538235031676631E-13</v>
      </c>
      <c r="C42" s="24" t="s">
        <v>6</v>
      </c>
      <c r="D42" s="38">
        <f>QUARTILE(D5:D39,2)</f>
        <v>7.5622378870348897E-14</v>
      </c>
      <c r="F42" s="79"/>
      <c r="G42" s="20"/>
      <c r="H42" s="74"/>
    </row>
    <row r="43" spans="2:8">
      <c r="B43" s="36">
        <v>1.6373695012046045E-13</v>
      </c>
      <c r="C43" s="24" t="s">
        <v>7</v>
      </c>
      <c r="D43" s="37">
        <f>QUARTILE(D5:D39,3)</f>
        <v>1.2146426340679933E-13</v>
      </c>
      <c r="F43" s="87" t="s">
        <v>57</v>
      </c>
      <c r="G43" s="20"/>
      <c r="H43" s="74"/>
    </row>
    <row r="44" spans="2:8">
      <c r="B44" s="36">
        <v>1.2982957080396183E-13</v>
      </c>
      <c r="C44" s="24"/>
      <c r="D44" s="36"/>
      <c r="F44" s="89">
        <v>5.0636800000000005E-13</v>
      </c>
    </row>
    <row r="45" spans="2:8">
      <c r="B45" s="36">
        <v>7.3614705095029902E-14</v>
      </c>
      <c r="C45" s="24" t="s">
        <v>8</v>
      </c>
      <c r="D45" s="39">
        <f>D42-D41</f>
        <v>2.2084411528508976E-14</v>
      </c>
      <c r="E45" s="26"/>
      <c r="F45" s="79"/>
      <c r="G45" s="80"/>
    </row>
    <row r="46" spans="2:8">
      <c r="B46" s="36">
        <v>1.2670652270902114E-13</v>
      </c>
      <c r="C46" s="6" t="s">
        <v>9</v>
      </c>
      <c r="D46" s="39">
        <f>D43-D42</f>
        <v>4.5841884536450431E-14</v>
      </c>
      <c r="E46" s="26"/>
      <c r="F46" s="88" t="s">
        <v>64</v>
      </c>
      <c r="G46" s="79"/>
    </row>
    <row r="47" spans="2:8">
      <c r="B47" s="36">
        <v>8.8783795841884531E-14</v>
      </c>
      <c r="E47" s="26"/>
      <c r="F47" s="82">
        <v>6.0764160000000004E-13</v>
      </c>
    </row>
    <row r="48" spans="2:8">
      <c r="B48" s="36">
        <v>1.4142946372802712E-13</v>
      </c>
      <c r="C48" s="33" t="s">
        <v>30</v>
      </c>
      <c r="D48" s="34">
        <f>COUNTA(D5:D12)+COUNTA(D16:D28)+COUNTA(D30:D31)+COUNTA(D35:D39)</f>
        <v>28</v>
      </c>
      <c r="E48" s="26"/>
      <c r="F48" s="82">
        <v>5.5920640000000004E-13</v>
      </c>
      <c r="G48" s="80"/>
    </row>
    <row r="49" spans="2:7">
      <c r="B49" s="36">
        <v>6.0676362987418582E-14</v>
      </c>
      <c r="E49" s="26"/>
      <c r="F49" s="82">
        <v>6.0764160000000004E-13</v>
      </c>
      <c r="G49" s="80"/>
    </row>
    <row r="50" spans="2:7">
      <c r="B50" s="36">
        <v>9.6368341215311872E-14</v>
      </c>
      <c r="E50" s="26"/>
      <c r="F50" s="82">
        <v>6.2965760000000009E-13</v>
      </c>
      <c r="G50" s="80"/>
    </row>
    <row r="51" spans="2:7">
      <c r="B51" s="36">
        <v>9.6814490943160526E-14</v>
      </c>
      <c r="E51" s="26"/>
      <c r="F51" s="80"/>
      <c r="G51" s="80"/>
    </row>
    <row r="52" spans="2:7">
      <c r="B52" s="36">
        <v>8.6106897474792542E-14</v>
      </c>
      <c r="E52" s="26"/>
      <c r="F52" s="88" t="s">
        <v>58</v>
      </c>
      <c r="G52" s="79"/>
    </row>
    <row r="53" spans="2:7">
      <c r="B53" s="36">
        <v>4.1491924689925941E-15</v>
      </c>
      <c r="E53" s="26"/>
      <c r="F53" s="80">
        <v>3.7163007999999999E-13</v>
      </c>
    </row>
    <row r="54" spans="2:7">
      <c r="B54" s="36"/>
      <c r="E54" s="26"/>
      <c r="F54" s="80">
        <v>3.7251071999999997E-13</v>
      </c>
      <c r="G54" s="80"/>
    </row>
    <row r="55" spans="2:7">
      <c r="B55" s="67" t="s">
        <v>55</v>
      </c>
      <c r="E55" s="26"/>
      <c r="F55" s="80"/>
      <c r="G55" s="80"/>
    </row>
    <row r="56" spans="2:7">
      <c r="B56" s="26">
        <v>4.3503616000000003E-14</v>
      </c>
      <c r="E56" s="26"/>
      <c r="F56" s="88" t="s">
        <v>59</v>
      </c>
      <c r="G56" s="79"/>
    </row>
    <row r="57" spans="2:7">
      <c r="B57" s="26">
        <v>1.6027648000000003E-14</v>
      </c>
      <c r="E57" s="26"/>
      <c r="F57" s="82">
        <v>3.2187392000000002E-13</v>
      </c>
    </row>
    <row r="58" spans="2:7">
      <c r="B58" s="26">
        <v>2.6419200000000001E-15</v>
      </c>
      <c r="E58" s="26"/>
      <c r="F58" s="82">
        <v>3.5137535999999999E-13</v>
      </c>
    </row>
    <row r="59" spans="2:7">
      <c r="B59" s="26">
        <v>7.4854400000000005E-13</v>
      </c>
      <c r="E59" s="26"/>
      <c r="F59" s="80"/>
    </row>
    <row r="60" spans="2:7">
      <c r="B60" s="26">
        <v>2.003456E-14</v>
      </c>
      <c r="F60" s="91" t="s">
        <v>60</v>
      </c>
    </row>
    <row r="61" spans="2:7">
      <c r="B61" s="26">
        <v>5.5920640000000001E-14</v>
      </c>
      <c r="F61" s="5">
        <f>0.00000000261*0.000044032</f>
        <v>1.1492352E-13</v>
      </c>
    </row>
    <row r="62" spans="2:7">
      <c r="B62" s="26">
        <v>2.5670656000000004E-14</v>
      </c>
    </row>
    <row r="63" spans="2:7">
      <c r="B63" s="26">
        <v>3.1835136000000005E-14</v>
      </c>
      <c r="C63" s="79"/>
      <c r="D63" s="62"/>
      <c r="E63" s="29" t="s">
        <v>5</v>
      </c>
      <c r="F63" s="37">
        <f>QUARTILE(F5:F61,1)</f>
        <v>2.3870995778262176E-13</v>
      </c>
    </row>
    <row r="64" spans="2:7">
      <c r="B64" s="26">
        <v>4.0333312E-14</v>
      </c>
      <c r="C64" s="79"/>
      <c r="D64" s="62"/>
      <c r="E64" s="29" t="s">
        <v>6</v>
      </c>
      <c r="F64" s="38">
        <f>QUARTILE(F5:F61,2)</f>
        <v>3.6587320632102779E-13</v>
      </c>
    </row>
    <row r="65" spans="2:6">
      <c r="B65" s="26">
        <v>1.4486528000000001E-13</v>
      </c>
      <c r="C65" s="79"/>
      <c r="D65" s="62"/>
      <c r="E65" s="29" t="s">
        <v>7</v>
      </c>
      <c r="F65" s="37">
        <f>QUARTILE(F5:F61,3)</f>
        <v>4.6849617882570628E-13</v>
      </c>
    </row>
    <row r="66" spans="2:6">
      <c r="B66" s="26">
        <v>5.3278719999999998E-14</v>
      </c>
      <c r="C66" s="79"/>
      <c r="D66" s="62"/>
      <c r="E66" s="29"/>
      <c r="F66" s="36"/>
    </row>
    <row r="67" spans="2:6">
      <c r="B67" s="26">
        <v>5.019648E-14</v>
      </c>
      <c r="C67" s="79"/>
      <c r="D67" s="62"/>
      <c r="E67" s="29" t="s">
        <v>8</v>
      </c>
      <c r="F67" s="39">
        <f>F64-F63</f>
        <v>1.2716324853840603E-13</v>
      </c>
    </row>
    <row r="68" spans="2:6">
      <c r="B68" s="26">
        <v>1.2240896E-14</v>
      </c>
      <c r="C68" s="79"/>
      <c r="D68" s="62"/>
      <c r="E68" s="29" t="s">
        <v>9</v>
      </c>
      <c r="F68" s="39">
        <f>F65-F64</f>
        <v>1.0262297250467849E-13</v>
      </c>
    </row>
    <row r="69" spans="2:6">
      <c r="B69" s="26">
        <v>6.2525440000000005E-15</v>
      </c>
      <c r="C69" s="79"/>
      <c r="D69" s="62"/>
      <c r="E69" s="26"/>
      <c r="F69" s="26"/>
    </row>
    <row r="70" spans="2:6">
      <c r="C70" s="79"/>
      <c r="D70" s="62"/>
      <c r="E70" s="33" t="s">
        <v>30</v>
      </c>
      <c r="F70" s="34">
        <f>COUNTA(F5:F41,F44,F47:F50,F53:F54,F57:F58,F61)</f>
        <v>47</v>
      </c>
    </row>
    <row r="71" spans="2:6">
      <c r="B71" s="29" t="s">
        <v>61</v>
      </c>
      <c r="C71" s="92"/>
      <c r="D71" s="62"/>
    </row>
    <row r="72" spans="2:6">
      <c r="B72" s="83">
        <v>4.3503616000000003E-14</v>
      </c>
      <c r="C72" s="92"/>
      <c r="D72" s="62"/>
    </row>
    <row r="73" spans="2:6">
      <c r="B73" s="83">
        <v>7.4854400000000005E-13</v>
      </c>
      <c r="C73" s="92"/>
      <c r="D73" s="62"/>
    </row>
    <row r="74" spans="2:6">
      <c r="B74" s="83">
        <v>2.003456E-14</v>
      </c>
      <c r="C74" s="92"/>
      <c r="D74" s="62"/>
    </row>
    <row r="75" spans="2:6">
      <c r="B75" s="83">
        <v>2.5670656000000004E-14</v>
      </c>
      <c r="C75" s="92"/>
      <c r="D75" s="62"/>
    </row>
    <row r="76" spans="2:6">
      <c r="B76" s="83">
        <v>3.1835136000000005E-14</v>
      </c>
      <c r="C76" s="92"/>
      <c r="D76" s="62"/>
    </row>
    <row r="77" spans="2:6">
      <c r="B77" s="83">
        <v>4.0333312E-14</v>
      </c>
      <c r="C77" s="92"/>
      <c r="D77" s="79"/>
    </row>
    <row r="78" spans="2:6">
      <c r="B78" s="83">
        <v>5.3278719999999998E-14</v>
      </c>
      <c r="C78" s="92"/>
    </row>
    <row r="79" spans="2:6">
      <c r="B79" s="83">
        <v>5.019648E-14</v>
      </c>
      <c r="C79" s="92"/>
    </row>
    <row r="80" spans="2:6">
      <c r="B80" s="83">
        <v>1.2240896E-14</v>
      </c>
      <c r="C80" s="92"/>
    </row>
    <row r="81" spans="1:2">
      <c r="B81" s="83">
        <v>6.2525440000000005E-15</v>
      </c>
    </row>
    <row r="83" spans="1:2">
      <c r="A83" s="6" t="s">
        <v>5</v>
      </c>
      <c r="B83" s="37">
        <f>QUARTILE(B5:B81,1)</f>
        <v>3.1835136000000005E-14</v>
      </c>
    </row>
    <row r="84" spans="1:2">
      <c r="A84" s="6" t="s">
        <v>6</v>
      </c>
      <c r="B84" s="38">
        <f>QUARTILE(B5:B81,2)</f>
        <v>6.0676362987418582E-14</v>
      </c>
    </row>
    <row r="85" spans="1:2">
      <c r="A85" s="6" t="s">
        <v>7</v>
      </c>
      <c r="B85" s="37">
        <f>QUARTILE(B5:B81,3)</f>
        <v>1.1912197733559384E-13</v>
      </c>
    </row>
    <row r="86" spans="1:2">
      <c r="A86" s="6"/>
      <c r="B86" s="36"/>
    </row>
    <row r="87" spans="1:2">
      <c r="A87" s="6" t="s">
        <v>8</v>
      </c>
      <c r="B87" s="39">
        <f>B84-B83</f>
        <v>2.8841226987418577E-14</v>
      </c>
    </row>
    <row r="88" spans="1:2">
      <c r="A88" s="6" t="s">
        <v>9</v>
      </c>
      <c r="B88" s="39">
        <f>B85-B84</f>
        <v>5.8445614348175259E-14</v>
      </c>
    </row>
    <row r="90" spans="1:2">
      <c r="A90" s="33" t="s">
        <v>30</v>
      </c>
      <c r="B90" s="33">
        <f>COUNTA(B4:B53,B56:B69,B72:B81)</f>
        <v>74</v>
      </c>
    </row>
  </sheetData>
  <mergeCells count="11">
    <mergeCell ref="B1:B2"/>
    <mergeCell ref="D1:D2"/>
    <mergeCell ref="F1:F2"/>
    <mergeCell ref="I4:T4"/>
    <mergeCell ref="I15:V15"/>
    <mergeCell ref="H4:H15"/>
    <mergeCell ref="I10:U10"/>
    <mergeCell ref="I9:U9"/>
    <mergeCell ref="I8:V8"/>
    <mergeCell ref="I6:V6"/>
    <mergeCell ref="I5:V5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workbookViewId="0">
      <selection activeCell="C21" sqref="C21"/>
    </sheetView>
  </sheetViews>
  <sheetFormatPr baseColWidth="10" defaultRowHeight="15" x14ac:dyDescent="0"/>
  <cols>
    <col min="1" max="2" width="18.83203125" style="5" customWidth="1"/>
    <col min="3" max="4" width="18.83203125" style="4" customWidth="1"/>
    <col min="5" max="6" width="18.83203125" style="5" customWidth="1"/>
    <col min="7" max="8" width="18.83203125" customWidth="1"/>
    <col min="22" max="22" width="15.6640625" customWidth="1"/>
  </cols>
  <sheetData>
    <row r="1" spans="1:22">
      <c r="B1" s="121" t="s">
        <v>12</v>
      </c>
      <c r="C1" s="26"/>
      <c r="D1" s="123" t="s">
        <v>13</v>
      </c>
      <c r="E1" s="26"/>
      <c r="F1" s="125" t="s">
        <v>14</v>
      </c>
    </row>
    <row r="2" spans="1:22">
      <c r="B2" s="122"/>
      <c r="C2" s="26"/>
      <c r="D2" s="124"/>
      <c r="E2" s="26"/>
      <c r="F2" s="126"/>
    </row>
    <row r="3" spans="1:22">
      <c r="B3" s="24" t="s">
        <v>19</v>
      </c>
      <c r="D3" s="24" t="s">
        <v>21</v>
      </c>
      <c r="F3" s="24" t="s">
        <v>18</v>
      </c>
    </row>
    <row r="4" spans="1:22" ht="15" customHeight="1">
      <c r="A4" s="26"/>
      <c r="B4" s="24" t="s">
        <v>26</v>
      </c>
      <c r="D4" s="24" t="s">
        <v>26</v>
      </c>
      <c r="E4" s="26"/>
      <c r="F4" s="24" t="s">
        <v>26</v>
      </c>
      <c r="H4" s="140" t="s">
        <v>45</v>
      </c>
      <c r="I4" s="135" t="s">
        <v>68</v>
      </c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01"/>
      <c r="V4" s="102"/>
    </row>
    <row r="5" spans="1:22">
      <c r="A5" s="84"/>
      <c r="B5" s="36">
        <v>5.1307218702596593E-14</v>
      </c>
      <c r="C5" s="5"/>
      <c r="D5" s="36">
        <v>1.6462924957615801E-13</v>
      </c>
      <c r="F5" s="43">
        <v>3.1679265425357286E-13</v>
      </c>
      <c r="G5" s="26"/>
      <c r="H5" s="141"/>
      <c r="I5" s="149" t="s">
        <v>56</v>
      </c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1"/>
    </row>
    <row r="6" spans="1:22">
      <c r="A6" s="84"/>
      <c r="B6" s="36">
        <v>6.2460961898813247E-15</v>
      </c>
      <c r="C6" s="5"/>
      <c r="D6" s="36">
        <v>5.219951815829392E-14</v>
      </c>
      <c r="F6" s="43">
        <v>4.1941562675825135E-13</v>
      </c>
      <c r="G6" s="26"/>
      <c r="H6" s="141"/>
      <c r="I6" s="146" t="s">
        <v>69</v>
      </c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8"/>
    </row>
    <row r="7" spans="1:22">
      <c r="A7" s="84"/>
      <c r="B7" s="36">
        <v>2.7705898099402163E-13</v>
      </c>
      <c r="C7" s="5"/>
      <c r="D7" s="36">
        <v>6.246096189881325E-14</v>
      </c>
      <c r="F7" s="43">
        <v>2.0078407663958841E-13</v>
      </c>
      <c r="G7" s="26"/>
      <c r="H7" s="141"/>
      <c r="I7" s="107" t="s">
        <v>70</v>
      </c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4"/>
      <c r="V7" s="103"/>
    </row>
    <row r="8" spans="1:22" ht="15" customHeight="1">
      <c r="A8" s="84"/>
      <c r="B8" s="36">
        <v>3.0025876684215222E-13</v>
      </c>
      <c r="C8" s="5"/>
      <c r="D8" s="36">
        <v>1.6239850093691443E-13</v>
      </c>
      <c r="F8" s="43">
        <v>2.2309341848843159E-13</v>
      </c>
      <c r="G8" s="26"/>
      <c r="H8" s="141"/>
      <c r="I8" s="143" t="s">
        <v>71</v>
      </c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5"/>
    </row>
    <row r="9" spans="1:22" ht="15" customHeight="1">
      <c r="A9" s="84"/>
      <c r="B9" s="36">
        <v>2.8955117337378426E-13</v>
      </c>
      <c r="C9" s="5"/>
      <c r="D9" s="36">
        <v>1.7042919603819044E-13</v>
      </c>
      <c r="F9" s="43">
        <v>3.3910199610241596E-13</v>
      </c>
      <c r="H9" s="141"/>
      <c r="I9" s="143" t="s">
        <v>72</v>
      </c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03"/>
    </row>
    <row r="10" spans="1:22" ht="15" customHeight="1">
      <c r="A10" s="84"/>
      <c r="B10" s="36">
        <v>7.4953154278575884E-15</v>
      </c>
      <c r="C10" s="5"/>
      <c r="D10" s="36">
        <v>5.2645667886142594E-14</v>
      </c>
      <c r="F10" s="43">
        <v>7.5851762286066741E-13</v>
      </c>
      <c r="G10" s="26"/>
      <c r="H10" s="141"/>
      <c r="I10" s="143" t="s">
        <v>73</v>
      </c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03"/>
    </row>
    <row r="11" spans="1:22">
      <c r="B11" s="36">
        <v>1.1888640000000002E-14</v>
      </c>
      <c r="C11" s="5"/>
      <c r="D11" s="36">
        <v>7.807620237351656E-14</v>
      </c>
      <c r="F11" s="43">
        <v>4.4618683697686317E-13</v>
      </c>
      <c r="G11" s="26"/>
      <c r="H11" s="141"/>
      <c r="I11" s="108" t="s">
        <v>74</v>
      </c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4"/>
      <c r="V11" s="103"/>
    </row>
    <row r="12" spans="1:22">
      <c r="A12" s="84"/>
      <c r="B12" s="36">
        <v>2.6322833943071297E-14</v>
      </c>
      <c r="C12" s="5"/>
      <c r="D12" s="5"/>
      <c r="F12" s="43">
        <v>3.1233078588380419E-13</v>
      </c>
      <c r="H12" s="141"/>
      <c r="I12" s="109" t="s">
        <v>65</v>
      </c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3"/>
    </row>
    <row r="13" spans="1:22">
      <c r="A13" s="84"/>
      <c r="B13" s="36">
        <v>1.6775229767109844E-13</v>
      </c>
      <c r="D13" s="25" t="s">
        <v>22</v>
      </c>
      <c r="F13" s="43">
        <v>1.517035245721335E-13</v>
      </c>
      <c r="G13" s="26"/>
      <c r="H13" s="141"/>
      <c r="I13" s="108" t="s">
        <v>75</v>
      </c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10"/>
    </row>
    <row r="14" spans="1:22">
      <c r="A14" s="84"/>
      <c r="B14" s="36">
        <v>1.5436780583563844E-12</v>
      </c>
      <c r="D14" s="27" t="s">
        <v>26</v>
      </c>
      <c r="F14" s="43">
        <v>2.6325023381634925E-13</v>
      </c>
      <c r="G14" s="26"/>
      <c r="H14" s="141"/>
      <c r="I14" s="108" t="s">
        <v>76</v>
      </c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4"/>
      <c r="V14" s="103"/>
    </row>
    <row r="15" spans="1:22">
      <c r="A15" s="84"/>
      <c r="B15" s="36">
        <v>1.8425983760149906E-13</v>
      </c>
      <c r="C15" s="5"/>
      <c r="D15" s="36">
        <v>5.799946462032658E-14</v>
      </c>
      <c r="F15" s="43">
        <v>9.8161104134909905E-14</v>
      </c>
      <c r="G15" s="26"/>
      <c r="H15" s="142"/>
      <c r="I15" s="137" t="s">
        <v>77</v>
      </c>
      <c r="J15" s="138"/>
      <c r="K15" s="138"/>
      <c r="L15" s="138"/>
      <c r="M15" s="138"/>
      <c r="N15" s="138"/>
      <c r="O15" s="138"/>
      <c r="P15" s="138"/>
      <c r="Q15" s="138"/>
      <c r="R15" s="138"/>
      <c r="S15" s="138"/>
      <c r="T15" s="138"/>
      <c r="U15" s="138"/>
      <c r="V15" s="139"/>
    </row>
    <row r="16" spans="1:22">
      <c r="A16" s="84"/>
      <c r="B16" s="36">
        <v>1.7890604086731508E-13</v>
      </c>
      <c r="C16" s="5"/>
      <c r="D16" s="36">
        <v>4.907647006335327E-14</v>
      </c>
      <c r="F16" s="43">
        <v>7.5851762286066749E-14</v>
      </c>
      <c r="G16" s="26"/>
      <c r="H16" s="74"/>
    </row>
    <row r="17" spans="1:8">
      <c r="A17" s="84"/>
      <c r="B17" s="36">
        <v>4.8630320335504603E-14</v>
      </c>
      <c r="C17" s="5"/>
      <c r="D17" s="36">
        <v>1.5169090746854645E-13</v>
      </c>
      <c r="F17" s="43">
        <v>1.9186033990005116E-13</v>
      </c>
      <c r="G17" s="26"/>
      <c r="H17" s="74"/>
    </row>
    <row r="18" spans="1:8">
      <c r="A18" s="84"/>
      <c r="B18" s="36">
        <v>8.3876148835549219E-14</v>
      </c>
      <c r="C18" s="5"/>
      <c r="D18" s="36">
        <v>1.472294101900598E-13</v>
      </c>
      <c r="F18" s="43">
        <v>2.4540276033727472E-13</v>
      </c>
      <c r="G18" s="19"/>
      <c r="H18" s="76"/>
    </row>
    <row r="19" spans="1:8">
      <c r="A19" s="84"/>
      <c r="B19" s="36">
        <v>2.9624341929151422E-14</v>
      </c>
      <c r="C19" s="5"/>
      <c r="D19" s="36">
        <v>6.6922459177299896E-14</v>
      </c>
      <c r="F19" s="43">
        <v>1.0262297250467853E-13</v>
      </c>
      <c r="G19" s="26"/>
      <c r="H19" s="74"/>
    </row>
    <row r="20" spans="1:8">
      <c r="A20" s="84"/>
      <c r="B20" s="36">
        <v>2.2173641474078702E-14</v>
      </c>
      <c r="C20" s="5"/>
      <c r="D20" s="36">
        <v>7.1383956455786566E-14</v>
      </c>
      <c r="F20" s="43">
        <v>3.6587320632102779E-13</v>
      </c>
      <c r="G20" s="19"/>
      <c r="H20" s="76"/>
    </row>
    <row r="21" spans="1:8">
      <c r="A21" s="84"/>
      <c r="B21" s="36">
        <v>1.3652181672169182E-13</v>
      </c>
      <c r="C21" s="5"/>
      <c r="D21" s="36">
        <v>6.246096189881325E-14</v>
      </c>
      <c r="F21" s="43">
        <v>4.3280123186755726E-13</v>
      </c>
      <c r="G21" s="26"/>
      <c r="H21" s="74"/>
    </row>
    <row r="22" spans="1:8">
      <c r="B22" s="36">
        <v>1.6998304631034174E-13</v>
      </c>
      <c r="C22" s="5"/>
      <c r="D22" s="36">
        <v>6.246096189881325E-14</v>
      </c>
      <c r="F22" s="43">
        <v>2.4094089196750615E-13</v>
      </c>
      <c r="G22" s="26"/>
      <c r="H22" s="74"/>
    </row>
    <row r="23" spans="1:8">
      <c r="B23" s="36">
        <v>2.3422860712054967E-14</v>
      </c>
      <c r="C23" s="5"/>
      <c r="D23" s="36">
        <v>6.6922459177299896E-14</v>
      </c>
      <c r="F23" s="43">
        <v>3.3464012773264734E-13</v>
      </c>
      <c r="G23" s="26"/>
      <c r="H23" s="74"/>
    </row>
    <row r="24" spans="1:8">
      <c r="B24" s="36">
        <v>1.0975283305077186E-14</v>
      </c>
      <c r="C24" s="5"/>
      <c r="D24" s="36">
        <v>1.0707593468367984E-13</v>
      </c>
      <c r="F24" s="43">
        <v>1.7847473479074527E-13</v>
      </c>
      <c r="G24" s="19"/>
      <c r="H24" s="76"/>
    </row>
    <row r="25" spans="1:8">
      <c r="B25" s="36">
        <v>4.5061122512715266E-14</v>
      </c>
      <c r="C25" s="5"/>
      <c r="D25" s="36">
        <v>5.799946462032658E-14</v>
      </c>
      <c r="F25" s="43">
        <v>2.3201715522796901E-13</v>
      </c>
      <c r="G25" s="26"/>
      <c r="H25" s="74"/>
    </row>
    <row r="26" spans="1:8">
      <c r="B26" s="36">
        <v>6.558400999375391E-15</v>
      </c>
      <c r="C26" s="5"/>
      <c r="D26" s="36">
        <v>3.5691978227893283E-14</v>
      </c>
      <c r="G26" s="26"/>
      <c r="H26" s="74"/>
    </row>
    <row r="27" spans="1:8">
      <c r="B27" s="36">
        <v>4.2161149281698937E-14</v>
      </c>
      <c r="C27" s="5"/>
      <c r="D27" s="36">
        <v>4.4614972784866606E-14</v>
      </c>
      <c r="F27" s="87" t="s">
        <v>57</v>
      </c>
      <c r="G27" s="19"/>
      <c r="H27" s="76"/>
    </row>
    <row r="28" spans="1:8">
      <c r="B28" s="36">
        <v>6.4245560810207906E-14</v>
      </c>
      <c r="D28" s="24" t="s">
        <v>1</v>
      </c>
      <c r="F28" s="81">
        <v>5.7241600000000001E-13</v>
      </c>
      <c r="G28" s="26"/>
      <c r="H28" s="74"/>
    </row>
    <row r="29" spans="1:8">
      <c r="B29" s="36">
        <v>4.9522619791201931E-14</v>
      </c>
      <c r="C29" s="5"/>
      <c r="D29" s="36">
        <v>9.3691442848219857E-14</v>
      </c>
      <c r="F29" s="79"/>
      <c r="G29" s="26"/>
      <c r="H29" s="74"/>
    </row>
    <row r="30" spans="1:8">
      <c r="B30" s="36">
        <v>4.907647006335327E-14</v>
      </c>
      <c r="C30" s="5"/>
      <c r="D30" s="36">
        <v>4.0153475506379941E-14</v>
      </c>
      <c r="F30" s="88" t="s">
        <v>64</v>
      </c>
      <c r="G30" s="26"/>
      <c r="H30" s="74"/>
    </row>
    <row r="31" spans="1:8">
      <c r="B31" s="36">
        <v>1.4232176318372447E-14</v>
      </c>
      <c r="C31" s="5"/>
      <c r="D31" s="5"/>
      <c r="F31" s="81">
        <v>8.2780159999999998E-13</v>
      </c>
      <c r="G31" s="87"/>
      <c r="H31" s="76"/>
    </row>
    <row r="32" spans="1:8">
      <c r="B32" s="36">
        <v>8.075310074060855E-14</v>
      </c>
      <c r="D32" s="28" t="s">
        <v>24</v>
      </c>
      <c r="F32" s="81">
        <v>7.1331840000000002E-13</v>
      </c>
      <c r="G32" s="89"/>
      <c r="H32" s="76"/>
    </row>
    <row r="33" spans="2:8">
      <c r="B33" s="36">
        <v>2.5965914160792366E-14</v>
      </c>
      <c r="D33" s="27" t="s">
        <v>26</v>
      </c>
      <c r="F33" s="81">
        <v>7.1772160000000001E-13</v>
      </c>
      <c r="G33" s="79"/>
      <c r="H33" s="76"/>
    </row>
    <row r="34" spans="2:8">
      <c r="B34" s="36">
        <v>9.9937539038101195E-14</v>
      </c>
      <c r="C34" s="5"/>
      <c r="D34" s="36">
        <v>8.6553047202641209E-14</v>
      </c>
      <c r="F34" s="81">
        <v>7.5294720000000004E-13</v>
      </c>
      <c r="G34" s="88"/>
      <c r="H34" s="76"/>
    </row>
    <row r="35" spans="2:8">
      <c r="B35" s="36">
        <v>6.3353261354510572E-14</v>
      </c>
      <c r="C35" s="5"/>
      <c r="D35" s="36">
        <v>3.5825823146247874E-14</v>
      </c>
      <c r="F35" s="79"/>
      <c r="G35" s="82"/>
      <c r="H35" s="76"/>
    </row>
    <row r="36" spans="2:8">
      <c r="B36" s="36">
        <v>6.826090836084591E-14</v>
      </c>
      <c r="C36" s="5"/>
      <c r="D36" s="36">
        <v>2.1682876773445173E-14</v>
      </c>
      <c r="F36" s="88" t="s">
        <v>58</v>
      </c>
      <c r="G36" s="82"/>
      <c r="H36" s="74"/>
    </row>
    <row r="37" spans="2:8">
      <c r="B37" s="36">
        <v>3.5558133309538686E-14</v>
      </c>
      <c r="C37" s="5"/>
      <c r="D37" s="36">
        <v>2.4315160167752301E-15</v>
      </c>
      <c r="F37" s="80">
        <v>4.4384256E-13</v>
      </c>
      <c r="G37" s="82"/>
      <c r="H37" s="74"/>
    </row>
    <row r="38" spans="2:8">
      <c r="B38" s="36">
        <v>5.7107165164629258E-14</v>
      </c>
      <c r="C38" s="5"/>
      <c r="D38" s="36">
        <v>1.2179887570268583E-15</v>
      </c>
      <c r="F38" s="80">
        <v>4.4692480000000002E-13</v>
      </c>
      <c r="G38" s="82"/>
      <c r="H38" s="74"/>
    </row>
    <row r="39" spans="2:8">
      <c r="B39" s="36">
        <v>6.1122512715267249E-14</v>
      </c>
      <c r="C39" s="5"/>
      <c r="D39" s="5"/>
      <c r="F39" s="79"/>
      <c r="G39" s="80"/>
      <c r="H39" s="76"/>
    </row>
    <row r="40" spans="2:8">
      <c r="B40" s="36">
        <v>2.609975907914696E-14</v>
      </c>
      <c r="C40" s="6" t="s">
        <v>5</v>
      </c>
      <c r="D40" s="41">
        <f>QUARTILE(D5:D38,1)</f>
        <v>4.6845721424109941E-14</v>
      </c>
      <c r="F40" s="88" t="s">
        <v>59</v>
      </c>
      <c r="G40" s="88"/>
      <c r="H40" s="76"/>
    </row>
    <row r="41" spans="2:8">
      <c r="B41" s="36">
        <v>1.5035245828500045E-14</v>
      </c>
      <c r="C41" s="6" t="s">
        <v>6</v>
      </c>
      <c r="D41" s="42">
        <f>QUARTILE(D5:D38,2)</f>
        <v>6.246096189881325E-14</v>
      </c>
      <c r="F41" s="82">
        <v>4.4472319999999998E-13</v>
      </c>
      <c r="G41" s="80"/>
      <c r="H41" s="76"/>
    </row>
    <row r="42" spans="2:8">
      <c r="B42" s="36">
        <v>1.0082983849379852E-13</v>
      </c>
      <c r="C42" s="6" t="s">
        <v>7</v>
      </c>
      <c r="D42" s="41">
        <f>QUARTILE(D5:D38,3)</f>
        <v>9.0122245025430533E-14</v>
      </c>
      <c r="F42" s="82">
        <v>5.28384E-13</v>
      </c>
      <c r="G42" s="80"/>
      <c r="H42" s="76"/>
    </row>
    <row r="43" spans="2:8">
      <c r="B43" s="36">
        <v>6.4691710538056573E-14</v>
      </c>
      <c r="C43" s="6"/>
      <c r="D43" s="43"/>
      <c r="F43" s="79"/>
      <c r="G43" s="80"/>
      <c r="H43" s="74"/>
    </row>
    <row r="44" spans="2:8">
      <c r="B44" s="36">
        <v>8.1645400196305884E-14</v>
      </c>
      <c r="C44" s="6" t="s">
        <v>8</v>
      </c>
      <c r="D44" s="44">
        <f>D41-D40</f>
        <v>1.5615240474703309E-14</v>
      </c>
      <c r="F44" s="91" t="s">
        <v>60</v>
      </c>
      <c r="G44" s="88"/>
      <c r="H44" s="30"/>
    </row>
    <row r="45" spans="2:8">
      <c r="B45" s="36">
        <v>3.1096636031052021E-14</v>
      </c>
      <c r="C45" s="6" t="s">
        <v>9</v>
      </c>
      <c r="D45" s="44">
        <f>D42-D41</f>
        <v>2.7661283126617282E-14</v>
      </c>
      <c r="F45" s="89">
        <v>8.4981760000000006E-14</v>
      </c>
      <c r="G45" s="82"/>
    </row>
    <row r="46" spans="2:8">
      <c r="B46" s="36">
        <v>5.4430266797537249E-14</v>
      </c>
      <c r="G46" s="82"/>
      <c r="H46" s="30"/>
    </row>
    <row r="47" spans="2:8">
      <c r="B47" s="36">
        <v>3.729811724814848E-14</v>
      </c>
      <c r="C47" s="33" t="s">
        <v>30</v>
      </c>
      <c r="D47" s="34">
        <f>COUNTA(D5:D11)+COUNTA(D15:D27)+COUNTA(D29:D30)+COUNTA(D34:D38)</f>
        <v>27</v>
      </c>
      <c r="E47" s="6" t="s">
        <v>5</v>
      </c>
      <c r="F47" s="41">
        <f>QUARTILE(F5:F45,1)</f>
        <v>2.1193874756400998E-13</v>
      </c>
      <c r="G47" s="77"/>
    </row>
    <row r="48" spans="2:8">
      <c r="B48" s="36">
        <v>3.2479700187382887E-13</v>
      </c>
      <c r="E48" s="6" t="s">
        <v>6</v>
      </c>
      <c r="F48" s="42">
        <f>QUARTILE(F5:F45,2)</f>
        <v>3.3464012773264734E-13</v>
      </c>
      <c r="G48" s="77"/>
    </row>
    <row r="49" spans="2:8">
      <c r="B49" s="36">
        <v>5.3537967341839922E-14</v>
      </c>
      <c r="E49" s="6" t="s">
        <v>7</v>
      </c>
      <c r="F49" s="41">
        <f>QUARTILE(F5:F45,3)</f>
        <v>4.4655581848843157E-13</v>
      </c>
      <c r="G49" s="77"/>
    </row>
    <row r="50" spans="2:8">
      <c r="B50" s="36">
        <v>2.4002855358258232E-14</v>
      </c>
      <c r="E50" s="6"/>
      <c r="F50" s="43"/>
      <c r="G50" s="77"/>
    </row>
    <row r="51" spans="2:8">
      <c r="B51" s="36">
        <v>1.2670652270902114E-13</v>
      </c>
      <c r="E51" s="6" t="s">
        <v>8</v>
      </c>
      <c r="F51" s="44">
        <f>F48-F47</f>
        <v>1.2270138016863736E-13</v>
      </c>
      <c r="G51" s="5"/>
      <c r="H51" s="30"/>
    </row>
    <row r="52" spans="2:8">
      <c r="B52" s="36">
        <v>3.181047559560989E-14</v>
      </c>
      <c r="E52" s="6" t="s">
        <v>9</v>
      </c>
      <c r="F52" s="44">
        <f>F49-F48</f>
        <v>1.1191569075578423E-13</v>
      </c>
      <c r="G52" s="77"/>
    </row>
    <row r="53" spans="2:8">
      <c r="B53" s="36">
        <v>3.3461229588649951E-15</v>
      </c>
      <c r="G53" s="77"/>
    </row>
    <row r="54" spans="2:8">
      <c r="B54" s="36"/>
      <c r="E54" s="33" t="s">
        <v>30</v>
      </c>
      <c r="F54" s="34">
        <f>COUNTA(F5:F25,F28,F31:F34,F37:F38,F41:F42,F45)</f>
        <v>31</v>
      </c>
      <c r="G54" s="5"/>
      <c r="H54" s="30"/>
    </row>
    <row r="55" spans="2:8">
      <c r="B55" s="67" t="s">
        <v>55</v>
      </c>
      <c r="G55" s="71"/>
    </row>
    <row r="56" spans="2:8">
      <c r="B56" s="81">
        <v>3.8131711999999999E-14</v>
      </c>
      <c r="G56" s="71"/>
    </row>
    <row r="57" spans="2:8">
      <c r="B57" s="81">
        <v>3.5665920000000007E-15</v>
      </c>
    </row>
    <row r="58" spans="2:8">
      <c r="B58" s="81">
        <v>5.2838400000000009E-16</v>
      </c>
    </row>
    <row r="59" spans="2:8">
      <c r="B59" s="81">
        <v>1.2681216000000001E-13</v>
      </c>
    </row>
    <row r="60" spans="2:8">
      <c r="B60" s="81">
        <v>8.762368E-15</v>
      </c>
    </row>
    <row r="61" spans="2:8">
      <c r="B61" s="81">
        <v>5.8122240000000005E-15</v>
      </c>
    </row>
    <row r="62" spans="2:8">
      <c r="B62" s="81">
        <v>8.6743040000000006E-15</v>
      </c>
    </row>
    <row r="63" spans="2:8">
      <c r="B63" s="81">
        <v>1.7260544E-14</v>
      </c>
    </row>
    <row r="64" spans="2:8">
      <c r="B64" s="81">
        <v>1.6291840000000002E-14</v>
      </c>
    </row>
    <row r="65" spans="2:3">
      <c r="B65" s="81">
        <v>4.2799104000000008E-14</v>
      </c>
    </row>
    <row r="66" spans="2:3">
      <c r="B66" s="81">
        <v>2.003456E-14</v>
      </c>
    </row>
    <row r="67" spans="2:3">
      <c r="B67" s="81">
        <v>1.1448320000000002E-14</v>
      </c>
    </row>
    <row r="68" spans="2:3">
      <c r="B68" s="81">
        <v>2.3777280000000004E-15</v>
      </c>
    </row>
    <row r="69" spans="2:3">
      <c r="B69" s="81">
        <v>4.7554560000000009E-15</v>
      </c>
    </row>
    <row r="71" spans="2:3">
      <c r="B71" s="29" t="s">
        <v>61</v>
      </c>
      <c r="C71" s="93"/>
    </row>
    <row r="72" spans="2:3">
      <c r="B72" s="83">
        <v>3.8131711999999999E-14</v>
      </c>
      <c r="C72" s="93"/>
    </row>
    <row r="73" spans="2:3">
      <c r="B73" s="83">
        <v>1.2681216000000001E-13</v>
      </c>
      <c r="C73" s="93"/>
    </row>
    <row r="74" spans="2:3">
      <c r="B74" s="83">
        <v>8.762368E-15</v>
      </c>
      <c r="C74" s="93"/>
    </row>
    <row r="75" spans="2:3">
      <c r="B75" s="83">
        <v>8.6743040000000006E-15</v>
      </c>
      <c r="C75" s="93"/>
    </row>
    <row r="76" spans="2:3">
      <c r="B76" s="83">
        <v>1.7260544E-14</v>
      </c>
      <c r="C76" s="93"/>
    </row>
    <row r="77" spans="2:3">
      <c r="B77" s="83">
        <v>1.6291840000000002E-14</v>
      </c>
      <c r="C77" s="93"/>
    </row>
    <row r="78" spans="2:3">
      <c r="B78" s="83">
        <v>2.003456E-14</v>
      </c>
      <c r="C78" s="93"/>
    </row>
    <row r="79" spans="2:3">
      <c r="B79" s="83">
        <v>1.1448320000000002E-14</v>
      </c>
      <c r="C79" s="93"/>
    </row>
    <row r="80" spans="2:3">
      <c r="B80" s="83">
        <v>2.3777280000000004E-15</v>
      </c>
      <c r="C80" s="93"/>
    </row>
    <row r="81" spans="1:2">
      <c r="B81" s="83">
        <v>4.7554560000000009E-15</v>
      </c>
    </row>
    <row r="83" spans="1:2">
      <c r="A83" s="6" t="s">
        <v>5</v>
      </c>
      <c r="B83" s="37">
        <f>QUARTILE(B5:B81,1)</f>
        <v>1.1888640000000002E-14</v>
      </c>
    </row>
    <row r="84" spans="1:2">
      <c r="A84" s="6" t="s">
        <v>6</v>
      </c>
      <c r="B84" s="38">
        <f>QUARTILE(B5:B81,2)</f>
        <v>3.5558133309538686E-14</v>
      </c>
    </row>
    <row r="85" spans="1:2">
      <c r="A85" s="6" t="s">
        <v>7</v>
      </c>
      <c r="B85" s="37">
        <f>QUARTILE(B5:B81,3)</f>
        <v>6.826090836084591E-14</v>
      </c>
    </row>
    <row r="86" spans="1:2">
      <c r="A86" s="6"/>
      <c r="B86" s="36"/>
    </row>
    <row r="87" spans="1:2">
      <c r="A87" s="6" t="s">
        <v>8</v>
      </c>
      <c r="B87" s="39">
        <f>B84-B83</f>
        <v>2.3669493309538683E-14</v>
      </c>
    </row>
    <row r="88" spans="1:2">
      <c r="A88" s="6" t="s">
        <v>9</v>
      </c>
      <c r="B88" s="39">
        <f>B85-B84</f>
        <v>3.2702775051307224E-14</v>
      </c>
    </row>
    <row r="90" spans="1:2">
      <c r="A90" s="33" t="s">
        <v>30</v>
      </c>
      <c r="B90" s="33">
        <f>COUNTA(B4:B53,B56:B69,B72:B81)</f>
        <v>74</v>
      </c>
    </row>
  </sheetData>
  <mergeCells count="11">
    <mergeCell ref="I10:U10"/>
    <mergeCell ref="H4:H15"/>
    <mergeCell ref="I15:V15"/>
    <mergeCell ref="B1:B2"/>
    <mergeCell ref="D1:D2"/>
    <mergeCell ref="F1:F2"/>
    <mergeCell ref="I4:T4"/>
    <mergeCell ref="I5:V5"/>
    <mergeCell ref="I6:V6"/>
    <mergeCell ref="I8:V8"/>
    <mergeCell ref="I9:U9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103"/>
  <sheetViews>
    <sheetView topLeftCell="A39" zoomScale="75" zoomScaleNormal="75" zoomScalePageLayoutView="75" workbookViewId="0">
      <selection activeCell="G34" sqref="G34"/>
    </sheetView>
  </sheetViews>
  <sheetFormatPr baseColWidth="10" defaultRowHeight="15" x14ac:dyDescent="0"/>
  <cols>
    <col min="2" max="4" width="18.83203125" style="5" customWidth="1"/>
    <col min="6" max="6" width="12.1640625" bestFit="1" customWidth="1"/>
    <col min="7" max="7" width="24.83203125" customWidth="1"/>
    <col min="8" max="8" width="22.83203125" customWidth="1"/>
    <col min="9" max="9" width="25.1640625" customWidth="1"/>
    <col min="10" max="10" width="12.1640625" bestFit="1" customWidth="1"/>
    <col min="11" max="11" width="12.1640625" customWidth="1"/>
    <col min="25" max="25" width="33.6640625" customWidth="1"/>
  </cols>
  <sheetData>
    <row r="1" spans="2:25">
      <c r="B1" s="165" t="s">
        <v>12</v>
      </c>
      <c r="C1" s="166"/>
      <c r="D1" s="167"/>
      <c r="G1" s="173" t="s">
        <v>14</v>
      </c>
      <c r="H1" s="174"/>
      <c r="I1" s="175"/>
      <c r="K1" s="66"/>
    </row>
    <row r="2" spans="2:25" ht="15" customHeight="1">
      <c r="B2" s="168"/>
      <c r="C2" s="169"/>
      <c r="D2" s="170"/>
      <c r="G2" s="176"/>
      <c r="H2" s="177"/>
      <c r="I2" s="178"/>
      <c r="K2" s="66"/>
    </row>
    <row r="3" spans="2:25">
      <c r="B3" s="171" t="s">
        <v>19</v>
      </c>
      <c r="C3" s="171"/>
      <c r="D3" s="172"/>
      <c r="G3" s="171" t="s">
        <v>18</v>
      </c>
      <c r="H3" s="171"/>
      <c r="I3" s="172"/>
      <c r="K3" s="66"/>
    </row>
    <row r="4" spans="2:25">
      <c r="B4" s="29" t="s">
        <v>27</v>
      </c>
      <c r="C4" s="29" t="s">
        <v>26</v>
      </c>
      <c r="D4" s="29" t="s">
        <v>29</v>
      </c>
      <c r="G4" s="29" t="s">
        <v>27</v>
      </c>
      <c r="H4" s="29" t="s">
        <v>26</v>
      </c>
      <c r="I4" s="29" t="s">
        <v>29</v>
      </c>
      <c r="K4" s="162" t="s">
        <v>45</v>
      </c>
      <c r="L4" s="152" t="s">
        <v>68</v>
      </c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95"/>
      <c r="Y4" s="96"/>
    </row>
    <row r="5" spans="2:25">
      <c r="B5" s="36">
        <v>6.5584009993753895E-14</v>
      </c>
      <c r="C5" s="36">
        <v>5.1307218702596593E-14</v>
      </c>
      <c r="D5" s="40">
        <f t="shared" ref="D5:D10" si="0">B5/C5</f>
        <v>1.2782608695652171</v>
      </c>
      <c r="G5" s="73">
        <v>4.1049189001874E-13</v>
      </c>
      <c r="H5" s="74">
        <v>3.1679265425357301E-13</v>
      </c>
      <c r="I5" s="85">
        <v>1.295774647887405</v>
      </c>
      <c r="K5" s="163"/>
      <c r="L5" s="154" t="s">
        <v>56</v>
      </c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6"/>
    </row>
    <row r="6" spans="2:25">
      <c r="B6" s="36">
        <v>9.8599089854555197E-15</v>
      </c>
      <c r="C6" s="36">
        <v>6.2460961898813247E-15</v>
      </c>
      <c r="D6" s="40">
        <f t="shared" si="0"/>
        <v>1.5785714285714285</v>
      </c>
      <c r="G6" s="73">
        <v>4.4618683697686317E-13</v>
      </c>
      <c r="H6" s="74">
        <v>4.1941562675825135E-13</v>
      </c>
      <c r="I6" s="85">
        <v>1.0638297872340428</v>
      </c>
      <c r="K6" s="163"/>
      <c r="L6" s="157" t="s">
        <v>69</v>
      </c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9"/>
    </row>
    <row r="7" spans="2:25">
      <c r="B7" s="36">
        <v>1.1867582760774516E-13</v>
      </c>
      <c r="C7" s="36">
        <v>2.7705898099402163E-13</v>
      </c>
      <c r="D7" s="40">
        <f t="shared" si="0"/>
        <v>0.42834138486312395</v>
      </c>
      <c r="G7" s="73">
        <v>4.4618683697686317E-13</v>
      </c>
      <c r="H7" s="74">
        <v>2.0078407663958841E-13</v>
      </c>
      <c r="I7" s="85">
        <v>2.2222222222222223</v>
      </c>
      <c r="K7" s="163"/>
      <c r="L7" s="160" t="s">
        <v>73</v>
      </c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97"/>
    </row>
    <row r="8" spans="2:25" ht="15" customHeight="1">
      <c r="B8" s="36">
        <v>1.2358347461408049E-13</v>
      </c>
      <c r="C8" s="36">
        <v>3.0025876684215222E-13</v>
      </c>
      <c r="D8" s="40">
        <f t="shared" si="0"/>
        <v>0.41158989598811296</v>
      </c>
      <c r="G8" s="73">
        <v>3.5694946958149055E-13</v>
      </c>
      <c r="H8" s="74">
        <v>2.2309341848843159E-13</v>
      </c>
      <c r="I8" s="85">
        <v>1.6</v>
      </c>
      <c r="K8" s="163"/>
      <c r="L8" s="98" t="s">
        <v>74</v>
      </c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1"/>
      <c r="Y8" s="113"/>
    </row>
    <row r="9" spans="2:25" ht="15" customHeight="1">
      <c r="B9" s="36">
        <v>1.2626037298117249E-13</v>
      </c>
      <c r="C9" s="36">
        <v>2.8955117337378426E-13</v>
      </c>
      <c r="D9" s="40">
        <f t="shared" si="0"/>
        <v>0.43605546995377503</v>
      </c>
      <c r="G9" s="73">
        <v>3.7033507469079641E-13</v>
      </c>
      <c r="H9" s="74">
        <v>3.3910199610241596E-13</v>
      </c>
      <c r="I9" s="85">
        <v>1.0921052631578949</v>
      </c>
      <c r="K9" s="163"/>
      <c r="L9" s="99" t="s">
        <v>65</v>
      </c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97"/>
    </row>
    <row r="10" spans="2:25">
      <c r="B10" s="36">
        <v>1.2492192379762649E-14</v>
      </c>
      <c r="C10" s="36">
        <v>7.4953154278575884E-15</v>
      </c>
      <c r="D10" s="40">
        <f t="shared" si="0"/>
        <v>1.666666666666667</v>
      </c>
      <c r="G10" s="73">
        <v>1.1154670924421578E-12</v>
      </c>
      <c r="H10" s="74">
        <v>7.5851762286066741E-13</v>
      </c>
      <c r="I10" s="85">
        <v>1.4705882352941175</v>
      </c>
      <c r="K10" s="163"/>
      <c r="L10" s="98" t="s">
        <v>75</v>
      </c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97"/>
    </row>
    <row r="11" spans="2:25">
      <c r="B11" s="36">
        <v>4.0465780315874011E-14</v>
      </c>
      <c r="C11" s="36">
        <v>2.6322833943071297E-14</v>
      </c>
      <c r="D11" s="40">
        <f t="shared" ref="D11:D52" si="1">B11/C11</f>
        <v>1.5372881355932204</v>
      </c>
      <c r="G11" s="73">
        <v>6.2466157176760837E-13</v>
      </c>
      <c r="H11" s="74">
        <v>4.4618683697686317E-13</v>
      </c>
      <c r="I11" s="85">
        <v>1.4</v>
      </c>
      <c r="K11" s="163"/>
      <c r="L11" s="98" t="s">
        <v>76</v>
      </c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1"/>
      <c r="Y11" s="97"/>
    </row>
    <row r="12" spans="2:25">
      <c r="B12" s="36">
        <v>1.4053716427232981E-13</v>
      </c>
      <c r="C12" s="36">
        <v>1.6775229767109844E-13</v>
      </c>
      <c r="D12" s="40">
        <f t="shared" si="1"/>
        <v>0.83776595744680848</v>
      </c>
      <c r="G12" s="73">
        <v>4.4618683697686317E-13</v>
      </c>
      <c r="H12" s="74">
        <v>3.1233078588380419E-13</v>
      </c>
      <c r="I12" s="85">
        <v>1.4285714285714288</v>
      </c>
      <c r="K12" s="164"/>
      <c r="L12" s="114" t="s">
        <v>77</v>
      </c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00"/>
    </row>
    <row r="13" spans="2:25">
      <c r="B13" s="36">
        <v>1.1466048005710718E-12</v>
      </c>
      <c r="C13" s="36">
        <v>1.5436780583563844E-12</v>
      </c>
      <c r="D13" s="40">
        <f t="shared" si="1"/>
        <v>0.74277456647398854</v>
      </c>
      <c r="G13" s="73">
        <v>2.4986462870704339E-13</v>
      </c>
      <c r="H13" s="74">
        <v>1.517035245721335E-13</v>
      </c>
      <c r="I13" s="85">
        <v>1.6470588235294117</v>
      </c>
    </row>
    <row r="14" spans="2:25">
      <c r="B14" s="36">
        <v>4.8630320335504597E-13</v>
      </c>
      <c r="C14" s="36">
        <v>1.8425983760149906E-13</v>
      </c>
      <c r="D14" s="40">
        <f t="shared" si="1"/>
        <v>2.639225181598063</v>
      </c>
      <c r="G14" s="73">
        <v>2.8109770729542379E-13</v>
      </c>
      <c r="H14" s="74">
        <v>2.6325023381634925E-13</v>
      </c>
      <c r="I14" s="85">
        <v>1.0677966101694916</v>
      </c>
    </row>
    <row r="15" spans="2:25">
      <c r="B15" s="36">
        <v>8.8783795841884531E-14</v>
      </c>
      <c r="C15" s="36">
        <v>1.7890604086731508E-13</v>
      </c>
      <c r="D15" s="40">
        <f t="shared" si="1"/>
        <v>0.49625935162094759</v>
      </c>
      <c r="G15" s="73">
        <v>8.4775499025603991E-14</v>
      </c>
      <c r="H15" s="74">
        <v>9.8161104134909905E-14</v>
      </c>
      <c r="I15" s="85">
        <v>0.86363636363636342</v>
      </c>
    </row>
    <row r="16" spans="2:25">
      <c r="B16" s="36">
        <v>1.3027572053181048E-13</v>
      </c>
      <c r="C16" s="36">
        <v>4.8630320335504603E-14</v>
      </c>
      <c r="D16" s="40">
        <f t="shared" si="1"/>
        <v>2.6788990825688068</v>
      </c>
      <c r="G16" s="73">
        <v>1.2493231435352169E-13</v>
      </c>
      <c r="H16" s="74">
        <v>7.5851762286066749E-14</v>
      </c>
      <c r="I16" s="85">
        <v>1.6470588235294117</v>
      </c>
    </row>
    <row r="17" spans="2:14">
      <c r="B17" s="36">
        <v>7.4060854822878569E-14</v>
      </c>
      <c r="C17" s="36">
        <v>8.3876148835549219E-14</v>
      </c>
      <c r="D17" s="40">
        <f t="shared" si="1"/>
        <v>0.88297872340425532</v>
      </c>
      <c r="G17" s="73">
        <v>2.6771210218611787E-13</v>
      </c>
      <c r="H17" s="74">
        <v>1.9186033990005116E-13</v>
      </c>
      <c r="I17" s="85">
        <v>1.3953488372093021</v>
      </c>
      <c r="N17" s="70"/>
    </row>
    <row r="18" spans="2:14">
      <c r="B18" s="36">
        <v>9.4583742303917203E-14</v>
      </c>
      <c r="C18" s="36">
        <v>2.9624341929151422E-14</v>
      </c>
      <c r="D18" s="40">
        <f t="shared" si="1"/>
        <v>3.1927710843373496</v>
      </c>
      <c r="G18" s="73">
        <v>3.0340704914426699E-13</v>
      </c>
      <c r="H18" s="74">
        <v>2.4540276033727472E-13</v>
      </c>
      <c r="I18" s="85">
        <v>1.2363636363636366</v>
      </c>
      <c r="N18" s="70"/>
    </row>
    <row r="19" spans="2:14">
      <c r="B19" s="36">
        <v>2.7438208262692961E-14</v>
      </c>
      <c r="C19" s="36">
        <v>2.2173641474078702E-14</v>
      </c>
      <c r="D19" s="40">
        <f t="shared" si="1"/>
        <v>1.2374245472837022</v>
      </c>
      <c r="G19" s="73">
        <v>1.3385605109305894E-13</v>
      </c>
      <c r="H19" s="74">
        <v>1.0262297250467853E-13</v>
      </c>
      <c r="I19" s="85">
        <v>1.3043478260869563</v>
      </c>
      <c r="N19" s="70"/>
    </row>
    <row r="20" spans="2:14">
      <c r="B20" s="36">
        <v>2.8107432854465962E-13</v>
      </c>
      <c r="C20" s="36">
        <v>1.3652181672169182E-13</v>
      </c>
      <c r="D20" s="40">
        <f t="shared" si="1"/>
        <v>2.0588235294117645</v>
      </c>
      <c r="G20" s="73">
        <v>5.2650046763269851E-13</v>
      </c>
      <c r="H20" s="74">
        <v>3.6587320632102779E-13</v>
      </c>
      <c r="I20" s="85">
        <v>1.4390243902439024</v>
      </c>
      <c r="N20" s="70"/>
    </row>
    <row r="21" spans="2:14">
      <c r="B21" s="36">
        <v>1.1912197733559384E-13</v>
      </c>
      <c r="C21" s="36">
        <v>1.6998304631034174E-13</v>
      </c>
      <c r="D21" s="40">
        <f t="shared" si="1"/>
        <v>0.70078740157480335</v>
      </c>
      <c r="G21" s="73">
        <v>4.104918900187141E-13</v>
      </c>
      <c r="H21" s="74">
        <v>4.3280123186755726E-13</v>
      </c>
      <c r="I21" s="85">
        <v>0.94845360824742264</v>
      </c>
      <c r="N21" s="70"/>
    </row>
    <row r="22" spans="2:14">
      <c r="B22" s="36">
        <v>6.4691710538056573E-14</v>
      </c>
      <c r="C22" s="36">
        <v>2.3422860712054967E-14</v>
      </c>
      <c r="D22" s="40">
        <f t="shared" si="1"/>
        <v>2.7619047619047619</v>
      </c>
      <c r="G22" s="73">
        <v>3.5694946958149055E-13</v>
      </c>
      <c r="H22" s="74">
        <v>2.4094089196750615E-13</v>
      </c>
      <c r="I22" s="85">
        <v>1.4814814814814814</v>
      </c>
      <c r="N22" s="70"/>
    </row>
    <row r="23" spans="2:14">
      <c r="B23" s="36">
        <v>9.05683947532792E-15</v>
      </c>
      <c r="C23" s="36">
        <v>1.0975283305077186E-14</v>
      </c>
      <c r="D23" s="40">
        <f t="shared" si="1"/>
        <v>0.82520325203252021</v>
      </c>
      <c r="G23" s="73">
        <v>4.2833936349778864E-13</v>
      </c>
      <c r="H23" s="74">
        <v>3.3464012773264734E-13</v>
      </c>
      <c r="I23" s="85">
        <v>1.28</v>
      </c>
      <c r="N23" s="70"/>
    </row>
    <row r="24" spans="2:14">
      <c r="B24" s="36">
        <v>7.0491657000089232E-14</v>
      </c>
      <c r="C24" s="36">
        <v>4.5061122512715266E-14</v>
      </c>
      <c r="D24" s="40">
        <f t="shared" si="1"/>
        <v>1.5643564356435644</v>
      </c>
      <c r="G24" s="73">
        <v>2.3201715522796885E-13</v>
      </c>
      <c r="H24" s="74">
        <v>1.7847473479074527E-13</v>
      </c>
      <c r="I24" s="85">
        <v>1.3</v>
      </c>
      <c r="N24" s="70"/>
    </row>
    <row r="25" spans="2:14">
      <c r="B25" s="36">
        <v>7.9414651557062555E-15</v>
      </c>
      <c r="C25" s="36">
        <v>6.558400999375391E-15</v>
      </c>
      <c r="D25" s="40">
        <f t="shared" si="1"/>
        <v>1.2108843537414966</v>
      </c>
      <c r="G25" s="73">
        <v>3.3464012773264734E-13</v>
      </c>
      <c r="H25" s="74">
        <v>2.3201715522796885E-13</v>
      </c>
      <c r="I25" s="85">
        <v>1.4423076923076921</v>
      </c>
      <c r="N25" s="70"/>
    </row>
    <row r="26" spans="2:14">
      <c r="B26" s="36">
        <v>5.3091817613991255E-14</v>
      </c>
      <c r="C26" s="36">
        <v>4.2161149281698937E-14</v>
      </c>
      <c r="D26" s="40">
        <f t="shared" si="1"/>
        <v>1.2592592592592593</v>
      </c>
      <c r="N26" s="70"/>
    </row>
    <row r="27" spans="2:14">
      <c r="B27" s="36">
        <v>5.1753368430445253E-14</v>
      </c>
      <c r="C27" s="36">
        <v>6.4245560810207906E-14</v>
      </c>
      <c r="D27" s="40">
        <f t="shared" si="1"/>
        <v>0.80555555555555547</v>
      </c>
      <c r="G27" s="73"/>
      <c r="I27" s="87" t="s">
        <v>57</v>
      </c>
      <c r="N27" s="70"/>
    </row>
    <row r="28" spans="2:14">
      <c r="B28" s="36">
        <v>4.4570357812081731E-14</v>
      </c>
      <c r="C28" s="36">
        <v>4.9522619791201931E-14</v>
      </c>
      <c r="D28" s="40">
        <f t="shared" si="1"/>
        <v>0.89999999999999991</v>
      </c>
      <c r="I28" s="85">
        <f>Kr!F44/Xe!F28</f>
        <v>0.88461538461538469</v>
      </c>
      <c r="N28" s="70"/>
    </row>
    <row r="29" spans="2:14">
      <c r="B29" s="36">
        <v>1.3786026590523778E-13</v>
      </c>
      <c r="C29" s="36">
        <v>4.907647006335327E-14</v>
      </c>
      <c r="D29" s="40">
        <f t="shared" si="1"/>
        <v>2.8090909090909082</v>
      </c>
      <c r="N29" s="70"/>
    </row>
    <row r="30" spans="2:14">
      <c r="B30" s="36">
        <v>2.5742839296868029E-14</v>
      </c>
      <c r="C30" s="36">
        <v>1.4232176318372447E-14</v>
      </c>
      <c r="D30" s="40">
        <f t="shared" si="1"/>
        <v>1.8087774294670846</v>
      </c>
      <c r="I30" s="88" t="s">
        <v>64</v>
      </c>
      <c r="N30" s="70"/>
    </row>
    <row r="31" spans="2:14">
      <c r="B31" s="36">
        <v>2.3913625412688499E-13</v>
      </c>
      <c r="C31" s="36">
        <v>8.075310074060855E-14</v>
      </c>
      <c r="D31" s="40">
        <f t="shared" si="1"/>
        <v>2.9613259668508287</v>
      </c>
      <c r="G31" s="73"/>
      <c r="H31" s="26"/>
      <c r="I31" s="85">
        <v>0.73399999999999999</v>
      </c>
      <c r="N31" s="70"/>
    </row>
    <row r="32" spans="2:14">
      <c r="B32" s="36">
        <v>5.0414919246899258E-14</v>
      </c>
      <c r="C32" s="36">
        <v>2.5965914160792366E-14</v>
      </c>
      <c r="D32" s="40">
        <f t="shared" si="1"/>
        <v>1.9415807560137455</v>
      </c>
      <c r="G32" s="73"/>
      <c r="I32" s="85">
        <v>0.78400000000000003</v>
      </c>
      <c r="N32" s="70"/>
    </row>
    <row r="33" spans="2:14">
      <c r="B33" s="36">
        <v>7.8968501829213894E-14</v>
      </c>
      <c r="C33" s="36">
        <v>9.9937539038101195E-14</v>
      </c>
      <c r="D33" s="40">
        <f t="shared" si="1"/>
        <v>0.79017857142857151</v>
      </c>
      <c r="G33" s="73"/>
      <c r="I33" s="85">
        <v>0.84699999999999998</v>
      </c>
      <c r="N33" s="70"/>
    </row>
    <row r="34" spans="2:14">
      <c r="B34" s="36">
        <v>9.7260640671009206E-14</v>
      </c>
      <c r="C34" s="36">
        <v>6.3353261354510572E-14</v>
      </c>
      <c r="D34" s="40">
        <f t="shared" si="1"/>
        <v>1.535211267605634</v>
      </c>
      <c r="G34" s="73"/>
      <c r="I34" s="85">
        <v>0.83599999999999997</v>
      </c>
      <c r="N34" s="70"/>
    </row>
    <row r="35" spans="2:14">
      <c r="B35" s="36">
        <v>6.6922459177299896E-14</v>
      </c>
      <c r="C35" s="36">
        <v>6.826090836084591E-14</v>
      </c>
      <c r="D35" s="40">
        <f t="shared" si="1"/>
        <v>0.98039215686274483</v>
      </c>
      <c r="G35" s="73"/>
      <c r="H35" s="76"/>
      <c r="N35" s="70"/>
    </row>
    <row r="36" spans="2:14">
      <c r="B36" s="36">
        <v>6.1122512715267249E-14</v>
      </c>
      <c r="C36" s="36">
        <v>3.5558133309538686E-14</v>
      </c>
      <c r="D36" s="40">
        <f t="shared" si="1"/>
        <v>1.7189460476787954</v>
      </c>
      <c r="H36" s="76"/>
      <c r="I36" s="88" t="s">
        <v>58</v>
      </c>
      <c r="N36" s="70"/>
    </row>
    <row r="37" spans="2:14">
      <c r="B37" s="36">
        <v>5.532256625323459E-14</v>
      </c>
      <c r="C37" s="36">
        <v>5.7107165164629258E-14</v>
      </c>
      <c r="D37" s="40">
        <f t="shared" si="1"/>
        <v>0.96874999999999989</v>
      </c>
      <c r="H37" s="76"/>
      <c r="I37" s="85">
        <f>Kr!F53/Xe!F37</f>
        <v>0.83730158730158732</v>
      </c>
      <c r="N37" s="70"/>
    </row>
    <row r="38" spans="2:14">
      <c r="B38" s="36">
        <v>5.799946462032658E-14</v>
      </c>
      <c r="C38" s="36">
        <v>6.1122512715267249E-14</v>
      </c>
      <c r="D38" s="40">
        <f t="shared" si="1"/>
        <v>0.94890510948905094</v>
      </c>
      <c r="I38" s="85">
        <f>Kr!F54/Xe!F38</f>
        <v>0.83349753694581274</v>
      </c>
      <c r="N38" s="70"/>
    </row>
    <row r="39" spans="2:14">
      <c r="B39" s="36">
        <v>7.4953154278575903E-14</v>
      </c>
      <c r="C39" s="36">
        <v>2.609975907914696E-14</v>
      </c>
      <c r="D39" s="40">
        <f t="shared" si="1"/>
        <v>2.8717948717948723</v>
      </c>
      <c r="G39" s="73"/>
      <c r="H39" s="76"/>
      <c r="N39" s="70"/>
    </row>
    <row r="40" spans="2:14">
      <c r="B40" s="36">
        <v>2.4716694922816101E-14</v>
      </c>
      <c r="C40" s="36">
        <v>1.5035245828500045E-14</v>
      </c>
      <c r="D40" s="40">
        <f t="shared" si="1"/>
        <v>1.6439169139465877</v>
      </c>
      <c r="G40" s="73"/>
      <c r="I40" s="88" t="s">
        <v>59</v>
      </c>
      <c r="N40" s="70"/>
    </row>
    <row r="41" spans="2:14">
      <c r="B41" s="36">
        <v>2.4538235031676631E-13</v>
      </c>
      <c r="C41" s="36">
        <v>1.0082983849379852E-13</v>
      </c>
      <c r="D41" s="40">
        <f t="shared" si="1"/>
        <v>2.4336283185840708</v>
      </c>
      <c r="F41" s="1"/>
      <c r="G41" s="73"/>
      <c r="I41" s="86">
        <f>Kr!F57/Xe!F41</f>
        <v>0.72376237623762385</v>
      </c>
      <c r="N41" s="70"/>
    </row>
    <row r="42" spans="2:14">
      <c r="B42" s="36">
        <v>1.6373695012046045E-13</v>
      </c>
      <c r="C42" s="36">
        <v>6.4691710538056573E-14</v>
      </c>
      <c r="D42" s="40">
        <f t="shared" si="1"/>
        <v>2.5310344827586211</v>
      </c>
      <c r="F42" s="3"/>
      <c r="G42" s="73"/>
      <c r="I42" s="86">
        <f>Kr!F58/Xe!F42</f>
        <v>0.66499999999999992</v>
      </c>
      <c r="N42" s="70"/>
    </row>
    <row r="43" spans="2:14">
      <c r="B43" s="36">
        <v>1.2982957080396183E-13</v>
      </c>
      <c r="C43" s="36">
        <v>8.1645400196305884E-14</v>
      </c>
      <c r="D43" s="40">
        <f t="shared" si="1"/>
        <v>1.5901639344262297</v>
      </c>
      <c r="F43" s="1"/>
      <c r="H43" s="76"/>
      <c r="I43" s="85"/>
      <c r="J43" s="1"/>
      <c r="N43" s="70"/>
    </row>
    <row r="44" spans="2:14">
      <c r="B44" s="36">
        <v>7.3614705095029902E-14</v>
      </c>
      <c r="C44" s="36">
        <v>3.1096636031052021E-14</v>
      </c>
      <c r="D44" s="40">
        <f t="shared" si="1"/>
        <v>2.367288378766141</v>
      </c>
      <c r="I44" s="91" t="s">
        <v>60</v>
      </c>
      <c r="J44" s="3"/>
      <c r="N44" s="70"/>
    </row>
    <row r="45" spans="2:14">
      <c r="B45" s="36">
        <v>1.2670652270902114E-13</v>
      </c>
      <c r="C45" s="36">
        <v>5.4430266797537249E-14</v>
      </c>
      <c r="D45" s="40">
        <f t="shared" si="1"/>
        <v>2.3278688524590163</v>
      </c>
      <c r="F45" s="2"/>
      <c r="H45" s="76"/>
      <c r="I45" s="86">
        <f>0.00000000261/0.00000000193</f>
        <v>1.3523316062176165</v>
      </c>
      <c r="J45" s="1"/>
      <c r="N45" s="70"/>
    </row>
    <row r="46" spans="2:14">
      <c r="B46" s="36">
        <v>8.8783795841884531E-14</v>
      </c>
      <c r="C46" s="36">
        <v>3.729811724814848E-14</v>
      </c>
      <c r="D46" s="40">
        <f t="shared" si="1"/>
        <v>2.3803827751196169</v>
      </c>
      <c r="F46" s="2"/>
      <c r="H46" s="76"/>
      <c r="I46" s="85"/>
      <c r="N46" s="70"/>
    </row>
    <row r="47" spans="2:14">
      <c r="B47" s="36">
        <v>1.4142946372802712E-13</v>
      </c>
      <c r="C47" s="36">
        <v>3.2479700187382887E-13</v>
      </c>
      <c r="D47" s="40">
        <f t="shared" si="1"/>
        <v>0.43543956043956039</v>
      </c>
      <c r="J47" s="2"/>
      <c r="N47" s="70"/>
    </row>
    <row r="48" spans="2:14">
      <c r="B48" s="36">
        <v>6.0676362987418582E-14</v>
      </c>
      <c r="C48" s="36">
        <v>5.3537967341839922E-14</v>
      </c>
      <c r="D48" s="40">
        <f t="shared" si="1"/>
        <v>1.1333333333333333</v>
      </c>
      <c r="H48" s="7" t="s">
        <v>10</v>
      </c>
      <c r="I48" s="18">
        <f>AVERAGE(I5:I45)</f>
        <v>1.1975315538222648</v>
      </c>
      <c r="J48" s="2"/>
      <c r="N48" s="70"/>
    </row>
    <row r="49" spans="2:14">
      <c r="B49" s="36">
        <v>9.6368341215311872E-14</v>
      </c>
      <c r="C49" s="36">
        <v>2.4002855358258232E-14</v>
      </c>
      <c r="D49" s="40">
        <f t="shared" si="1"/>
        <v>4.0148698884758369</v>
      </c>
      <c r="H49" s="7" t="s">
        <v>11</v>
      </c>
      <c r="I49" s="18">
        <f>STDEVA(I5:I25,I28,I31:I34,I37:I38,I41:I42,I45)</f>
        <v>0.35655415456583173</v>
      </c>
      <c r="N49" s="70"/>
    </row>
    <row r="50" spans="2:14">
      <c r="B50" s="36">
        <v>9.6814490943160526E-14</v>
      </c>
      <c r="C50" s="36">
        <v>1.2670652270902114E-13</v>
      </c>
      <c r="D50" s="40">
        <f t="shared" si="1"/>
        <v>0.7640845070422535</v>
      </c>
      <c r="H50" s="26"/>
      <c r="I50" s="26"/>
      <c r="N50" s="70"/>
    </row>
    <row r="51" spans="2:14">
      <c r="B51" s="36">
        <v>8.6106897474792542E-14</v>
      </c>
      <c r="C51" s="36">
        <v>3.181047559560989E-14</v>
      </c>
      <c r="D51" s="40">
        <f t="shared" si="1"/>
        <v>2.7068723702664794</v>
      </c>
      <c r="H51" s="26"/>
      <c r="I51" s="26"/>
      <c r="N51" s="70"/>
    </row>
    <row r="52" spans="2:14">
      <c r="B52" s="36">
        <v>4.1491924689925941E-15</v>
      </c>
      <c r="C52" s="36">
        <v>3.3461229588649951E-15</v>
      </c>
      <c r="D52" s="40">
        <f t="shared" si="1"/>
        <v>1.24</v>
      </c>
      <c r="H52" s="33" t="s">
        <v>30</v>
      </c>
      <c r="I52" s="33">
        <f>COUNTA(I5:I25,I28,I31:I34,I37:I38,I41:I42,I45)</f>
        <v>31</v>
      </c>
      <c r="N52" s="70"/>
    </row>
    <row r="53" spans="2:14">
      <c r="N53" s="70"/>
    </row>
    <row r="54" spans="2:14">
      <c r="B54" s="6"/>
      <c r="D54" s="67" t="s">
        <v>55</v>
      </c>
      <c r="E54" s="67"/>
      <c r="F54" s="68"/>
      <c r="N54" s="70"/>
    </row>
    <row r="55" spans="2:14">
      <c r="B55" s="6"/>
      <c r="D55" s="30">
        <v>0.76</v>
      </c>
      <c r="N55" s="70"/>
    </row>
    <row r="56" spans="2:14">
      <c r="B56" s="6"/>
      <c r="D56" s="30">
        <v>0.92</v>
      </c>
      <c r="N56" s="70"/>
    </row>
    <row r="57" spans="2:14">
      <c r="D57" s="30">
        <v>0.77</v>
      </c>
      <c r="N57" s="70"/>
    </row>
    <row r="58" spans="2:14">
      <c r="B58" s="6"/>
      <c r="D58" s="30">
        <v>0.87</v>
      </c>
      <c r="N58" s="70"/>
    </row>
    <row r="59" spans="2:14">
      <c r="B59" s="6"/>
      <c r="D59" s="30">
        <v>0.76</v>
      </c>
      <c r="N59" s="70"/>
    </row>
    <row r="60" spans="2:14">
      <c r="B60" s="6"/>
      <c r="C60" s="8"/>
      <c r="D60" s="30">
        <v>2.5</v>
      </c>
      <c r="N60" s="70"/>
    </row>
    <row r="61" spans="2:14">
      <c r="C61" s="8"/>
      <c r="D61" s="30">
        <v>0.8</v>
      </c>
      <c r="N61" s="70"/>
    </row>
    <row r="62" spans="2:14">
      <c r="D62" s="30">
        <v>4.53</v>
      </c>
      <c r="N62" s="70"/>
    </row>
    <row r="63" spans="2:14">
      <c r="D63" s="30">
        <v>1.68</v>
      </c>
      <c r="J63" s="69"/>
      <c r="N63" s="70"/>
    </row>
    <row r="64" spans="2:14">
      <c r="D64" s="30">
        <v>2.84</v>
      </c>
      <c r="N64" s="70"/>
    </row>
    <row r="65" spans="2:14">
      <c r="D65" s="30">
        <v>2.57</v>
      </c>
      <c r="N65" s="70"/>
    </row>
    <row r="66" spans="2:14">
      <c r="D66" s="30">
        <v>2.4700000000000002</v>
      </c>
      <c r="N66" s="70"/>
    </row>
    <row r="67" spans="2:14">
      <c r="D67" s="30">
        <v>3.12</v>
      </c>
      <c r="N67" s="70"/>
    </row>
    <row r="68" spans="2:14">
      <c r="D68" s="30">
        <v>1.21</v>
      </c>
      <c r="N68" s="70"/>
    </row>
    <row r="69" spans="2:14">
      <c r="D69" s="30">
        <v>1.58</v>
      </c>
      <c r="N69" s="70"/>
    </row>
    <row r="70" spans="2:14">
      <c r="N70" s="70"/>
    </row>
    <row r="71" spans="2:14">
      <c r="D71" s="29" t="s">
        <v>61</v>
      </c>
      <c r="F71" s="72"/>
      <c r="N71" s="70"/>
    </row>
    <row r="72" spans="2:14">
      <c r="B72" s="83">
        <v>9.880000000000001E-10</v>
      </c>
      <c r="C72" s="83">
        <v>8.6600000000000001E-10</v>
      </c>
      <c r="D72" s="84">
        <f t="shared" ref="D72:D81" si="2">B72/C72</f>
        <v>1.1408775981524251</v>
      </c>
      <c r="F72" s="72"/>
      <c r="N72" s="70"/>
    </row>
    <row r="73" spans="2:14">
      <c r="B73" s="83">
        <v>1.7E-8</v>
      </c>
      <c r="C73" s="83">
        <v>2.88E-9</v>
      </c>
      <c r="D73" s="84">
        <f t="shared" si="2"/>
        <v>5.9027777777777777</v>
      </c>
      <c r="N73" s="70"/>
    </row>
    <row r="74" spans="2:14">
      <c r="B74" s="83">
        <v>4.5499999999999998E-10</v>
      </c>
      <c r="C74" s="83">
        <v>1.9900000000000001E-10</v>
      </c>
      <c r="D74" s="84">
        <f t="shared" si="2"/>
        <v>2.2864321608040199</v>
      </c>
      <c r="N74" s="70"/>
    </row>
    <row r="75" spans="2:14">
      <c r="B75" s="83">
        <v>5.8300000000000005E-10</v>
      </c>
      <c r="C75" s="83">
        <v>1.9699999999999999E-10</v>
      </c>
      <c r="D75" s="84">
        <f t="shared" si="2"/>
        <v>2.9593908629441628</v>
      </c>
      <c r="N75" s="70"/>
    </row>
    <row r="76" spans="2:14">
      <c r="B76" s="83">
        <v>7.2300000000000009E-10</v>
      </c>
      <c r="C76" s="83">
        <v>3.9199999999999999E-10</v>
      </c>
      <c r="D76" s="84">
        <f t="shared" si="2"/>
        <v>1.8443877551020411</v>
      </c>
      <c r="N76" s="70"/>
    </row>
    <row r="77" spans="2:14">
      <c r="B77" s="83">
        <v>9.1600000000000004E-10</v>
      </c>
      <c r="C77" s="83">
        <v>3.7000000000000001E-10</v>
      </c>
      <c r="D77" s="84">
        <f t="shared" si="2"/>
        <v>2.4756756756756757</v>
      </c>
      <c r="N77" s="70"/>
    </row>
    <row r="78" spans="2:14">
      <c r="B78" s="83">
        <v>1.21E-9</v>
      </c>
      <c r="C78" s="83">
        <v>4.5499999999999998E-10</v>
      </c>
      <c r="D78" s="84">
        <f t="shared" si="2"/>
        <v>2.6593406593406592</v>
      </c>
      <c r="N78" s="70"/>
    </row>
    <row r="79" spans="2:14">
      <c r="B79" s="83">
        <v>1.14E-9</v>
      </c>
      <c r="C79" s="83">
        <v>2.6000000000000003E-10</v>
      </c>
      <c r="D79" s="84">
        <f t="shared" si="2"/>
        <v>4.3846153846153841</v>
      </c>
      <c r="N79" s="70"/>
    </row>
    <row r="80" spans="2:14">
      <c r="B80" s="83">
        <v>2.7799999999999997E-10</v>
      </c>
      <c r="C80" s="83">
        <v>5.4000000000000007E-11</v>
      </c>
      <c r="D80" s="84">
        <f t="shared" si="2"/>
        <v>5.148148148148147</v>
      </c>
      <c r="N80" s="70"/>
    </row>
    <row r="81" spans="2:14">
      <c r="B81" s="83">
        <v>1.42E-10</v>
      </c>
      <c r="C81" s="83">
        <v>1.0800000000000001E-10</v>
      </c>
      <c r="D81" s="84">
        <f t="shared" si="2"/>
        <v>1.3148148148148147</v>
      </c>
      <c r="N81" s="70"/>
    </row>
    <row r="82" spans="2:14">
      <c r="N82" s="70"/>
    </row>
    <row r="83" spans="2:14">
      <c r="C83" s="7" t="s">
        <v>10</v>
      </c>
      <c r="D83" s="18">
        <f>AVERAGE(D55:D69,D5:D52,D72:D81)</f>
        <v>1.8429033443059495</v>
      </c>
      <c r="N83" s="70"/>
    </row>
    <row r="84" spans="2:14">
      <c r="C84" s="7" t="s">
        <v>11</v>
      </c>
      <c r="D84" s="18">
        <f>STDEVA(D55:D69,D5:D52,D72:D81)</f>
        <v>1.1440733069643509</v>
      </c>
      <c r="N84" s="70"/>
    </row>
    <row r="87" spans="2:14">
      <c r="C87" s="33" t="s">
        <v>30</v>
      </c>
      <c r="D87" s="33">
        <f>COUNTA(D5:D52,D55:D69,D72:D81)</f>
        <v>73</v>
      </c>
    </row>
    <row r="89" spans="2:14">
      <c r="D89" s="84"/>
    </row>
    <row r="90" spans="2:14">
      <c r="D90" s="37"/>
    </row>
    <row r="91" spans="2:14">
      <c r="D91" s="38"/>
    </row>
    <row r="92" spans="2:14">
      <c r="D92" s="37"/>
    </row>
    <row r="93" spans="2:14">
      <c r="D93" s="36"/>
    </row>
    <row r="94" spans="2:14">
      <c r="D94" s="117"/>
    </row>
    <row r="95" spans="2:14">
      <c r="D95" s="117"/>
    </row>
    <row r="98" spans="4:4">
      <c r="D98" s="26"/>
    </row>
    <row r="99" spans="4:4">
      <c r="D99" s="26"/>
    </row>
    <row r="100" spans="4:4">
      <c r="D100" s="26"/>
    </row>
    <row r="101" spans="4:4">
      <c r="D101" s="26"/>
    </row>
    <row r="102" spans="4:4">
      <c r="D102" s="26"/>
    </row>
    <row r="103" spans="4:4">
      <c r="D103" s="26"/>
    </row>
  </sheetData>
  <mergeCells count="9">
    <mergeCell ref="B1:D2"/>
    <mergeCell ref="B3:D3"/>
    <mergeCell ref="G1:I2"/>
    <mergeCell ref="G3:I3"/>
    <mergeCell ref="L4:W4"/>
    <mergeCell ref="L5:Y5"/>
    <mergeCell ref="L6:Y6"/>
    <mergeCell ref="L7:X7"/>
    <mergeCell ref="K4:K1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3"/>
  <sheetViews>
    <sheetView topLeftCell="A45" workbookViewId="0">
      <selection activeCell="G23" sqref="G23"/>
    </sheetView>
  </sheetViews>
  <sheetFormatPr baseColWidth="10" defaultRowHeight="15" x14ac:dyDescent="0"/>
  <cols>
    <col min="1" max="8" width="18.83203125" style="26" customWidth="1"/>
    <col min="9" max="9" width="16.1640625" customWidth="1"/>
    <col min="16" max="16" width="12.1640625" bestFit="1" customWidth="1"/>
  </cols>
  <sheetData>
    <row r="1" spans="1:23">
      <c r="C1" s="121" t="s">
        <v>12</v>
      </c>
      <c r="E1" s="123" t="s">
        <v>13</v>
      </c>
      <c r="G1" s="125" t="s">
        <v>14</v>
      </c>
      <c r="H1" s="29"/>
    </row>
    <row r="2" spans="1:23">
      <c r="C2" s="179"/>
      <c r="E2" s="180"/>
      <c r="G2" s="181"/>
    </row>
    <row r="3" spans="1:23">
      <c r="C3" s="29" t="s">
        <v>31</v>
      </c>
      <c r="E3" s="25" t="s">
        <v>33</v>
      </c>
      <c r="G3" s="28" t="s">
        <v>33</v>
      </c>
      <c r="H3" s="29"/>
    </row>
    <row r="4" spans="1:23">
      <c r="A4" s="28" t="s">
        <v>32</v>
      </c>
      <c r="B4" s="29" t="s">
        <v>16</v>
      </c>
      <c r="C4" s="36">
        <f>0.05*0.01/18.01528</f>
        <v>2.7754217530895995E-5</v>
      </c>
      <c r="E4" s="29" t="s">
        <v>31</v>
      </c>
      <c r="G4" s="36">
        <v>5.9949109866735354E-3</v>
      </c>
      <c r="I4" s="187" t="s">
        <v>45</v>
      </c>
      <c r="J4" s="127" t="s">
        <v>46</v>
      </c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54"/>
      <c r="W4" s="55"/>
    </row>
    <row r="5" spans="1:23">
      <c r="A5" s="25" t="s">
        <v>33</v>
      </c>
      <c r="B5" s="29" t="s">
        <v>17</v>
      </c>
      <c r="C5" s="36">
        <f>0.5*0.01/18.01528</f>
        <v>2.7754217530895993E-4</v>
      </c>
      <c r="D5" s="29" t="s">
        <v>3</v>
      </c>
      <c r="E5" s="36">
        <v>6.3834700321060782E-4</v>
      </c>
      <c r="G5" s="36">
        <v>6.6887664249459348E-3</v>
      </c>
      <c r="I5" s="188"/>
      <c r="J5" s="184" t="s">
        <v>47</v>
      </c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6"/>
    </row>
    <row r="6" spans="1:23">
      <c r="E6" s="36">
        <v>1.4043634070633373E-3</v>
      </c>
      <c r="G6" s="36">
        <v>6.111478700303298E-3</v>
      </c>
      <c r="I6" s="189"/>
      <c r="J6" s="182" t="s">
        <v>49</v>
      </c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59"/>
    </row>
    <row r="7" spans="1:23">
      <c r="E7" s="36">
        <v>5.6063519412409904E-4</v>
      </c>
      <c r="G7" s="36">
        <v>4.7237678237584983E-3</v>
      </c>
      <c r="I7" s="65"/>
    </row>
    <row r="8" spans="1:23">
      <c r="E8" s="36">
        <v>1.1268212317543773E-3</v>
      </c>
      <c r="G8" s="36">
        <v>4.9680049380303824E-3</v>
      </c>
      <c r="I8" s="65"/>
      <c r="J8" s="50"/>
    </row>
    <row r="9" spans="1:23">
      <c r="E9" s="36">
        <v>1.6541513648414012E-3</v>
      </c>
      <c r="G9" s="36">
        <v>5.5952502542286325E-3</v>
      </c>
      <c r="I9" s="66"/>
    </row>
    <row r="10" spans="1:23">
      <c r="E10" s="36">
        <v>1.1656771362976316E-4</v>
      </c>
      <c r="G10" s="36">
        <v>6.4445293106740499E-3</v>
      </c>
    </row>
    <row r="11" spans="1:23">
      <c r="E11" s="36">
        <v>1.4987277466683839E-3</v>
      </c>
      <c r="G11" s="36">
        <v>5.7062671243522161E-3</v>
      </c>
    </row>
    <row r="12" spans="1:23">
      <c r="E12" s="36">
        <v>8.3262652592687981E-5</v>
      </c>
      <c r="G12" s="36">
        <v>3.6302516530411959E-3</v>
      </c>
    </row>
    <row r="13" spans="1:23">
      <c r="E13" s="36">
        <v>2.4978795777806396E-4</v>
      </c>
    </row>
    <row r="14" spans="1:23">
      <c r="E14" s="36">
        <v>2.1093205323480957E-4</v>
      </c>
      <c r="G14" s="28" t="s">
        <v>35</v>
      </c>
    </row>
    <row r="15" spans="1:23">
      <c r="E15" s="36">
        <v>1.1934313538285277E-3</v>
      </c>
      <c r="G15" s="36">
        <v>7.160588122971167E-3</v>
      </c>
    </row>
    <row r="16" spans="1:23">
      <c r="E16" s="36">
        <v>1.2211855713594239E-4</v>
      </c>
      <c r="G16" s="36">
        <v>6.7720290775386228E-3</v>
      </c>
    </row>
    <row r="17" spans="5:7">
      <c r="E17" s="36">
        <v>4.7737254153141107E-4</v>
      </c>
      <c r="G17" s="36">
        <v>5.6618603763027827E-3</v>
      </c>
    </row>
    <row r="18" spans="5:7">
      <c r="E18" s="36">
        <v>3.9966073244490229E-4</v>
      </c>
      <c r="G18" s="36">
        <v>5.7728772464263672E-3</v>
      </c>
    </row>
    <row r="19" spans="5:7">
      <c r="E19" s="36">
        <v>1.8872867921009278E-3</v>
      </c>
      <c r="G19" s="36">
        <v>5.3288097659320308E-3</v>
      </c>
    </row>
    <row r="20" spans="5:7">
      <c r="E20" s="36">
        <v>5.550843506179199E-5</v>
      </c>
      <c r="G20" s="36">
        <v>2.6644048829660154E-3</v>
      </c>
    </row>
    <row r="21" spans="5:7">
      <c r="E21" s="36">
        <v>5.550843506179199E-5</v>
      </c>
    </row>
    <row r="22" spans="5:7">
      <c r="E22" s="36">
        <v>1.6652530518537596E-4</v>
      </c>
      <c r="G22" s="37">
        <f>QUARTILE(G4:G20,1)</f>
        <v>5.148407351981207E-3</v>
      </c>
    </row>
    <row r="23" spans="5:7">
      <c r="E23" s="36">
        <v>1.7485157044464475E-3</v>
      </c>
      <c r="G23" s="38">
        <f>QUARTILE(G4:G20,2)</f>
        <v>5.7062671243522161E-3</v>
      </c>
    </row>
    <row r="24" spans="5:7">
      <c r="E24" s="36">
        <v>1.3155499109644701E-3</v>
      </c>
      <c r="G24" s="37">
        <f>QUARTILE(G4:G20,3)</f>
        <v>6.278004005488674E-3</v>
      </c>
    </row>
    <row r="25" spans="5:7">
      <c r="E25" s="36">
        <v>5.1067760256848628E-4</v>
      </c>
      <c r="G25" s="36"/>
    </row>
    <row r="26" spans="5:7">
      <c r="E26" s="36">
        <v>3.8300820192636468E-4</v>
      </c>
      <c r="G26" s="39">
        <f>G23-G22</f>
        <v>5.5785977237100912E-4</v>
      </c>
    </row>
    <row r="27" spans="5:7">
      <c r="E27" s="36">
        <v>1.2766940064212157E-4</v>
      </c>
      <c r="G27" s="39">
        <f>G24-G23</f>
        <v>5.7173688113645784E-4</v>
      </c>
    </row>
    <row r="28" spans="5:7">
      <c r="E28" s="36">
        <v>9.9915183111225572E-5</v>
      </c>
    </row>
    <row r="29" spans="5:7">
      <c r="E29" s="36">
        <v>5.550843506179199E-5</v>
      </c>
      <c r="G29" s="33">
        <f>COUNTA(G15:G20,G4:G12,#REF!)</f>
        <v>16</v>
      </c>
    </row>
    <row r="30" spans="5:7">
      <c r="E30" s="36">
        <v>5.550843506179199E-5</v>
      </c>
    </row>
    <row r="31" spans="5:7">
      <c r="E31" s="36">
        <v>2.4423711427188477E-4</v>
      </c>
    </row>
    <row r="32" spans="5:7">
      <c r="E32" s="36">
        <v>8.4927905644541744E-4</v>
      </c>
    </row>
    <row r="33" spans="5:5">
      <c r="E33" s="36">
        <v>1.0768636401987646E-3</v>
      </c>
    </row>
    <row r="34" spans="5:5">
      <c r="E34" s="36">
        <v>6.2169447269207038E-4</v>
      </c>
    </row>
    <row r="35" spans="5:5">
      <c r="E35" s="36">
        <v>3.3860145387693116E-4</v>
      </c>
    </row>
    <row r="36" spans="5:5">
      <c r="E36" s="36">
        <v>5.550843506179199E-5</v>
      </c>
    </row>
    <row r="37" spans="5:5">
      <c r="E37" s="36">
        <v>2.8309301881513917E-4</v>
      </c>
    </row>
    <row r="38" spans="5:5">
      <c r="E38" s="36">
        <v>4.9957591555612791E-4</v>
      </c>
    </row>
    <row r="39" spans="5:5">
      <c r="E39" s="36">
        <v>5.550843506179199E-5</v>
      </c>
    </row>
    <row r="40" spans="5:5">
      <c r="E40" s="36">
        <v>7.8821977787744621E-4</v>
      </c>
    </row>
    <row r="41" spans="5:5">
      <c r="E41" s="36">
        <v>5.550843506179199E-5</v>
      </c>
    </row>
    <row r="42" spans="5:5">
      <c r="E42" s="36">
        <v>1.1878805103223487E-3</v>
      </c>
    </row>
    <row r="43" spans="5:5">
      <c r="E43" s="36">
        <v>5.4398266360556149E-4</v>
      </c>
    </row>
    <row r="44" spans="5:5">
      <c r="E44" s="36">
        <v>1.4987277466683839E-4</v>
      </c>
    </row>
    <row r="45" spans="5:5">
      <c r="E45" s="36">
        <v>5.550843506179199E-5</v>
      </c>
    </row>
    <row r="46" spans="5:5">
      <c r="E46" s="36">
        <v>5.550843506179199E-5</v>
      </c>
    </row>
    <row r="47" spans="5:5">
      <c r="E47" s="36">
        <v>3.1639807985221432E-4</v>
      </c>
    </row>
    <row r="48" spans="5:5">
      <c r="E48" s="36">
        <v>5.550843506179199E-5</v>
      </c>
    </row>
    <row r="49" spans="4:8">
      <c r="E49" s="36">
        <v>7.3271134281565438E-4</v>
      </c>
    </row>
    <row r="50" spans="4:8">
      <c r="E50" s="36">
        <v>1.2211855713594238E-3</v>
      </c>
    </row>
    <row r="51" spans="4:8">
      <c r="E51" s="36">
        <v>5.051267590623071E-4</v>
      </c>
    </row>
    <row r="52" spans="4:8">
      <c r="E52" s="36">
        <v>1.0546602661740478E-4</v>
      </c>
    </row>
    <row r="53" spans="4:8">
      <c r="E53" s="36">
        <v>2.9419470582749753E-4</v>
      </c>
    </row>
    <row r="54" spans="4:8">
      <c r="E54" s="36">
        <v>5.550843506179199E-5</v>
      </c>
    </row>
    <row r="55" spans="4:8">
      <c r="E55" s="36">
        <v>1.4432193116065917E-4</v>
      </c>
    </row>
    <row r="56" spans="4:8">
      <c r="E56" s="36">
        <v>5.550843506179199E-5</v>
      </c>
    </row>
    <row r="57" spans="4:8">
      <c r="E57" s="36">
        <v>1.0158043616307934E-3</v>
      </c>
    </row>
    <row r="58" spans="4:8">
      <c r="D58" s="29" t="s">
        <v>2</v>
      </c>
      <c r="E58" s="36">
        <v>1.1767788233099901E-3</v>
      </c>
    </row>
    <row r="59" spans="4:8">
      <c r="E59" s="36">
        <v>1.1601262927914524E-3</v>
      </c>
      <c r="F59" s="31" t="s">
        <v>5</v>
      </c>
      <c r="H59" s="29"/>
    </row>
    <row r="60" spans="4:8">
      <c r="E60" s="36">
        <v>1.1712279798038109E-3</v>
      </c>
      <c r="F60" s="31" t="s">
        <v>6</v>
      </c>
      <c r="H60" s="35"/>
    </row>
    <row r="61" spans="4:8">
      <c r="E61" s="36">
        <v>1.2988973804459326E-3</v>
      </c>
      <c r="F61" s="31" t="s">
        <v>7</v>
      </c>
      <c r="H61" s="29"/>
    </row>
    <row r="62" spans="4:8">
      <c r="E62" s="36">
        <v>1.8872867921009278E-4</v>
      </c>
      <c r="F62" s="31"/>
    </row>
    <row r="63" spans="4:8">
      <c r="E63" s="36">
        <v>1.4487701551127708E-3</v>
      </c>
      <c r="F63" s="31" t="s">
        <v>8</v>
      </c>
      <c r="H63" s="23"/>
    </row>
    <row r="64" spans="4:8">
      <c r="E64" s="36">
        <v>1.282244849927395E-3</v>
      </c>
      <c r="F64" s="31" t="s">
        <v>9</v>
      </c>
      <c r="H64" s="23"/>
    </row>
    <row r="65" spans="5:6">
      <c r="E65" s="36">
        <v>5.2733013308702383E-4</v>
      </c>
    </row>
    <row r="66" spans="5:6">
      <c r="E66" s="36">
        <v>9.1033833501338846E-4</v>
      </c>
      <c r="F66" s="33" t="s">
        <v>30</v>
      </c>
    </row>
    <row r="67" spans="5:6">
      <c r="E67" s="36">
        <v>8.1597399540834223E-4</v>
      </c>
    </row>
    <row r="68" spans="5:6">
      <c r="E68" s="36">
        <v>6.4389784671678701E-4</v>
      </c>
    </row>
    <row r="69" spans="5:6">
      <c r="E69" s="36">
        <v>4.3851663698815673E-4</v>
      </c>
    </row>
    <row r="70" spans="5:6">
      <c r="E70" s="36">
        <v>3.0529639283985595E-4</v>
      </c>
    </row>
    <row r="71" spans="5:6">
      <c r="E71" s="36">
        <v>2.1093205323480957E-4</v>
      </c>
    </row>
    <row r="72" spans="5:6">
      <c r="E72" s="36">
        <v>3.7190651491400632E-4</v>
      </c>
    </row>
    <row r="73" spans="5:6">
      <c r="E73" s="36">
        <v>4.3296579348197755E-4</v>
      </c>
    </row>
    <row r="74" spans="5:6">
      <c r="E74" s="36">
        <v>4.2186410646961913E-4</v>
      </c>
    </row>
    <row r="75" spans="5:6">
      <c r="E75" s="36">
        <v>6.2169447269207038E-4</v>
      </c>
    </row>
    <row r="76" spans="5:6">
      <c r="E76" s="36">
        <v>3.4970314088928953E-4</v>
      </c>
    </row>
    <row r="77" spans="5:6">
      <c r="E77" s="36">
        <v>2.9419470582749753E-4</v>
      </c>
    </row>
    <row r="78" spans="5:6">
      <c r="E78" s="36">
        <v>1.4210159375818751E-3</v>
      </c>
    </row>
    <row r="79" spans="5:6">
      <c r="E79" s="36">
        <v>2.6088964479042238E-4</v>
      </c>
    </row>
    <row r="80" spans="5:6">
      <c r="E80" s="36">
        <v>1.7762699219773438E-4</v>
      </c>
    </row>
    <row r="81" spans="5:5">
      <c r="E81" s="36">
        <v>5.550843506179199E-5</v>
      </c>
    </row>
    <row r="82" spans="5:5">
      <c r="E82" s="36">
        <v>1.2211855713594239E-4</v>
      </c>
    </row>
    <row r="83" spans="5:5">
      <c r="E83" s="36">
        <v>2.9974554933367677E-4</v>
      </c>
    </row>
    <row r="84" spans="5:5">
      <c r="E84" s="36">
        <v>5.550843506179199E-5</v>
      </c>
    </row>
    <row r="85" spans="5:5">
      <c r="E85" s="36">
        <v>4.2186410646961913E-4</v>
      </c>
    </row>
    <row r="86" spans="5:5">
      <c r="E86" s="36">
        <v>5.550843506179199E-5</v>
      </c>
    </row>
    <row r="87" spans="5:5">
      <c r="E87" s="36">
        <v>1.9983036622245114E-4</v>
      </c>
    </row>
    <row r="88" spans="5:5">
      <c r="E88" s="36">
        <v>9.9915183111225572E-5</v>
      </c>
    </row>
    <row r="89" spans="5:5">
      <c r="E89" s="36">
        <v>1.6652530518537596E-4</v>
      </c>
    </row>
    <row r="90" spans="5:5">
      <c r="E90" s="36">
        <v>1.3322024414830075E-4</v>
      </c>
    </row>
    <row r="91" spans="5:5">
      <c r="E91" s="36">
        <v>4.4406748049433592E-4</v>
      </c>
    </row>
    <row r="92" spans="5:5">
      <c r="E92" s="36">
        <v>5.550843506179199E-5</v>
      </c>
    </row>
    <row r="93" spans="5:5">
      <c r="E93" s="36">
        <v>2.2203374024716796E-4</v>
      </c>
    </row>
    <row r="94" spans="5:5">
      <c r="E94" s="36">
        <v>5.550843506179199E-5</v>
      </c>
    </row>
    <row r="95" spans="5:5">
      <c r="E95" s="36">
        <v>4.6627085451905265E-4</v>
      </c>
    </row>
    <row r="96" spans="5:5">
      <c r="E96" s="36">
        <v>1.0546602661740478E-4</v>
      </c>
    </row>
    <row r="97" spans="5:5">
      <c r="E97" s="36">
        <v>1.2766940064212157E-4</v>
      </c>
    </row>
    <row r="98" spans="5:5">
      <c r="E98" s="36">
        <v>2.4978795777806396E-4</v>
      </c>
    </row>
    <row r="99" spans="5:5">
      <c r="E99" s="36">
        <v>4.4406748049433596E-5</v>
      </c>
    </row>
    <row r="100" spans="5:5">
      <c r="E100" s="36">
        <v>3.219489233583935E-4</v>
      </c>
    </row>
    <row r="101" spans="5:5">
      <c r="E101" s="36">
        <v>5.550843506179199E-5</v>
      </c>
    </row>
    <row r="102" spans="5:5">
      <c r="E102" s="36">
        <v>5.550843506179199E-5</v>
      </c>
    </row>
    <row r="103" spans="5:5">
      <c r="E103" s="36">
        <v>2.4423711427188477E-4</v>
      </c>
    </row>
    <row r="104" spans="5:5">
      <c r="E104" s="36">
        <v>5.550843506179199E-5</v>
      </c>
    </row>
    <row r="105" spans="5:5">
      <c r="E105" s="36">
        <v>4.4961832400051516E-4</v>
      </c>
    </row>
    <row r="106" spans="5:5">
      <c r="E106" s="36">
        <v>1.1101687012358398E-4</v>
      </c>
    </row>
    <row r="107" spans="5:5">
      <c r="E107" s="36">
        <v>5.550843506179199E-5</v>
      </c>
    </row>
    <row r="108" spans="5:5">
      <c r="E108" s="36">
        <v>2.3868627076570554E-4</v>
      </c>
    </row>
    <row r="109" spans="5:5">
      <c r="E109" s="36">
        <v>6.7165206424768303E-4</v>
      </c>
    </row>
    <row r="110" spans="5:5">
      <c r="E110" s="36">
        <v>5.550843506179199E-5</v>
      </c>
    </row>
    <row r="111" spans="5:5">
      <c r="E111" s="36">
        <v>7.7711809086508798E-5</v>
      </c>
    </row>
    <row r="112" spans="5:5">
      <c r="E112" s="36">
        <v>8.270756824207006E-4</v>
      </c>
    </row>
    <row r="113" spans="5:5">
      <c r="E113" s="36">
        <v>1.4987277466683839E-4</v>
      </c>
    </row>
    <row r="114" spans="5:5">
      <c r="E114" s="36">
        <v>5.550843506179199E-5</v>
      </c>
    </row>
    <row r="115" spans="5:5">
      <c r="E115" s="36">
        <v>1.4987277466683839E-4</v>
      </c>
    </row>
    <row r="116" spans="5:5">
      <c r="E116" s="36">
        <v>5.550843506179199E-5</v>
      </c>
    </row>
    <row r="117" spans="5:5">
      <c r="E117" s="36">
        <v>1.4987277466683839E-4</v>
      </c>
    </row>
    <row r="118" spans="5:5">
      <c r="E118" s="36">
        <v>9.6029592656900133E-4</v>
      </c>
    </row>
    <row r="119" spans="5:5">
      <c r="E119" s="36">
        <v>7.7711809086508798E-5</v>
      </c>
    </row>
    <row r="120" spans="5:5">
      <c r="E120" s="36">
        <v>6.6610122074150377E-5</v>
      </c>
    </row>
    <row r="121" spans="5:5">
      <c r="E121" s="36">
        <v>2.4978795777806396E-4</v>
      </c>
    </row>
    <row r="122" spans="5:5">
      <c r="E122" s="36">
        <v>7.8821977787744621E-4</v>
      </c>
    </row>
    <row r="123" spans="5:5">
      <c r="E123" s="36">
        <v>5.550843506179199E-5</v>
      </c>
    </row>
    <row r="124" spans="5:5">
      <c r="E124" s="36">
        <v>2.0538120972863035E-4</v>
      </c>
    </row>
    <row r="125" spans="5:5">
      <c r="E125" s="36">
        <v>1.2211855713594239E-4</v>
      </c>
    </row>
    <row r="126" spans="5:5">
      <c r="E126" s="36">
        <v>6.1059278567971191E-4</v>
      </c>
    </row>
    <row r="127" spans="5:5">
      <c r="E127" s="36">
        <v>5.550843506179199E-5</v>
      </c>
    </row>
    <row r="128" spans="5:5">
      <c r="E128" s="36">
        <v>5.550843506179199E-5</v>
      </c>
    </row>
    <row r="129" spans="4:5">
      <c r="E129" s="36">
        <v>2.7199133180278074E-4</v>
      </c>
    </row>
    <row r="130" spans="4:5">
      <c r="E130" s="36">
        <v>4.4406748049433592E-4</v>
      </c>
    </row>
    <row r="131" spans="4:5">
      <c r="E131" s="36">
        <v>2.8864386232131835E-4</v>
      </c>
    </row>
    <row r="132" spans="4:5">
      <c r="E132" s="36">
        <v>4.4961832400051516E-4</v>
      </c>
    </row>
    <row r="133" spans="4:5">
      <c r="E133" s="36">
        <v>1.9427952271627193E-4</v>
      </c>
    </row>
    <row r="134" spans="4:5">
      <c r="E134" s="36">
        <v>9.9915183111225572E-5</v>
      </c>
    </row>
    <row r="135" spans="4:5">
      <c r="E135" s="36">
        <v>5.550843506179199E-5</v>
      </c>
    </row>
    <row r="136" spans="4:5">
      <c r="E136" s="36">
        <v>1.2211855713594239E-4</v>
      </c>
    </row>
    <row r="137" spans="4:5">
      <c r="E137" s="36">
        <v>1.1101687012358398E-4</v>
      </c>
    </row>
    <row r="138" spans="4:5">
      <c r="E138" s="36">
        <v>5.550843506179199E-5</v>
      </c>
    </row>
    <row r="139" spans="4:5">
      <c r="E139" s="36">
        <v>1.4432193116065917E-4</v>
      </c>
    </row>
    <row r="140" spans="4:5">
      <c r="E140" s="36">
        <v>5.550843506179199E-5</v>
      </c>
    </row>
    <row r="141" spans="4:5">
      <c r="E141" s="36">
        <v>5.550843506179199E-5</v>
      </c>
    </row>
    <row r="142" spans="4:5">
      <c r="E142" s="36">
        <v>5.550843506179199E-5</v>
      </c>
    </row>
    <row r="143" spans="4:5">
      <c r="E143" s="36">
        <v>5.550843506179199E-5</v>
      </c>
    </row>
    <row r="144" spans="4:5">
      <c r="D144" s="29" t="s">
        <v>4</v>
      </c>
      <c r="E144" s="36">
        <v>2.3868627076570554E-4</v>
      </c>
    </row>
    <row r="145" spans="5:5">
      <c r="E145" s="36">
        <v>6.6610122074150385E-4</v>
      </c>
    </row>
    <row r="146" spans="5:5">
      <c r="E146" s="36">
        <v>2.2203374024716796E-4</v>
      </c>
    </row>
    <row r="147" spans="5:5">
      <c r="E147" s="36">
        <v>6.1059278567971191E-4</v>
      </c>
    </row>
    <row r="148" spans="5:5">
      <c r="E148" s="36">
        <v>9.8249930059371828E-4</v>
      </c>
    </row>
    <row r="149" spans="5:5">
      <c r="E149" s="36">
        <v>3.5525398439546877E-4</v>
      </c>
    </row>
    <row r="150" spans="5:5">
      <c r="E150" s="36">
        <v>1.3599566590139038E-3</v>
      </c>
    </row>
    <row r="151" spans="5:5">
      <c r="E151" s="36">
        <v>6.7720290775386232E-4</v>
      </c>
    </row>
    <row r="152" spans="5:5">
      <c r="E152" s="36">
        <v>5.550843506179199E-5</v>
      </c>
    </row>
    <row r="153" spans="5:5">
      <c r="E153" s="36">
        <v>7.7711809086508798E-5</v>
      </c>
    </row>
    <row r="154" spans="5:5">
      <c r="E154" s="36">
        <v>2.2203374024716796E-4</v>
      </c>
    </row>
    <row r="155" spans="5:5">
      <c r="E155" s="36">
        <v>6.6610122074150377E-5</v>
      </c>
    </row>
    <row r="156" spans="5:5">
      <c r="E156" s="36">
        <v>1.8872867921009278E-4</v>
      </c>
    </row>
    <row r="157" spans="5:5">
      <c r="E157" s="36">
        <v>1.8317783570391359E-4</v>
      </c>
    </row>
    <row r="158" spans="5:5">
      <c r="E158" s="36">
        <v>4.8847422854376955E-4</v>
      </c>
    </row>
    <row r="159" spans="5:5">
      <c r="E159" s="36">
        <v>2.7199133180278074E-4</v>
      </c>
    </row>
    <row r="160" spans="5:5">
      <c r="E160" s="36">
        <v>5.550843506179199E-5</v>
      </c>
    </row>
    <row r="161" spans="4:5">
      <c r="E161" s="36">
        <v>5.550843506179199E-5</v>
      </c>
    </row>
    <row r="162" spans="4:5">
      <c r="E162" s="36">
        <v>7.7711809086508798E-5</v>
      </c>
    </row>
    <row r="163" spans="4:5">
      <c r="E163" s="36">
        <v>2.38686270765706E-4</v>
      </c>
    </row>
    <row r="164" spans="4:5">
      <c r="E164" s="36">
        <v>5.4398266360556149E-4</v>
      </c>
    </row>
    <row r="166" spans="4:5">
      <c r="D166" s="31" t="s">
        <v>5</v>
      </c>
      <c r="E166" s="37">
        <f>QUARTILE(E5:E164,1)</f>
        <v>7.7711809086508798E-5</v>
      </c>
    </row>
    <row r="167" spans="4:5">
      <c r="D167" s="31" t="s">
        <v>6</v>
      </c>
      <c r="E167" s="38">
        <f>QUARTILE(E5:E164,2)</f>
        <v>2.3868627076570554E-4</v>
      </c>
    </row>
    <row r="168" spans="4:5">
      <c r="D168" s="31" t="s">
        <v>7</v>
      </c>
      <c r="E168" s="37">
        <f>QUARTILE(E5:E164,3)</f>
        <v>5.4398266360556149E-4</v>
      </c>
    </row>
    <row r="169" spans="4:5">
      <c r="D169" s="31"/>
    </row>
    <row r="170" spans="4:5">
      <c r="D170" s="31" t="s">
        <v>8</v>
      </c>
      <c r="E170" s="39">
        <f>E167-E166</f>
        <v>1.6097446167919675E-4</v>
      </c>
    </row>
    <row r="171" spans="4:5">
      <c r="D171" s="31" t="s">
        <v>9</v>
      </c>
      <c r="E171" s="39">
        <f>E168-E167</f>
        <v>3.0529639283985595E-4</v>
      </c>
    </row>
    <row r="173" spans="4:5">
      <c r="D173" s="33" t="s">
        <v>30</v>
      </c>
      <c r="E173" s="33">
        <f>COUNTA(E5:E164)</f>
        <v>160</v>
      </c>
    </row>
  </sheetData>
  <mergeCells count="7">
    <mergeCell ref="C1:C2"/>
    <mergeCell ref="E1:E2"/>
    <mergeCell ref="G1:G2"/>
    <mergeCell ref="J4:U4"/>
    <mergeCell ref="J6:V6"/>
    <mergeCell ref="J5:W5"/>
    <mergeCell ref="I4:I6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topLeftCell="A30" workbookViewId="0">
      <selection activeCell="D59" sqref="D59"/>
    </sheetView>
  </sheetViews>
  <sheetFormatPr baseColWidth="10" defaultRowHeight="15" x14ac:dyDescent="0"/>
  <cols>
    <col min="1" max="4" width="18.83203125" style="26" customWidth="1"/>
    <col min="5" max="5" width="16.1640625" style="26" customWidth="1"/>
    <col min="6" max="6" width="18.83203125" style="26" customWidth="1"/>
    <col min="7" max="7" width="18.83203125" style="4" customWidth="1"/>
    <col min="8" max="8" width="15.6640625" style="4" customWidth="1"/>
    <col min="9" max="9" width="10.83203125" style="4"/>
  </cols>
  <sheetData>
    <row r="1" spans="2:22">
      <c r="B1" s="121" t="s">
        <v>12</v>
      </c>
      <c r="D1" s="123" t="s">
        <v>13</v>
      </c>
      <c r="F1" s="125" t="s">
        <v>14</v>
      </c>
    </row>
    <row r="2" spans="2:22">
      <c r="B2" s="179"/>
      <c r="D2" s="180"/>
      <c r="F2" s="181"/>
    </row>
    <row r="3" spans="2:22">
      <c r="B3" s="28" t="s">
        <v>36</v>
      </c>
      <c r="D3" s="25" t="s">
        <v>23</v>
      </c>
      <c r="F3" s="28" t="s">
        <v>34</v>
      </c>
    </row>
    <row r="4" spans="2:22">
      <c r="B4" s="29" t="s">
        <v>38</v>
      </c>
      <c r="D4" s="29" t="s">
        <v>38</v>
      </c>
      <c r="F4" s="29" t="s">
        <v>38</v>
      </c>
      <c r="H4" s="187" t="s">
        <v>45</v>
      </c>
      <c r="I4" s="191" t="s">
        <v>50</v>
      </c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92"/>
      <c r="V4" s="193"/>
    </row>
    <row r="5" spans="2:22">
      <c r="B5" s="26">
        <v>531</v>
      </c>
      <c r="D5" s="26" t="s">
        <v>0</v>
      </c>
      <c r="F5" s="26" t="s">
        <v>0</v>
      </c>
      <c r="H5" s="195"/>
      <c r="I5" s="194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30"/>
    </row>
    <row r="6" spans="2:22">
      <c r="B6" s="26">
        <v>380</v>
      </c>
      <c r="D6" s="26">
        <v>0.63</v>
      </c>
      <c r="E6" s="19"/>
      <c r="F6" s="26">
        <v>1476</v>
      </c>
      <c r="H6" s="195"/>
      <c r="I6" s="56" t="s">
        <v>51</v>
      </c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8"/>
    </row>
    <row r="7" spans="2:22">
      <c r="B7" s="26">
        <v>310</v>
      </c>
      <c r="D7" s="26">
        <v>5.23</v>
      </c>
      <c r="E7" s="19"/>
      <c r="F7" s="26">
        <v>1360</v>
      </c>
      <c r="H7" s="195"/>
      <c r="I7" s="56" t="s">
        <v>52</v>
      </c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8"/>
    </row>
    <row r="8" spans="2:22">
      <c r="B8" s="26">
        <v>288</v>
      </c>
      <c r="D8" s="26">
        <v>0.73</v>
      </c>
      <c r="E8" s="19"/>
      <c r="F8" s="26">
        <v>560</v>
      </c>
      <c r="H8" s="195"/>
      <c r="I8" s="190" t="s">
        <v>48</v>
      </c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20"/>
    </row>
    <row r="9" spans="2:22">
      <c r="B9" s="26">
        <v>147</v>
      </c>
      <c r="D9" s="26">
        <v>8.25</v>
      </c>
      <c r="E9" s="19"/>
      <c r="F9" s="26">
        <v>850</v>
      </c>
      <c r="H9" s="134"/>
      <c r="I9" s="137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9"/>
    </row>
    <row r="10" spans="2:22">
      <c r="B10" s="26">
        <v>152</v>
      </c>
      <c r="D10" s="26">
        <v>3.07</v>
      </c>
      <c r="E10" s="19"/>
      <c r="F10" s="26">
        <v>1078</v>
      </c>
      <c r="I10" s="61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</row>
    <row r="11" spans="2:22">
      <c r="B11" s="26">
        <v>210</v>
      </c>
      <c r="D11" s="26">
        <v>1.86</v>
      </c>
      <c r="E11" s="19"/>
      <c r="F11" s="26">
        <v>1030</v>
      </c>
    </row>
    <row r="12" spans="2:22">
      <c r="B12" s="26">
        <v>133</v>
      </c>
      <c r="D12" s="26">
        <v>0.7</v>
      </c>
      <c r="E12" s="19"/>
      <c r="F12" s="26">
        <v>760</v>
      </c>
    </row>
    <row r="13" spans="2:22">
      <c r="B13" s="26">
        <v>252</v>
      </c>
      <c r="D13" s="26">
        <v>0.89</v>
      </c>
      <c r="E13" s="19"/>
      <c r="F13" s="26">
        <v>845</v>
      </c>
    </row>
    <row r="14" spans="2:22">
      <c r="B14" s="26">
        <v>200</v>
      </c>
      <c r="D14" s="26">
        <v>0.37</v>
      </c>
      <c r="E14" s="19"/>
      <c r="F14" s="26">
        <v>830</v>
      </c>
      <c r="H14" s="50"/>
    </row>
    <row r="15" spans="2:22">
      <c r="B15" s="26">
        <v>193</v>
      </c>
      <c r="D15" s="26">
        <v>1.72</v>
      </c>
      <c r="E15" s="19"/>
      <c r="F15" s="26">
        <v>367</v>
      </c>
    </row>
    <row r="16" spans="2:22">
      <c r="B16" s="26">
        <v>973</v>
      </c>
      <c r="D16" s="26">
        <v>3.45</v>
      </c>
      <c r="E16" s="19"/>
      <c r="F16" s="26">
        <v>345</v>
      </c>
    </row>
    <row r="17" spans="2:6">
      <c r="B17" s="26">
        <v>481</v>
      </c>
      <c r="D17" s="26">
        <v>1.1399999999999999</v>
      </c>
      <c r="E17" s="19"/>
      <c r="F17" s="26">
        <v>990</v>
      </c>
    </row>
    <row r="18" spans="2:6">
      <c r="B18" s="26">
        <v>220</v>
      </c>
      <c r="D18" s="26">
        <v>1.18</v>
      </c>
      <c r="E18" s="19"/>
      <c r="F18" s="26">
        <v>1020</v>
      </c>
    </row>
    <row r="19" spans="2:6">
      <c r="B19" s="26">
        <v>896</v>
      </c>
      <c r="D19" s="26">
        <v>1.23</v>
      </c>
      <c r="E19" s="19"/>
      <c r="F19" s="26">
        <v>784</v>
      </c>
    </row>
    <row r="20" spans="2:6">
      <c r="B20" s="26">
        <v>428</v>
      </c>
      <c r="D20" s="26">
        <v>25.2</v>
      </c>
      <c r="E20" s="19"/>
      <c r="F20" s="26">
        <v>685</v>
      </c>
    </row>
    <row r="21" spans="2:6">
      <c r="B21" s="26">
        <v>533</v>
      </c>
      <c r="D21" s="26">
        <v>0.4</v>
      </c>
      <c r="E21" s="19"/>
      <c r="F21" s="26">
        <v>520</v>
      </c>
    </row>
    <row r="22" spans="2:6">
      <c r="B22" s="26">
        <v>786</v>
      </c>
      <c r="D22" s="26">
        <v>12.18</v>
      </c>
      <c r="E22" s="19"/>
      <c r="F22" s="26">
        <v>670</v>
      </c>
    </row>
    <row r="23" spans="2:6">
      <c r="B23" s="26">
        <v>195</v>
      </c>
      <c r="D23" s="26">
        <v>0.67</v>
      </c>
      <c r="E23" s="19"/>
      <c r="F23" s="26">
        <v>700</v>
      </c>
    </row>
    <row r="24" spans="2:6">
      <c r="B24" s="26">
        <v>325</v>
      </c>
      <c r="D24" s="26">
        <v>1.66</v>
      </c>
      <c r="E24" s="19"/>
      <c r="F24" s="26">
        <v>810</v>
      </c>
    </row>
    <row r="25" spans="2:6">
      <c r="B25" s="26">
        <v>474</v>
      </c>
      <c r="D25" s="26">
        <v>0.8</v>
      </c>
      <c r="E25" s="19"/>
      <c r="F25" s="26">
        <v>690</v>
      </c>
    </row>
    <row r="26" spans="2:6">
      <c r="B26" s="26">
        <v>948</v>
      </c>
      <c r="D26" s="26">
        <v>8.1</v>
      </c>
      <c r="E26" s="19"/>
      <c r="F26" s="26">
        <v>550</v>
      </c>
    </row>
    <row r="27" spans="2:6">
      <c r="B27" s="26">
        <v>490</v>
      </c>
      <c r="D27" s="26">
        <v>0.62</v>
      </c>
      <c r="E27" s="19"/>
      <c r="F27" s="26">
        <v>1150</v>
      </c>
    </row>
    <row r="28" spans="2:6">
      <c r="B28" s="26">
        <v>214</v>
      </c>
    </row>
    <row r="29" spans="2:6">
      <c r="D29" s="28" t="s">
        <v>37</v>
      </c>
      <c r="E29" s="29"/>
      <c r="F29" s="28" t="s">
        <v>37</v>
      </c>
    </row>
    <row r="30" spans="2:6">
      <c r="B30" s="25" t="s">
        <v>37</v>
      </c>
      <c r="D30" s="29" t="s">
        <v>38</v>
      </c>
      <c r="F30" s="29" t="s">
        <v>38</v>
      </c>
    </row>
    <row r="31" spans="2:6">
      <c r="B31" s="29" t="s">
        <v>38</v>
      </c>
      <c r="D31" s="26">
        <v>10</v>
      </c>
      <c r="F31" s="26">
        <v>693</v>
      </c>
    </row>
    <row r="32" spans="2:6">
      <c r="B32" s="26">
        <v>277</v>
      </c>
      <c r="D32" s="26">
        <v>3</v>
      </c>
      <c r="F32" s="26">
        <v>764</v>
      </c>
    </row>
    <row r="33" spans="1:9">
      <c r="B33" s="26">
        <v>102</v>
      </c>
      <c r="D33" s="26">
        <v>11</v>
      </c>
      <c r="F33" s="26">
        <v>149</v>
      </c>
    </row>
    <row r="34" spans="1:9">
      <c r="B34" s="26">
        <v>344</v>
      </c>
      <c r="D34" s="26">
        <v>6</v>
      </c>
      <c r="F34" s="26">
        <v>828</v>
      </c>
    </row>
    <row r="35" spans="1:9">
      <c r="B35" s="26">
        <v>544</v>
      </c>
      <c r="D35" s="26">
        <v>74</v>
      </c>
      <c r="F35" s="26">
        <v>950</v>
      </c>
    </row>
    <row r="36" spans="1:9">
      <c r="B36" s="26">
        <v>499</v>
      </c>
      <c r="D36" s="26">
        <v>77</v>
      </c>
      <c r="F36" s="26">
        <v>173</v>
      </c>
    </row>
    <row r="37" spans="1:9" ht="14" customHeight="1">
      <c r="B37" s="26">
        <v>785</v>
      </c>
      <c r="D37" s="26">
        <v>14</v>
      </c>
      <c r="F37" s="26">
        <v>167</v>
      </c>
    </row>
    <row r="38" spans="1:9">
      <c r="B38" s="26">
        <v>847</v>
      </c>
      <c r="D38" s="26">
        <v>5</v>
      </c>
      <c r="F38" s="26">
        <v>24</v>
      </c>
    </row>
    <row r="39" spans="1:9">
      <c r="B39" s="26">
        <v>310</v>
      </c>
      <c r="D39" s="26">
        <v>5</v>
      </c>
      <c r="F39" s="26">
        <v>545</v>
      </c>
    </row>
    <row r="40" spans="1:9">
      <c r="B40" s="26">
        <v>320</v>
      </c>
      <c r="D40" s="26">
        <v>10</v>
      </c>
      <c r="F40" s="26">
        <v>580</v>
      </c>
    </row>
    <row r="41" spans="1:9">
      <c r="B41" s="26">
        <v>167</v>
      </c>
      <c r="D41" s="26">
        <v>11</v>
      </c>
    </row>
    <row r="42" spans="1:9">
      <c r="C42" s="29"/>
      <c r="D42" s="26">
        <v>12</v>
      </c>
      <c r="F42" s="29" t="s">
        <v>39</v>
      </c>
    </row>
    <row r="43" spans="1:9">
      <c r="B43" s="29" t="s">
        <v>39</v>
      </c>
      <c r="C43" s="29"/>
      <c r="D43" s="26">
        <v>7</v>
      </c>
      <c r="E43" s="25"/>
      <c r="F43" s="10">
        <f>QUARTILE(F6:F40,1)/14.0067*0.000001</f>
        <v>3.9177679253500107E-5</v>
      </c>
    </row>
    <row r="44" spans="1:9">
      <c r="A44" s="29" t="s">
        <v>5</v>
      </c>
      <c r="B44" s="10">
        <f>QUARTILE(B5:B41,1)/14.0067*0.000001</f>
        <v>1.5064219266493891E-5</v>
      </c>
      <c r="C44" s="29"/>
      <c r="D44" s="26">
        <v>10</v>
      </c>
      <c r="E44" s="25"/>
      <c r="F44" s="11">
        <f>QUARTILE(F6:F40,2)/14.0067*0.000001</f>
        <v>5.2117914997822467E-5</v>
      </c>
    </row>
    <row r="45" spans="1:9">
      <c r="A45" s="29" t="s">
        <v>6</v>
      </c>
      <c r="B45" s="11">
        <f>QUARTILE(B5:B41,2)/14.0067*0.000001</f>
        <v>2.3024695324380472E-5</v>
      </c>
      <c r="C45" s="29"/>
      <c r="D45" s="26">
        <v>6</v>
      </c>
      <c r="E45" s="25"/>
      <c r="F45" s="10">
        <f>QUARTILE(F6:F40,3)/14.0067*0.000001</f>
        <v>6.247010359328036E-5</v>
      </c>
    </row>
    <row r="46" spans="1:9">
      <c r="A46" s="29" t="s">
        <v>7</v>
      </c>
      <c r="B46" s="10">
        <f>QUARTILE(B5:B41,3)/14.0067*0.000001</f>
        <v>3.7339273347755004E-5</v>
      </c>
      <c r="D46" s="26">
        <v>3</v>
      </c>
      <c r="E46" s="25"/>
      <c r="F46" s="12"/>
    </row>
    <row r="47" spans="1:9">
      <c r="A47" s="29"/>
      <c r="B47" s="12"/>
      <c r="D47" s="26">
        <v>13</v>
      </c>
      <c r="E47" s="25"/>
      <c r="F47" s="14">
        <f>F44-F43</f>
        <v>1.294023574432236E-5</v>
      </c>
      <c r="G47" s="9"/>
      <c r="H47" s="10"/>
      <c r="I47" s="13"/>
    </row>
    <row r="48" spans="1:9">
      <c r="A48" s="29" t="s">
        <v>8</v>
      </c>
      <c r="B48" s="14">
        <f>B45-B44</f>
        <v>7.960476057886581E-6</v>
      </c>
      <c r="D48" s="26">
        <v>12</v>
      </c>
      <c r="E48" s="25"/>
      <c r="F48" s="14">
        <f>F45-F44</f>
        <v>1.0352188595457893E-5</v>
      </c>
      <c r="G48" s="9"/>
      <c r="H48" s="11"/>
      <c r="I48" s="16"/>
    </row>
    <row r="49" spans="1:9">
      <c r="A49" s="29" t="s">
        <v>9</v>
      </c>
      <c r="B49" s="14">
        <f>B46-B45</f>
        <v>1.4314578023374531E-5</v>
      </c>
      <c r="G49" s="9"/>
      <c r="H49" s="10"/>
      <c r="I49" s="13"/>
    </row>
    <row r="50" spans="1:9">
      <c r="D50" s="29" t="s">
        <v>39</v>
      </c>
      <c r="E50" s="33"/>
      <c r="F50" s="33">
        <f>COUNTA(F31:F40,F5:F27)</f>
        <v>33</v>
      </c>
      <c r="G50" s="9"/>
      <c r="H50" s="12"/>
      <c r="I50" s="17"/>
    </row>
    <row r="51" spans="1:9">
      <c r="A51" s="33" t="s">
        <v>30</v>
      </c>
      <c r="B51" s="33">
        <f>COUNTA(B32:B41,B5:B28,#REF!)</f>
        <v>35</v>
      </c>
      <c r="C51" s="25" t="s">
        <v>5</v>
      </c>
      <c r="D51" s="10">
        <f>QUARTILE(D6:D48,1)/14.0067*0.000001</f>
        <v>8.3531452804729164E-8</v>
      </c>
      <c r="G51" s="9"/>
      <c r="H51" s="14"/>
      <c r="I51" s="15"/>
    </row>
    <row r="52" spans="1:9">
      <c r="C52" s="25" t="s">
        <v>6</v>
      </c>
      <c r="D52" s="11">
        <f>QUARTILE(D6:D48,2)/14.0067*0.000001</f>
        <v>3.569720205330306E-7</v>
      </c>
      <c r="G52" s="9"/>
      <c r="H52" s="14"/>
      <c r="I52" s="15"/>
    </row>
    <row r="53" spans="1:9">
      <c r="C53" s="25" t="s">
        <v>7</v>
      </c>
      <c r="D53" s="10">
        <f>QUARTILE(D6:D48,3)/14.0067*0.000001</f>
        <v>7.3179264209271275E-7</v>
      </c>
      <c r="E53" s="12"/>
    </row>
    <row r="54" spans="1:9">
      <c r="C54" s="25"/>
      <c r="D54" s="12"/>
      <c r="E54" s="12"/>
    </row>
    <row r="55" spans="1:9">
      <c r="C55" s="25" t="s">
        <v>8</v>
      </c>
      <c r="D55" s="14">
        <f>D52-D51</f>
        <v>2.7344056772830146E-7</v>
      </c>
    </row>
    <row r="56" spans="1:9">
      <c r="C56" s="25" t="s">
        <v>9</v>
      </c>
      <c r="D56" s="14">
        <f>D53-D52</f>
        <v>3.7482062155968215E-7</v>
      </c>
    </row>
    <row r="58" spans="1:9">
      <c r="C58" s="33" t="s">
        <v>30</v>
      </c>
      <c r="D58" s="33">
        <f>COUNTA(D31:D48,D6:D27)</f>
        <v>40</v>
      </c>
    </row>
  </sheetData>
  <sortState ref="C4:C37">
    <sortCondition ref="C37"/>
  </sortState>
  <mergeCells count="6">
    <mergeCell ref="B1:B2"/>
    <mergeCell ref="D1:D2"/>
    <mergeCell ref="F1:F2"/>
    <mergeCell ref="I8:V9"/>
    <mergeCell ref="I4:V5"/>
    <mergeCell ref="H4:H9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7"/>
  <sheetViews>
    <sheetView tabSelected="1" workbookViewId="0">
      <selection activeCell="H17" sqref="H17"/>
    </sheetView>
  </sheetViews>
  <sheetFormatPr baseColWidth="10" defaultRowHeight="15" x14ac:dyDescent="0"/>
  <cols>
    <col min="1" max="2" width="18.83203125" style="26" customWidth="1"/>
    <col min="3" max="3" width="18.83203125" style="29" customWidth="1"/>
    <col min="4" max="4" width="18.83203125" style="20" customWidth="1"/>
    <col min="5" max="8" width="18.83203125" style="26" customWidth="1"/>
    <col min="9" max="9" width="14.1640625" style="4" bestFit="1" customWidth="1"/>
    <col min="10" max="10" width="10.83203125" style="4"/>
  </cols>
  <sheetData>
    <row r="1" spans="1:23">
      <c r="B1" s="121" t="s">
        <v>12</v>
      </c>
      <c r="C1" s="26"/>
      <c r="D1" s="123" t="s">
        <v>13</v>
      </c>
      <c r="F1" s="125" t="s">
        <v>14</v>
      </c>
      <c r="J1"/>
    </row>
    <row r="2" spans="1:23">
      <c r="B2" s="179"/>
      <c r="C2" s="26"/>
      <c r="D2" s="180"/>
      <c r="F2" s="181"/>
      <c r="J2"/>
    </row>
    <row r="3" spans="1:23">
      <c r="A3" s="20"/>
      <c r="B3" s="25" t="s">
        <v>33</v>
      </c>
      <c r="D3" s="28" t="s">
        <v>36</v>
      </c>
      <c r="F3" s="29" t="s">
        <v>53</v>
      </c>
      <c r="G3" s="32"/>
    </row>
    <row r="4" spans="1:23">
      <c r="A4" s="20"/>
      <c r="B4" s="31" t="s">
        <v>15</v>
      </c>
      <c r="D4" s="31" t="s">
        <v>25</v>
      </c>
      <c r="F4" s="29" t="s">
        <v>25</v>
      </c>
      <c r="H4" s="131" t="s">
        <v>45</v>
      </c>
      <c r="I4" s="63" t="s">
        <v>47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5"/>
    </row>
    <row r="5" spans="1:23">
      <c r="A5" s="20"/>
      <c r="B5" s="20">
        <v>0.32</v>
      </c>
      <c r="D5" s="45">
        <v>1.4736859633493499E-3</v>
      </c>
      <c r="F5" s="36">
        <v>2.9090727434704055E-4</v>
      </c>
      <c r="H5" s="132"/>
      <c r="I5" s="118" t="s">
        <v>50</v>
      </c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29"/>
      <c r="V5" s="129"/>
      <c r="W5" s="58"/>
    </row>
    <row r="6" spans="1:23" ht="15" customHeight="1">
      <c r="A6" s="20"/>
      <c r="B6" s="20">
        <v>0.42</v>
      </c>
      <c r="D6" s="45">
        <v>2.2812991749023785E-4</v>
      </c>
      <c r="F6" s="36">
        <v>2.2138593087830017E-4</v>
      </c>
      <c r="H6" s="132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58"/>
    </row>
    <row r="7" spans="1:23">
      <c r="A7" s="20"/>
      <c r="B7" s="20">
        <v>0.46</v>
      </c>
      <c r="D7" s="45">
        <v>3.0472828394681407E-4</v>
      </c>
      <c r="F7" s="36">
        <v>1.2305694089436919E-4</v>
      </c>
      <c r="H7" s="132"/>
      <c r="I7" s="64" t="s">
        <v>54</v>
      </c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8"/>
    </row>
    <row r="8" spans="1:23" ht="15" customHeight="1">
      <c r="A8" s="20"/>
      <c r="B8" s="20">
        <v>0.18</v>
      </c>
      <c r="D8" s="45">
        <v>2.2812991749023785E-4</v>
      </c>
      <c r="F8" s="36">
        <v>1.0107654008509079E-4</v>
      </c>
      <c r="H8" s="132"/>
      <c r="I8" s="64" t="s">
        <v>48</v>
      </c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8"/>
    </row>
    <row r="9" spans="1:23">
      <c r="B9" s="20"/>
      <c r="D9" s="45">
        <v>1.8233741580424122E-4</v>
      </c>
      <c r="F9" s="36">
        <v>1.2022613169923485E-4</v>
      </c>
      <c r="H9" s="196"/>
      <c r="I9" s="182" t="s">
        <v>49</v>
      </c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60"/>
      <c r="W9" s="59"/>
    </row>
    <row r="10" spans="1:23">
      <c r="B10" s="29" t="s">
        <v>25</v>
      </c>
      <c r="D10" s="45">
        <v>6.1861506823082755E-4</v>
      </c>
      <c r="F10" s="36">
        <v>1.6318782419009717E-5</v>
      </c>
      <c r="I10" s="26"/>
      <c r="J10"/>
    </row>
    <row r="11" spans="1:23">
      <c r="A11" s="31" t="s">
        <v>5</v>
      </c>
      <c r="B11" s="21">
        <f>QUARTILE(B5:B8,1)*0.01/12.0107</f>
        <v>2.3728841782743725E-4</v>
      </c>
      <c r="D11" s="45">
        <v>1.3654491411824456E-4</v>
      </c>
      <c r="F11" s="36">
        <v>1.2905159566053602E-5</v>
      </c>
      <c r="J11"/>
    </row>
    <row r="12" spans="1:23">
      <c r="A12" s="31" t="s">
        <v>6</v>
      </c>
      <c r="B12" s="22">
        <f>QUARTILE(B5:B8,2)*0.01/12.0107</f>
        <v>3.0805864770579568E-4</v>
      </c>
      <c r="D12" s="45">
        <v>2.6393132789928977E-4</v>
      </c>
      <c r="F12" s="36">
        <v>6.4942093300140711E-6</v>
      </c>
      <c r="J12"/>
    </row>
    <row r="13" spans="1:23">
      <c r="A13" s="31" t="s">
        <v>7</v>
      </c>
      <c r="B13" s="21">
        <f>QUARTILE(B5:B8,3)*0.01/12.0107</f>
        <v>3.5801410409051928E-4</v>
      </c>
      <c r="D13" s="45">
        <v>1.1323236780537354E-4</v>
      </c>
      <c r="F13" s="36">
        <v>1.1489754968486432E-5</v>
      </c>
      <c r="J13"/>
    </row>
    <row r="14" spans="1:23">
      <c r="A14" s="31"/>
      <c r="B14" s="21"/>
      <c r="D14" s="45">
        <v>8.5756866793775547E-5</v>
      </c>
      <c r="F14" s="36">
        <v>3.8299183228288113E-6</v>
      </c>
      <c r="H14" s="50"/>
      <c r="I14" s="51"/>
      <c r="J14"/>
    </row>
    <row r="15" spans="1:23">
      <c r="A15" s="31" t="s">
        <v>8</v>
      </c>
      <c r="B15" s="22">
        <f>B12-B11</f>
        <v>7.0770229878358429E-5</v>
      </c>
      <c r="D15" s="45">
        <v>2.7142464635699834E-4</v>
      </c>
      <c r="F15" s="36">
        <v>6.6607275179631487E-6</v>
      </c>
      <c r="J15"/>
    </row>
    <row r="16" spans="1:23">
      <c r="A16" s="31" t="s">
        <v>9</v>
      </c>
      <c r="B16" s="22">
        <f>B13-B12</f>
        <v>4.9955456384723597E-5</v>
      </c>
      <c r="D16" s="45">
        <v>7.6598366456576215E-4</v>
      </c>
      <c r="J16"/>
    </row>
    <row r="17" spans="1:10">
      <c r="A17" s="30"/>
      <c r="B17" s="30"/>
      <c r="C17" s="32"/>
      <c r="D17" s="45">
        <v>1.2488864096180905E-4</v>
      </c>
      <c r="F17" s="28" t="s">
        <v>34</v>
      </c>
      <c r="G17" s="29"/>
      <c r="J17"/>
    </row>
    <row r="18" spans="1:10">
      <c r="A18" s="33" t="s">
        <v>30</v>
      </c>
      <c r="B18" s="33">
        <f>COUNTA(B5:B8)</f>
        <v>4</v>
      </c>
      <c r="C18" s="32"/>
      <c r="D18" s="45">
        <v>3.0389569300706871E-4</v>
      </c>
      <c r="F18" s="36">
        <v>3.713355591264456E-3</v>
      </c>
      <c r="J18"/>
    </row>
    <row r="19" spans="1:10">
      <c r="A19" s="30"/>
      <c r="B19" s="30"/>
      <c r="C19" s="32"/>
      <c r="D19" s="45">
        <v>1.6069005137086097E-4</v>
      </c>
      <c r="F19" s="36">
        <v>3.355341487173937E-3</v>
      </c>
    </row>
    <row r="20" spans="1:10">
      <c r="A20" s="30"/>
      <c r="B20" s="30"/>
      <c r="C20" s="32"/>
      <c r="D20" s="45">
        <v>1.315493684797722E-4</v>
      </c>
      <c r="F20" s="36">
        <v>2.7475501011597994E-3</v>
      </c>
    </row>
    <row r="21" spans="1:10">
      <c r="A21" s="30"/>
      <c r="B21" s="30"/>
      <c r="C21" s="32"/>
      <c r="D21" s="45">
        <v>9.658054901046567E-5</v>
      </c>
      <c r="F21" s="36">
        <v>3.0805864770579571E-3</v>
      </c>
    </row>
    <row r="22" spans="1:10">
      <c r="A22" s="30"/>
      <c r="B22" s="30"/>
      <c r="C22" s="32"/>
      <c r="D22" s="45">
        <v>4.4793392558302176E-4</v>
      </c>
      <c r="F22" s="36">
        <v>3.1222160240452265E-3</v>
      </c>
    </row>
    <row r="23" spans="1:10">
      <c r="A23" s="30"/>
      <c r="B23" s="30"/>
      <c r="C23" s="32"/>
      <c r="D23" s="45">
        <v>3.3553414871739361E-4</v>
      </c>
      <c r="F23" s="36">
        <v>2.3312546312871021E-3</v>
      </c>
    </row>
    <row r="24" spans="1:10">
      <c r="A24" s="30"/>
      <c r="B24" s="30"/>
      <c r="C24" s="32"/>
      <c r="D24" s="45">
        <v>3.6051187690975547E-4</v>
      </c>
      <c r="F24" s="36">
        <v>2.256321446710017E-3</v>
      </c>
    </row>
    <row r="25" spans="1:10">
      <c r="A25" s="30"/>
      <c r="B25" s="30"/>
      <c r="C25" s="32"/>
      <c r="D25" s="45">
        <v>2.6559650977878055E-4</v>
      </c>
      <c r="F25" s="36">
        <v>1.6318782419009715E-3</v>
      </c>
    </row>
    <row r="26" spans="1:10">
      <c r="A26" s="30"/>
      <c r="B26" s="30"/>
      <c r="C26" s="32"/>
      <c r="D26" s="45">
        <v>2.5310764568259965E-4</v>
      </c>
      <c r="F26" s="36">
        <v>2.0731514399660303E-3</v>
      </c>
    </row>
    <row r="27" spans="1:10">
      <c r="A27" s="30"/>
      <c r="B27" s="30"/>
      <c r="C27" s="32"/>
      <c r="D27" s="45">
        <v>1.0573904934766499E-4</v>
      </c>
      <c r="F27" s="36">
        <v>2.0148700741838528E-3</v>
      </c>
    </row>
    <row r="28" spans="1:10">
      <c r="A28" s="30"/>
      <c r="B28" s="30"/>
      <c r="C28" s="32"/>
      <c r="D28" s="45">
        <v>8.0761321155303179E-5</v>
      </c>
      <c r="F28" s="36">
        <v>1.5069896009391626E-3</v>
      </c>
    </row>
    <row r="29" spans="1:10">
      <c r="A29" s="30"/>
      <c r="B29" s="30"/>
      <c r="C29" s="32"/>
      <c r="D29" s="45">
        <v>5.9113956721922952E-5</v>
      </c>
      <c r="F29" s="36">
        <v>1.6901596076831491E-3</v>
      </c>
    </row>
    <row r="30" spans="1:10">
      <c r="A30" s="30"/>
      <c r="B30" s="30"/>
      <c r="C30" s="32"/>
      <c r="D30" s="45">
        <v>3.5801410409051929E-5</v>
      </c>
      <c r="F30" s="36">
        <v>1.956588708401675E-3</v>
      </c>
    </row>
    <row r="31" spans="1:10">
      <c r="A31" s="30"/>
      <c r="B31" s="30"/>
      <c r="C31" s="32"/>
      <c r="D31" s="45">
        <v>2.5810319132107203E-5</v>
      </c>
      <c r="F31" s="36">
        <v>1.3321455035926299E-3</v>
      </c>
    </row>
    <row r="32" spans="1:10">
      <c r="A32" s="30"/>
      <c r="B32" s="30"/>
      <c r="C32" s="32"/>
      <c r="D32" s="45">
        <v>8.2426503034793982E-5</v>
      </c>
      <c r="F32" s="36">
        <v>1.6651818794907874E-3</v>
      </c>
    </row>
    <row r="33" spans="1:6">
      <c r="A33" s="30"/>
      <c r="B33" s="30"/>
      <c r="C33" s="32"/>
      <c r="F33" s="36">
        <v>7.0437193502460313E-3</v>
      </c>
    </row>
    <row r="34" spans="1:6">
      <c r="A34" s="30"/>
      <c r="B34" s="30"/>
      <c r="C34" s="32"/>
      <c r="D34" s="25" t="s">
        <v>33</v>
      </c>
      <c r="F34" s="36">
        <v>4.8540051787156454E-3</v>
      </c>
    </row>
    <row r="35" spans="1:6">
      <c r="A35" s="30"/>
      <c r="B35" s="30"/>
      <c r="C35" s="29" t="s">
        <v>3</v>
      </c>
      <c r="D35" s="45">
        <v>3.1638455710324961E-4</v>
      </c>
      <c r="F35" s="36">
        <v>1.9149591614144054E-3</v>
      </c>
    </row>
    <row r="36" spans="1:6">
      <c r="A36" s="30"/>
      <c r="B36" s="30"/>
      <c r="D36" s="45">
        <v>1.8317000674398663E-4</v>
      </c>
      <c r="F36" s="36">
        <v>1.5402932385289786E-3</v>
      </c>
    </row>
    <row r="37" spans="1:6">
      <c r="A37" s="30"/>
      <c r="B37" s="30"/>
      <c r="D37" s="45">
        <v>9.1585003371993316E-5</v>
      </c>
      <c r="F37" s="36">
        <v>2.9806755642885095E-3</v>
      </c>
    </row>
    <row r="38" spans="1:6">
      <c r="A38" s="30"/>
      <c r="B38" s="30"/>
      <c r="D38" s="45">
        <v>7.9096139275812395E-4</v>
      </c>
      <c r="F38" s="36">
        <v>1.3321455035926299E-3</v>
      </c>
    </row>
    <row r="39" spans="1:6">
      <c r="A39" s="30"/>
      <c r="B39" s="30"/>
      <c r="D39" s="45">
        <v>1.6651818794907874E-4</v>
      </c>
      <c r="F39" s="36">
        <v>2.3728841782743723E-3</v>
      </c>
    </row>
    <row r="40" spans="1:6">
      <c r="A40" s="30"/>
      <c r="B40" s="30"/>
      <c r="D40" s="45">
        <v>5.8281365782177564E-5</v>
      </c>
      <c r="F40" s="36">
        <v>2.1647364433380238E-3</v>
      </c>
    </row>
    <row r="41" spans="1:6">
      <c r="A41" s="30"/>
      <c r="B41" s="30"/>
      <c r="D41" s="45">
        <v>1.4154045975671694E-4</v>
      </c>
      <c r="F41" s="36">
        <v>1.4154045975671695E-3</v>
      </c>
    </row>
    <row r="42" spans="1:6">
      <c r="A42" s="30"/>
      <c r="B42" s="30"/>
      <c r="D42" s="45">
        <v>3.3303637589815752E-5</v>
      </c>
      <c r="F42" s="36">
        <v>1.7900705204525963E-3</v>
      </c>
    </row>
    <row r="43" spans="1:6">
      <c r="A43" s="30"/>
      <c r="B43" s="30"/>
      <c r="D43" s="45">
        <v>8.3259093974539369E-5</v>
      </c>
      <c r="F43" s="36">
        <v>2.0814773493634843E-3</v>
      </c>
    </row>
    <row r="44" spans="1:6">
      <c r="A44" s="30"/>
      <c r="B44" s="30"/>
      <c r="D44" s="45">
        <v>3.3303637589815752E-5</v>
      </c>
      <c r="F44" s="36">
        <v>1.2988418660028142E-3</v>
      </c>
    </row>
    <row r="45" spans="1:6">
      <c r="A45" s="30"/>
      <c r="B45" s="30"/>
      <c r="D45" s="45">
        <v>2.2479955373125632E-4</v>
      </c>
      <c r="F45" s="36">
        <v>1.7484409734653268E-3</v>
      </c>
    </row>
    <row r="46" spans="1:6">
      <c r="A46" s="30"/>
      <c r="B46" s="30"/>
      <c r="D46" s="45">
        <v>9.9910912769447235E-5</v>
      </c>
      <c r="F46" s="36">
        <v>1.5819227855162479E-3</v>
      </c>
    </row>
    <row r="47" spans="1:6">
      <c r="A47" s="30"/>
      <c r="B47" s="30"/>
      <c r="D47" s="45">
        <v>1.2488864096180905E-4</v>
      </c>
      <c r="F47" s="36">
        <v>1.865003705029682E-3</v>
      </c>
    </row>
    <row r="48" spans="1:6">
      <c r="A48" s="30"/>
      <c r="B48" s="30"/>
      <c r="C48" s="32"/>
      <c r="D48" s="45">
        <v>1.4986636915417087E-4</v>
      </c>
      <c r="F48" s="36">
        <v>1.5819227855162479E-3</v>
      </c>
    </row>
    <row r="49" spans="1:10">
      <c r="A49" s="30"/>
      <c r="B49" s="30"/>
      <c r="C49" s="32"/>
      <c r="D49" s="45">
        <v>1.1656273156435513E-4</v>
      </c>
      <c r="F49" s="36">
        <v>4.3377987960735009E-3</v>
      </c>
    </row>
    <row r="50" spans="1:10">
      <c r="A50" s="30"/>
      <c r="B50" s="30"/>
      <c r="C50" s="32"/>
      <c r="D50" s="45">
        <v>8.325909397453938E-6</v>
      </c>
      <c r="F50" s="36">
        <v>1.6318782419009715E-3</v>
      </c>
    </row>
    <row r="51" spans="1:10">
      <c r="A51" s="30"/>
      <c r="B51" s="30"/>
      <c r="C51" s="32"/>
      <c r="D51" s="45">
        <v>8.325909397453938E-6</v>
      </c>
      <c r="F51" s="36">
        <v>2.6809428259801675E-3</v>
      </c>
    </row>
    <row r="52" spans="1:10">
      <c r="A52" s="30"/>
      <c r="B52" s="30"/>
      <c r="C52" s="32"/>
      <c r="D52" s="45">
        <v>1.2488864096180905E-4</v>
      </c>
      <c r="F52" s="36">
        <v>1.8317000674398663E-3</v>
      </c>
    </row>
    <row r="53" spans="1:10">
      <c r="A53" s="30"/>
      <c r="B53" s="30"/>
      <c r="C53" s="32"/>
      <c r="D53" s="45">
        <v>2.4977728192361809E-5</v>
      </c>
      <c r="F53" s="36">
        <v>1.6485300606958796E-3</v>
      </c>
    </row>
    <row r="54" spans="1:10">
      <c r="A54" s="30"/>
      <c r="B54" s="30"/>
      <c r="C54" s="32"/>
      <c r="D54" s="45">
        <v>2.4977728192361809E-5</v>
      </c>
    </row>
    <row r="55" spans="1:10">
      <c r="A55" s="30"/>
      <c r="B55" s="30"/>
      <c r="C55" s="32"/>
      <c r="D55" s="45">
        <v>9.9910912769447235E-5</v>
      </c>
      <c r="F55" s="25" t="s">
        <v>33</v>
      </c>
    </row>
    <row r="56" spans="1:10">
      <c r="A56" s="30"/>
      <c r="B56" s="30"/>
      <c r="C56" s="32"/>
      <c r="D56" s="45">
        <v>7.4933184577085437E-5</v>
      </c>
      <c r="F56" s="36">
        <v>2.3312546312871021E-3</v>
      </c>
      <c r="J56"/>
    </row>
    <row r="57" spans="1:10">
      <c r="A57" s="30"/>
      <c r="B57" s="30"/>
      <c r="C57" s="32"/>
      <c r="D57" s="45">
        <v>3.3303637589815752E-5</v>
      </c>
      <c r="F57" s="36">
        <v>1.2155827720282749E-3</v>
      </c>
      <c r="J57"/>
    </row>
    <row r="58" spans="1:10">
      <c r="A58" s="30"/>
      <c r="B58" s="30"/>
      <c r="C58" s="32"/>
      <c r="D58" s="45">
        <v>1.6651818794907876E-5</v>
      </c>
      <c r="F58" s="36">
        <v>1.1573014062460972E-3</v>
      </c>
      <c r="J58"/>
    </row>
    <row r="59" spans="1:10">
      <c r="A59" s="30"/>
      <c r="B59" s="30"/>
      <c r="C59" s="32"/>
      <c r="D59" s="45">
        <v>4.1629546987269685E-5</v>
      </c>
      <c r="F59" s="36">
        <v>1.4820118727468007E-3</v>
      </c>
      <c r="J59"/>
    </row>
    <row r="60" spans="1:10">
      <c r="A60" s="30"/>
      <c r="B60" s="30"/>
      <c r="C60" s="32"/>
      <c r="D60" s="45">
        <v>1.6651818794907876E-5</v>
      </c>
      <c r="F60" s="36">
        <v>1.5402932385289786E-3</v>
      </c>
      <c r="J60"/>
    </row>
    <row r="61" spans="1:10">
      <c r="A61" s="30"/>
      <c r="B61" s="30"/>
      <c r="C61" s="32"/>
      <c r="D61" s="45">
        <v>8.3259093974539369E-5</v>
      </c>
      <c r="F61" s="36">
        <v>1.6901596076831491E-3</v>
      </c>
      <c r="J61"/>
    </row>
    <row r="62" spans="1:10">
      <c r="A62" s="30"/>
      <c r="B62" s="30"/>
      <c r="C62" s="32"/>
      <c r="D62" s="45">
        <v>6.6607275179631504E-5</v>
      </c>
      <c r="F62" s="36">
        <v>2.2396696279151089E-3</v>
      </c>
      <c r="J62"/>
    </row>
    <row r="63" spans="1:10">
      <c r="A63" s="30"/>
      <c r="B63" s="30"/>
      <c r="C63" s="32"/>
      <c r="D63" s="45">
        <v>1.082368221669012E-4</v>
      </c>
      <c r="F63" s="36">
        <v>1.0157609464893805E-3</v>
      </c>
      <c r="J63"/>
    </row>
    <row r="64" spans="1:10">
      <c r="A64" s="30"/>
      <c r="B64" s="30"/>
      <c r="C64" s="32"/>
      <c r="D64" s="45">
        <v>4.9955456384723618E-5</v>
      </c>
      <c r="F64" s="36">
        <v>1.0157609464893805E-3</v>
      </c>
      <c r="J64"/>
    </row>
    <row r="65" spans="1:10">
      <c r="A65" s="30"/>
      <c r="B65" s="30"/>
      <c r="C65" s="32"/>
      <c r="D65" s="45">
        <v>7.4933184577085437E-5</v>
      </c>
      <c r="F65" s="36">
        <v>1.1239977686562817E-3</v>
      </c>
      <c r="J65"/>
    </row>
    <row r="66" spans="1:10">
      <c r="A66" s="30"/>
      <c r="B66" s="30"/>
      <c r="C66" s="32"/>
      <c r="D66" s="45">
        <v>9.1585003371993316E-5</v>
      </c>
      <c r="J66"/>
    </row>
    <row r="67" spans="1:10">
      <c r="A67" s="30"/>
      <c r="B67" s="30"/>
      <c r="C67" s="32"/>
      <c r="D67" s="45">
        <v>2.8308091951343388E-4</v>
      </c>
      <c r="F67" s="28" t="s">
        <v>35</v>
      </c>
      <c r="J67"/>
    </row>
    <row r="68" spans="1:10">
      <c r="A68" s="30"/>
      <c r="B68" s="30"/>
      <c r="C68" s="32"/>
      <c r="D68" s="45">
        <v>8.325909397453938E-6</v>
      </c>
      <c r="F68" s="36">
        <v>1.6568559700933336E-3</v>
      </c>
      <c r="J68"/>
    </row>
    <row r="69" spans="1:10">
      <c r="A69" s="30"/>
      <c r="B69" s="30"/>
      <c r="C69" s="32"/>
      <c r="D69" s="45">
        <v>9.9910912769447235E-5</v>
      </c>
      <c r="F69" s="36">
        <v>2.0398478023762145E-3</v>
      </c>
      <c r="J69"/>
    </row>
    <row r="70" spans="1:10">
      <c r="A70" s="30"/>
      <c r="B70" s="30"/>
      <c r="C70" s="32"/>
      <c r="D70" s="45">
        <v>3.3303637589815752E-5</v>
      </c>
      <c r="F70" s="36">
        <v>2.0648255305685762E-3</v>
      </c>
      <c r="J70"/>
    </row>
    <row r="71" spans="1:10">
      <c r="A71" s="30"/>
      <c r="B71" s="30"/>
      <c r="C71" s="32"/>
      <c r="D71" s="45">
        <v>1.8317000674398663E-4</v>
      </c>
      <c r="F71" s="36">
        <v>1.9399368896067673E-3</v>
      </c>
      <c r="J71"/>
    </row>
    <row r="72" spans="1:10">
      <c r="A72" s="30"/>
      <c r="B72" s="30"/>
      <c r="C72" s="32"/>
      <c r="D72" s="45">
        <v>9.1585003371993316E-5</v>
      </c>
      <c r="F72" s="36">
        <v>1.7317891546704191E-3</v>
      </c>
      <c r="J72"/>
    </row>
    <row r="73" spans="1:10">
      <c r="A73" s="30"/>
      <c r="B73" s="30"/>
      <c r="C73" s="32"/>
      <c r="D73" s="45">
        <v>5.8281365782177564E-5</v>
      </c>
      <c r="F73" s="36">
        <v>1.3654491411824454E-3</v>
      </c>
      <c r="J73"/>
    </row>
    <row r="74" spans="1:10">
      <c r="A74" s="30"/>
      <c r="B74" s="30"/>
      <c r="C74" s="32"/>
      <c r="D74" s="45">
        <v>1.1656273156435513E-4</v>
      </c>
      <c r="F74" s="36"/>
      <c r="J74"/>
    </row>
    <row r="75" spans="1:10">
      <c r="A75" s="30"/>
      <c r="B75" s="30"/>
      <c r="C75" s="32"/>
      <c r="D75" s="45">
        <v>4.1629546987269685E-5</v>
      </c>
      <c r="E75" s="31" t="s">
        <v>5</v>
      </c>
      <c r="F75" s="49">
        <f>QUARTILE(F5:F73,1)</f>
        <v>1.2572123190155446E-3</v>
      </c>
      <c r="J75"/>
    </row>
    <row r="76" spans="1:10">
      <c r="A76" s="30"/>
      <c r="B76" s="30"/>
      <c r="C76" s="32"/>
      <c r="D76" s="45">
        <v>7.4933184577085437E-5</v>
      </c>
      <c r="E76" s="31" t="s">
        <v>6</v>
      </c>
      <c r="F76" s="39">
        <f>QUARTILE(F5:F73,2)</f>
        <v>1.6651818794907874E-3</v>
      </c>
      <c r="J76"/>
    </row>
    <row r="77" spans="1:10">
      <c r="A77" s="30"/>
      <c r="B77" s="30"/>
      <c r="C77" s="32"/>
      <c r="D77" s="45">
        <v>8.325909397453938E-6</v>
      </c>
      <c r="E77" s="31" t="s">
        <v>7</v>
      </c>
      <c r="F77" s="49">
        <f>QUARTILE(F5:F73,3)</f>
        <v>2.1231068963507541E-3</v>
      </c>
      <c r="J77"/>
    </row>
    <row r="78" spans="1:10">
      <c r="A78" s="30"/>
      <c r="B78" s="30"/>
      <c r="C78" s="32"/>
      <c r="D78" s="45">
        <v>8.3259093974539369E-5</v>
      </c>
      <c r="E78" s="31"/>
      <c r="F78" s="49"/>
      <c r="J78"/>
    </row>
    <row r="79" spans="1:10">
      <c r="A79" s="30"/>
      <c r="B79" s="30"/>
      <c r="C79" s="32"/>
      <c r="D79" s="45">
        <v>1.6651818794907874E-4</v>
      </c>
      <c r="E79" s="31" t="s">
        <v>8</v>
      </c>
      <c r="F79" s="39">
        <f>F76-F75</f>
        <v>4.0796956047524282E-4</v>
      </c>
      <c r="J79"/>
    </row>
    <row r="80" spans="1:10">
      <c r="A80" s="30"/>
      <c r="B80" s="30"/>
      <c r="D80" s="45">
        <v>3.3303637589815752E-5</v>
      </c>
      <c r="E80" s="31" t="s">
        <v>9</v>
      </c>
      <c r="F80" s="39">
        <f>F77-F76</f>
        <v>4.5792501685996663E-4</v>
      </c>
      <c r="J80"/>
    </row>
    <row r="81" spans="1:10">
      <c r="A81" s="30"/>
      <c r="B81" s="30"/>
      <c r="D81" s="45">
        <v>4.1629546987269685E-5</v>
      </c>
      <c r="J81"/>
    </row>
    <row r="82" spans="1:10">
      <c r="A82" s="30"/>
      <c r="B82" s="30"/>
      <c r="D82" s="45">
        <v>4.9955456384723618E-5</v>
      </c>
      <c r="E82" s="33" t="s">
        <v>30</v>
      </c>
      <c r="F82" s="33">
        <f>COUNTA(F68:F73,F56:F65,F18:F53,F5:F15)</f>
        <v>63</v>
      </c>
      <c r="J82"/>
    </row>
    <row r="83" spans="1:10">
      <c r="A83" s="30"/>
      <c r="B83" s="30"/>
      <c r="D83" s="45">
        <v>4.9955456384723618E-5</v>
      </c>
      <c r="J83"/>
    </row>
    <row r="84" spans="1:10">
      <c r="A84" s="30"/>
      <c r="B84" s="30"/>
      <c r="D84" s="45">
        <v>1.6651818794907876E-5</v>
      </c>
      <c r="J84"/>
    </row>
    <row r="85" spans="1:10">
      <c r="A85" s="30"/>
      <c r="B85" s="30"/>
      <c r="D85" s="45">
        <v>1.6651818794907876E-5</v>
      </c>
      <c r="J85"/>
    </row>
    <row r="86" spans="1:10">
      <c r="A86" s="30"/>
      <c r="B86" s="30"/>
      <c r="D86" s="45">
        <v>7.4933184577085437E-5</v>
      </c>
      <c r="J86"/>
    </row>
    <row r="87" spans="1:10">
      <c r="A87" s="30"/>
      <c r="B87" s="30"/>
      <c r="C87" s="29" t="s">
        <v>2</v>
      </c>
      <c r="D87" s="45">
        <v>8.0761321155303192E-4</v>
      </c>
      <c r="J87"/>
    </row>
    <row r="88" spans="1:10">
      <c r="A88" s="30"/>
      <c r="B88" s="30"/>
      <c r="D88" s="45">
        <v>8.1593912095048575E-4</v>
      </c>
      <c r="J88"/>
    </row>
    <row r="89" spans="1:10">
      <c r="A89" s="30"/>
      <c r="B89" s="30"/>
      <c r="D89" s="45">
        <v>8.2426503034793979E-4</v>
      </c>
      <c r="J89"/>
    </row>
    <row r="90" spans="1:10">
      <c r="A90" s="30"/>
      <c r="B90" s="30"/>
      <c r="D90" s="45">
        <v>8.9919821492502529E-4</v>
      </c>
      <c r="J90"/>
    </row>
    <row r="91" spans="1:10">
      <c r="A91" s="30"/>
      <c r="B91" s="30"/>
      <c r="D91" s="45">
        <v>3.3303637589815752E-5</v>
      </c>
      <c r="J91"/>
    </row>
    <row r="92" spans="1:10">
      <c r="A92" s="30"/>
      <c r="B92" s="30"/>
      <c r="D92" s="45">
        <v>8.9919821492502529E-4</v>
      </c>
      <c r="J92"/>
    </row>
    <row r="93" spans="1:10">
      <c r="A93" s="30"/>
      <c r="B93" s="30"/>
      <c r="D93" s="45">
        <v>8.9087230552757136E-4</v>
      </c>
      <c r="J93"/>
    </row>
    <row r="94" spans="1:10">
      <c r="A94" s="30"/>
      <c r="B94" s="30"/>
      <c r="D94" s="45">
        <v>2.1647364433380239E-4</v>
      </c>
      <c r="J94"/>
    </row>
    <row r="95" spans="1:10">
      <c r="A95" s="30"/>
      <c r="B95" s="30"/>
      <c r="D95" s="45">
        <v>2.9140682891088776E-4</v>
      </c>
      <c r="J95"/>
    </row>
    <row r="96" spans="1:10">
      <c r="A96" s="30"/>
      <c r="B96" s="30"/>
      <c r="C96" s="32"/>
      <c r="D96" s="45">
        <v>9.9910912769447235E-5</v>
      </c>
      <c r="J96"/>
    </row>
    <row r="97" spans="1:10">
      <c r="A97" s="30"/>
      <c r="B97" s="30"/>
      <c r="C97" s="32"/>
      <c r="D97" s="45">
        <v>2.6642910071852601E-4</v>
      </c>
      <c r="F97" s="30"/>
      <c r="G97" s="30"/>
      <c r="H97" s="30"/>
      <c r="I97"/>
      <c r="J97"/>
    </row>
    <row r="98" spans="1:10">
      <c r="A98" s="30"/>
      <c r="B98" s="30"/>
      <c r="C98" s="32"/>
      <c r="D98" s="45">
        <v>3.8299183228288107E-4</v>
      </c>
      <c r="F98" s="30"/>
      <c r="G98" s="30"/>
      <c r="H98" s="30"/>
      <c r="I98"/>
      <c r="J98"/>
    </row>
    <row r="99" spans="1:10">
      <c r="A99" s="30"/>
      <c r="B99" s="30"/>
      <c r="C99" s="32"/>
      <c r="D99" s="45">
        <v>1.082368221669012E-4</v>
      </c>
      <c r="F99" s="30"/>
      <c r="G99" s="30"/>
      <c r="H99" s="30"/>
      <c r="I99"/>
      <c r="J99"/>
    </row>
    <row r="100" spans="1:10">
      <c r="A100" s="30"/>
      <c r="B100" s="30"/>
      <c r="C100" s="32"/>
      <c r="D100" s="45">
        <v>4.9955456384723618E-5</v>
      </c>
      <c r="F100" s="30"/>
      <c r="G100" s="30"/>
      <c r="H100" s="30"/>
      <c r="I100"/>
      <c r="J100"/>
    </row>
    <row r="101" spans="1:10">
      <c r="A101" s="30"/>
      <c r="B101" s="30"/>
      <c r="C101" s="32"/>
      <c r="D101" s="45">
        <v>1.7484409734653267E-4</v>
      </c>
      <c r="F101" s="30"/>
      <c r="G101" s="30"/>
      <c r="H101" s="30"/>
      <c r="I101"/>
      <c r="J101"/>
    </row>
    <row r="102" spans="1:10">
      <c r="A102" s="30"/>
      <c r="B102" s="30"/>
      <c r="C102" s="32"/>
      <c r="D102" s="45">
        <v>2.2479955373125632E-4</v>
      </c>
      <c r="F102" s="30"/>
      <c r="G102" s="30"/>
      <c r="H102" s="30"/>
      <c r="I102"/>
      <c r="J102"/>
    </row>
    <row r="103" spans="1:10">
      <c r="A103" s="30"/>
      <c r="B103" s="30"/>
      <c r="C103" s="32"/>
      <c r="D103" s="45">
        <v>8.325909397453938E-6</v>
      </c>
      <c r="F103" s="30"/>
      <c r="G103" s="30"/>
      <c r="H103" s="30"/>
      <c r="I103"/>
      <c r="J103"/>
    </row>
    <row r="104" spans="1:10">
      <c r="A104" s="30"/>
      <c r="B104" s="30"/>
      <c r="C104" s="32"/>
      <c r="D104" s="45">
        <v>5.3285820143705203E-4</v>
      </c>
      <c r="F104" s="30"/>
      <c r="G104" s="30"/>
      <c r="H104" s="30"/>
      <c r="I104"/>
      <c r="J104"/>
    </row>
    <row r="105" spans="1:10">
      <c r="A105" s="30"/>
      <c r="B105" s="30"/>
      <c r="C105" s="32"/>
      <c r="D105" s="45">
        <v>2.4145137252616416E-4</v>
      </c>
      <c r="F105" s="30"/>
      <c r="G105" s="30"/>
      <c r="H105" s="30"/>
      <c r="I105"/>
      <c r="J105"/>
    </row>
    <row r="106" spans="1:10">
      <c r="A106" s="30"/>
      <c r="B106" s="30"/>
      <c r="C106" s="32"/>
      <c r="D106" s="45">
        <v>3.3303637589815752E-5</v>
      </c>
      <c r="F106" s="30"/>
      <c r="G106" s="30"/>
      <c r="H106" s="30"/>
      <c r="I106"/>
      <c r="J106"/>
    </row>
    <row r="107" spans="1:10">
      <c r="A107" s="30"/>
      <c r="B107" s="30"/>
      <c r="C107" s="32"/>
      <c r="D107" s="45">
        <v>2.4977728192361809E-5</v>
      </c>
      <c r="F107" s="30"/>
      <c r="G107" s="30"/>
      <c r="H107" s="30"/>
      <c r="I107"/>
      <c r="J107"/>
    </row>
    <row r="108" spans="1:10">
      <c r="A108" s="30"/>
      <c r="B108" s="30"/>
      <c r="C108" s="32"/>
      <c r="D108" s="45">
        <v>7.4933184577085437E-5</v>
      </c>
      <c r="F108" s="30"/>
      <c r="G108" s="30"/>
      <c r="H108" s="30"/>
      <c r="I108"/>
      <c r="J108"/>
    </row>
    <row r="109" spans="1:10">
      <c r="A109" s="30"/>
      <c r="B109" s="30"/>
      <c r="C109" s="32"/>
      <c r="D109" s="45">
        <v>1.6651818794907874E-4</v>
      </c>
      <c r="F109" s="30"/>
      <c r="G109" s="30"/>
      <c r="H109" s="30"/>
      <c r="I109"/>
      <c r="J109"/>
    </row>
    <row r="110" spans="1:10">
      <c r="A110" s="30"/>
      <c r="B110" s="30"/>
      <c r="C110" s="32"/>
      <c r="D110" s="45">
        <v>4.1629546987269685E-5</v>
      </c>
      <c r="F110" s="30"/>
      <c r="G110" s="30"/>
      <c r="H110" s="30"/>
      <c r="I110"/>
      <c r="J110"/>
    </row>
    <row r="111" spans="1:10">
      <c r="A111" s="30"/>
      <c r="B111" s="30"/>
      <c r="C111" s="32"/>
      <c r="D111" s="45">
        <v>3.3303637589815752E-5</v>
      </c>
      <c r="F111" s="30"/>
      <c r="G111" s="30"/>
      <c r="H111" s="30"/>
      <c r="I111"/>
      <c r="J111"/>
    </row>
    <row r="112" spans="1:10">
      <c r="A112" s="30"/>
      <c r="B112" s="30"/>
      <c r="C112" s="32"/>
      <c r="D112" s="45">
        <v>3.3303637589815752E-5</v>
      </c>
      <c r="F112" s="30"/>
      <c r="G112" s="30"/>
      <c r="H112" s="30"/>
      <c r="I112"/>
      <c r="J112"/>
    </row>
    <row r="113" spans="1:10">
      <c r="A113" s="30"/>
      <c r="B113" s="30"/>
      <c r="C113" s="32"/>
      <c r="D113" s="45">
        <v>1.3321455035926301E-4</v>
      </c>
      <c r="F113" s="30"/>
      <c r="G113" s="30"/>
      <c r="H113" s="30"/>
      <c r="I113"/>
      <c r="J113"/>
    </row>
    <row r="114" spans="1:10">
      <c r="A114" s="30"/>
      <c r="B114" s="30"/>
      <c r="C114" s="32"/>
      <c r="D114" s="45">
        <v>9.9910912769447235E-5</v>
      </c>
      <c r="F114" s="30"/>
      <c r="G114" s="30"/>
      <c r="H114" s="30"/>
      <c r="I114"/>
      <c r="J114"/>
    </row>
    <row r="115" spans="1:10">
      <c r="A115" s="30"/>
      <c r="B115" s="30"/>
      <c r="C115" s="32"/>
      <c r="D115" s="45">
        <v>1.5819227855162481E-4</v>
      </c>
      <c r="F115" s="30"/>
      <c r="G115" s="30"/>
      <c r="H115" s="30"/>
      <c r="I115"/>
      <c r="J115"/>
    </row>
    <row r="116" spans="1:10">
      <c r="A116" s="30"/>
      <c r="B116" s="30"/>
      <c r="C116" s="32"/>
      <c r="D116" s="45">
        <v>1.7484409734653267E-4</v>
      </c>
      <c r="F116" s="30"/>
      <c r="G116" s="30"/>
      <c r="H116" s="30"/>
      <c r="I116"/>
      <c r="J116"/>
    </row>
    <row r="117" spans="1:10">
      <c r="A117" s="30"/>
      <c r="B117" s="30"/>
      <c r="C117" s="32"/>
      <c r="D117" s="45">
        <v>1.5819227855162481E-4</v>
      </c>
      <c r="F117" s="30"/>
      <c r="G117" s="30"/>
      <c r="H117" s="30"/>
      <c r="I117"/>
      <c r="J117"/>
    </row>
    <row r="118" spans="1:10">
      <c r="A118" s="30"/>
      <c r="B118" s="30"/>
      <c r="C118" s="32"/>
      <c r="D118" s="45">
        <v>2.4977728192361809E-5</v>
      </c>
      <c r="F118" s="30"/>
      <c r="G118" s="30"/>
      <c r="H118" s="30"/>
      <c r="I118"/>
      <c r="J118"/>
    </row>
    <row r="119" spans="1:10">
      <c r="A119" s="30"/>
      <c r="B119" s="30"/>
      <c r="C119" s="32"/>
      <c r="D119" s="45">
        <v>4.9955456384723618E-5</v>
      </c>
      <c r="F119" s="30"/>
      <c r="G119" s="30"/>
      <c r="H119" s="30"/>
      <c r="I119"/>
      <c r="J119"/>
    </row>
    <row r="120" spans="1:10">
      <c r="A120" s="30"/>
      <c r="B120" s="30"/>
      <c r="C120" s="32"/>
      <c r="D120" s="45">
        <v>1.3321455035926301E-4</v>
      </c>
      <c r="F120" s="30"/>
      <c r="G120" s="30"/>
      <c r="H120" s="30"/>
      <c r="I120"/>
      <c r="J120"/>
    </row>
    <row r="121" spans="1:10">
      <c r="A121" s="30"/>
      <c r="B121" s="30"/>
      <c r="C121" s="32"/>
      <c r="D121" s="45">
        <v>3.6634001348797326E-4</v>
      </c>
      <c r="F121" s="30"/>
      <c r="G121" s="30"/>
      <c r="H121" s="30"/>
      <c r="I121"/>
      <c r="J121"/>
    </row>
    <row r="122" spans="1:10">
      <c r="A122" s="30"/>
      <c r="B122" s="30"/>
      <c r="C122" s="32"/>
      <c r="D122" s="45">
        <v>5.8281365782177564E-5</v>
      </c>
      <c r="F122" s="30"/>
      <c r="G122" s="30"/>
      <c r="H122" s="30"/>
      <c r="I122"/>
      <c r="J122"/>
    </row>
    <row r="123" spans="1:10">
      <c r="A123" s="30"/>
      <c r="B123" s="30"/>
      <c r="C123" s="32"/>
      <c r="D123" s="45">
        <v>3.3303637589815752E-5</v>
      </c>
      <c r="F123" s="30"/>
      <c r="G123" s="30"/>
      <c r="H123" s="30"/>
      <c r="I123"/>
      <c r="J123"/>
    </row>
    <row r="124" spans="1:10">
      <c r="A124" s="30"/>
      <c r="B124" s="30"/>
      <c r="C124" s="32"/>
      <c r="D124" s="45">
        <v>2.4977728192361809E-5</v>
      </c>
      <c r="F124" s="30"/>
      <c r="G124" s="30"/>
      <c r="H124" s="30"/>
      <c r="I124"/>
      <c r="J124"/>
    </row>
    <row r="125" spans="1:10">
      <c r="A125" s="30"/>
      <c r="B125" s="30"/>
      <c r="C125" s="32"/>
      <c r="D125" s="45">
        <v>8.325909397453938E-6</v>
      </c>
      <c r="F125" s="30"/>
      <c r="G125" s="30"/>
      <c r="H125" s="30"/>
      <c r="I125"/>
      <c r="J125"/>
    </row>
    <row r="126" spans="1:10">
      <c r="A126" s="30"/>
      <c r="B126" s="30"/>
      <c r="C126" s="32"/>
      <c r="D126" s="45">
        <v>8.325909397453938E-6</v>
      </c>
      <c r="F126" s="30"/>
      <c r="G126" s="30"/>
      <c r="H126" s="30"/>
      <c r="I126"/>
      <c r="J126"/>
    </row>
    <row r="127" spans="1:10">
      <c r="A127" s="30"/>
      <c r="B127" s="30"/>
      <c r="C127" s="32"/>
      <c r="D127" s="45">
        <v>8.325909397453938E-6</v>
      </c>
      <c r="F127" s="30"/>
      <c r="G127" s="30"/>
      <c r="H127" s="30"/>
      <c r="I127"/>
      <c r="J127"/>
    </row>
    <row r="128" spans="1:10">
      <c r="A128" s="30"/>
      <c r="B128" s="30"/>
      <c r="C128" s="32"/>
      <c r="D128" s="45">
        <v>8.325909397453938E-6</v>
      </c>
      <c r="F128" s="30"/>
      <c r="G128" s="30"/>
      <c r="H128" s="30"/>
      <c r="I128"/>
      <c r="J128"/>
    </row>
    <row r="129" spans="1:10">
      <c r="A129" s="30"/>
      <c r="B129" s="30"/>
      <c r="C129" s="32"/>
      <c r="D129" s="45">
        <v>1.6651818794907876E-5</v>
      </c>
      <c r="F129" s="30"/>
      <c r="G129" s="30"/>
      <c r="H129" s="30"/>
      <c r="I129"/>
      <c r="J129"/>
    </row>
    <row r="130" spans="1:10">
      <c r="A130" s="30"/>
      <c r="B130" s="30"/>
      <c r="C130" s="32"/>
      <c r="D130" s="45">
        <v>8.325909397453938E-6</v>
      </c>
      <c r="F130" s="30"/>
      <c r="G130" s="30"/>
      <c r="H130" s="30"/>
      <c r="I130"/>
      <c r="J130"/>
    </row>
    <row r="131" spans="1:10">
      <c r="A131" s="30"/>
      <c r="B131" s="30"/>
      <c r="C131" s="32"/>
      <c r="D131" s="45">
        <v>1.2488864096180905E-4</v>
      </c>
      <c r="F131" s="30"/>
      <c r="G131" s="30"/>
      <c r="H131" s="30"/>
      <c r="I131"/>
      <c r="J131"/>
    </row>
    <row r="132" spans="1:10">
      <c r="A132" s="30"/>
      <c r="B132" s="30"/>
      <c r="C132" s="32"/>
      <c r="D132" s="45">
        <v>4.9955456384723618E-5</v>
      </c>
      <c r="F132" s="30"/>
      <c r="G132" s="30"/>
      <c r="H132" s="30"/>
      <c r="I132"/>
      <c r="J132"/>
    </row>
    <row r="133" spans="1:10">
      <c r="A133" s="30"/>
      <c r="B133" s="30"/>
      <c r="C133" s="32"/>
      <c r="D133" s="45">
        <v>7.4933184577085439E-4</v>
      </c>
      <c r="F133" s="30"/>
      <c r="G133" s="30"/>
      <c r="H133" s="30"/>
      <c r="I133"/>
      <c r="J133"/>
    </row>
    <row r="134" spans="1:10">
      <c r="A134" s="30"/>
      <c r="B134" s="30"/>
      <c r="C134" s="32"/>
      <c r="D134" s="45">
        <v>3.3303637589815752E-5</v>
      </c>
      <c r="F134" s="30"/>
      <c r="G134" s="30"/>
      <c r="H134" s="30"/>
      <c r="I134"/>
      <c r="J134"/>
    </row>
    <row r="135" spans="1:10">
      <c r="A135" s="30"/>
      <c r="B135" s="30"/>
      <c r="C135" s="32"/>
      <c r="D135" s="45">
        <v>2.4977728192361809E-5</v>
      </c>
      <c r="F135" s="30"/>
      <c r="G135" s="30"/>
      <c r="H135" s="30"/>
      <c r="I135"/>
      <c r="J135"/>
    </row>
    <row r="136" spans="1:10">
      <c r="A136" s="30"/>
      <c r="B136" s="30"/>
      <c r="C136" s="32"/>
      <c r="D136" s="45">
        <v>2.6642910071852601E-4</v>
      </c>
      <c r="F136" s="30"/>
      <c r="G136" s="30"/>
      <c r="H136" s="30"/>
      <c r="I136"/>
      <c r="J136"/>
    </row>
    <row r="137" spans="1:10">
      <c r="A137" s="30"/>
      <c r="B137" s="30"/>
      <c r="C137" s="32"/>
      <c r="D137" s="45">
        <v>1.6651818794907876E-5</v>
      </c>
      <c r="F137" s="30"/>
      <c r="G137" s="30"/>
      <c r="H137" s="30"/>
      <c r="I137"/>
      <c r="J137"/>
    </row>
    <row r="138" spans="1:10">
      <c r="A138" s="30"/>
      <c r="B138" s="30"/>
      <c r="C138" s="32"/>
      <c r="D138" s="45">
        <v>9.9910912769447235E-5</v>
      </c>
      <c r="F138" s="30"/>
      <c r="G138" s="30"/>
      <c r="H138" s="30"/>
      <c r="I138"/>
      <c r="J138"/>
    </row>
    <row r="139" spans="1:10">
      <c r="A139" s="30"/>
      <c r="B139" s="30"/>
      <c r="C139" s="32"/>
      <c r="D139" s="45">
        <v>3.3303637589815752E-5</v>
      </c>
      <c r="F139" s="30"/>
      <c r="G139" s="30"/>
      <c r="H139" s="30"/>
      <c r="I139"/>
      <c r="J139"/>
    </row>
    <row r="140" spans="1:10">
      <c r="A140" s="30"/>
      <c r="B140" s="30"/>
      <c r="C140" s="32"/>
      <c r="D140" s="45">
        <v>2.4977728192361809E-5</v>
      </c>
      <c r="F140" s="30"/>
      <c r="G140" s="30"/>
      <c r="H140" s="30"/>
      <c r="I140"/>
      <c r="J140"/>
    </row>
    <row r="141" spans="1:10">
      <c r="A141" s="30"/>
      <c r="B141" s="30"/>
      <c r="C141" s="32"/>
      <c r="D141" s="45">
        <v>1.9982182553889447E-4</v>
      </c>
      <c r="F141" s="30"/>
      <c r="G141" s="30"/>
      <c r="H141" s="30"/>
      <c r="I141"/>
      <c r="J141"/>
    </row>
    <row r="142" spans="1:10">
      <c r="A142" s="30"/>
      <c r="B142" s="30"/>
      <c r="C142" s="32"/>
      <c r="D142" s="45">
        <v>1.6651818794907876E-5</v>
      </c>
      <c r="F142" s="30"/>
      <c r="G142" s="30"/>
      <c r="H142" s="30"/>
      <c r="I142"/>
      <c r="J142"/>
    </row>
    <row r="143" spans="1:10">
      <c r="A143" s="30"/>
      <c r="B143" s="30"/>
      <c r="C143" s="32"/>
      <c r="D143" s="45">
        <v>6.6607275179631504E-5</v>
      </c>
      <c r="F143" s="30"/>
      <c r="G143" s="30"/>
      <c r="H143" s="30"/>
      <c r="I143"/>
      <c r="J143"/>
    </row>
    <row r="144" spans="1:10">
      <c r="A144" s="30"/>
      <c r="B144" s="30"/>
      <c r="C144" s="32"/>
      <c r="D144" s="45">
        <v>4.9955456384723618E-5</v>
      </c>
      <c r="F144" s="30"/>
      <c r="G144" s="30"/>
      <c r="H144" s="30"/>
      <c r="I144"/>
      <c r="J144"/>
    </row>
    <row r="145" spans="1:10">
      <c r="A145" s="30"/>
      <c r="B145" s="30"/>
      <c r="C145" s="32"/>
      <c r="D145" s="45">
        <v>3.3303637589815752E-5</v>
      </c>
      <c r="F145" s="30"/>
      <c r="G145" s="30"/>
      <c r="H145" s="30"/>
      <c r="I145"/>
      <c r="J145"/>
    </row>
    <row r="146" spans="1:10">
      <c r="A146" s="30"/>
      <c r="B146" s="30"/>
      <c r="C146" s="32"/>
      <c r="D146" s="45">
        <v>9.9910912769447235E-5</v>
      </c>
      <c r="F146" s="30"/>
      <c r="G146" s="30"/>
      <c r="H146" s="30"/>
      <c r="I146"/>
      <c r="J146"/>
    </row>
    <row r="147" spans="1:10">
      <c r="A147" s="30"/>
      <c r="B147" s="30"/>
      <c r="C147" s="32"/>
      <c r="D147" s="45">
        <v>3.1638455710324961E-4</v>
      </c>
      <c r="F147" s="30"/>
      <c r="G147" s="30"/>
      <c r="H147" s="30"/>
      <c r="I147"/>
      <c r="J147"/>
    </row>
    <row r="148" spans="1:10">
      <c r="A148" s="30"/>
      <c r="B148" s="30"/>
      <c r="C148" s="32"/>
      <c r="D148" s="45">
        <v>7.4933184577085437E-5</v>
      </c>
      <c r="F148" s="30"/>
      <c r="G148" s="30"/>
      <c r="H148" s="30"/>
      <c r="I148"/>
      <c r="J148"/>
    </row>
    <row r="149" spans="1:10">
      <c r="A149" s="30"/>
      <c r="B149" s="30"/>
      <c r="C149" s="32"/>
      <c r="D149" s="45">
        <v>1.9149591614144054E-4</v>
      </c>
      <c r="F149" s="30"/>
      <c r="G149" s="30"/>
      <c r="H149" s="30"/>
      <c r="I149"/>
      <c r="J149"/>
    </row>
    <row r="150" spans="1:10">
      <c r="A150" s="30"/>
      <c r="B150" s="30"/>
      <c r="C150" s="32"/>
      <c r="D150" s="45">
        <v>3.1638455710324961E-4</v>
      </c>
      <c r="F150" s="30"/>
      <c r="G150" s="30"/>
      <c r="H150" s="30"/>
      <c r="I150"/>
      <c r="J150"/>
    </row>
    <row r="151" spans="1:10">
      <c r="A151" s="30"/>
      <c r="B151" s="30"/>
      <c r="C151" s="32"/>
      <c r="D151" s="45">
        <v>4.1629546987269685E-5</v>
      </c>
      <c r="F151" s="30"/>
      <c r="G151" s="30"/>
      <c r="H151" s="30"/>
      <c r="I151"/>
      <c r="J151"/>
    </row>
    <row r="152" spans="1:10">
      <c r="A152" s="30"/>
      <c r="B152" s="30"/>
      <c r="C152" s="32"/>
      <c r="D152" s="45">
        <v>8.325909397453938E-6</v>
      </c>
      <c r="F152" s="30"/>
      <c r="G152" s="30"/>
      <c r="H152" s="30"/>
      <c r="I152"/>
      <c r="J152"/>
    </row>
    <row r="153" spans="1:10">
      <c r="A153" s="30"/>
      <c r="B153" s="30"/>
      <c r="C153" s="32"/>
      <c r="D153" s="45">
        <v>3.2471046650070354E-4</v>
      </c>
      <c r="F153" s="30"/>
      <c r="G153" s="30"/>
      <c r="H153" s="30"/>
      <c r="I153"/>
      <c r="J153"/>
    </row>
    <row r="154" spans="1:10">
      <c r="A154" s="30"/>
      <c r="B154" s="30"/>
      <c r="C154" s="32"/>
      <c r="D154" s="45">
        <v>3.3303637589815752E-5</v>
      </c>
      <c r="F154" s="30"/>
      <c r="G154" s="30"/>
      <c r="H154" s="30"/>
      <c r="I154"/>
      <c r="J154"/>
    </row>
    <row r="155" spans="1:10">
      <c r="A155" s="30"/>
      <c r="B155" s="30"/>
      <c r="C155" s="32"/>
      <c r="D155" s="45">
        <v>2.3312546312871026E-4</v>
      </c>
      <c r="F155" s="30"/>
      <c r="G155" s="30"/>
      <c r="H155" s="30"/>
      <c r="I155"/>
      <c r="J155"/>
    </row>
    <row r="156" spans="1:10">
      <c r="A156" s="30"/>
      <c r="B156" s="30"/>
      <c r="C156" s="32"/>
      <c r="D156" s="45">
        <v>6.6607275179631504E-5</v>
      </c>
      <c r="F156" s="30"/>
      <c r="G156" s="30"/>
      <c r="H156" s="30"/>
      <c r="I156"/>
      <c r="J156"/>
    </row>
    <row r="157" spans="1:10">
      <c r="A157" s="30"/>
      <c r="B157" s="30"/>
      <c r="C157" s="32"/>
      <c r="D157" s="45">
        <v>1.6651818794907874E-4</v>
      </c>
      <c r="F157" s="30"/>
      <c r="G157" s="30"/>
      <c r="H157" s="30"/>
      <c r="I157"/>
      <c r="J157"/>
    </row>
    <row r="158" spans="1:10">
      <c r="A158" s="30"/>
      <c r="B158" s="30"/>
      <c r="C158" s="32"/>
      <c r="D158" s="45">
        <v>1.9982182553889447E-4</v>
      </c>
      <c r="F158" s="30"/>
      <c r="G158" s="30"/>
      <c r="H158" s="30"/>
      <c r="I158"/>
      <c r="J158"/>
    </row>
    <row r="159" spans="1:10">
      <c r="A159" s="30"/>
      <c r="B159" s="30"/>
      <c r="C159" s="32"/>
      <c r="D159" s="45">
        <v>4.9955456384723618E-5</v>
      </c>
      <c r="F159" s="30"/>
      <c r="G159" s="30"/>
      <c r="H159" s="30"/>
      <c r="I159"/>
      <c r="J159"/>
    </row>
    <row r="160" spans="1:10">
      <c r="A160" s="30"/>
      <c r="B160" s="30"/>
      <c r="D160" s="45">
        <v>3.3303637589815752E-5</v>
      </c>
      <c r="F160" s="30"/>
      <c r="G160" s="30"/>
      <c r="H160" s="30"/>
      <c r="I160"/>
      <c r="J160"/>
    </row>
    <row r="161" spans="1:10">
      <c r="A161" s="30"/>
      <c r="B161" s="30"/>
      <c r="D161" s="45">
        <v>2.4977728192361809E-5</v>
      </c>
      <c r="F161" s="30"/>
      <c r="G161" s="30"/>
      <c r="H161" s="30"/>
      <c r="I161"/>
      <c r="J161"/>
    </row>
    <row r="162" spans="1:10">
      <c r="A162" s="30"/>
      <c r="B162" s="30"/>
      <c r="D162" s="45">
        <v>7.4933184577085437E-5</v>
      </c>
      <c r="F162" s="30"/>
      <c r="G162" s="30"/>
      <c r="H162" s="30"/>
      <c r="I162"/>
      <c r="J162"/>
    </row>
    <row r="163" spans="1:10">
      <c r="A163" s="30"/>
      <c r="B163" s="30"/>
      <c r="D163" s="45">
        <v>3.3303637589815752E-5</v>
      </c>
      <c r="F163" s="30"/>
      <c r="G163" s="30"/>
      <c r="H163" s="30"/>
      <c r="I163"/>
      <c r="J163"/>
    </row>
    <row r="164" spans="1:10">
      <c r="A164" s="30"/>
      <c r="B164" s="30"/>
      <c r="D164" s="45">
        <v>3.3303637589815752E-5</v>
      </c>
      <c r="F164" s="30"/>
      <c r="G164" s="30"/>
      <c r="H164" s="30"/>
      <c r="I164"/>
      <c r="J164"/>
    </row>
    <row r="165" spans="1:10">
      <c r="A165" s="30"/>
      <c r="B165" s="30"/>
      <c r="D165" s="45">
        <v>4.9955456384723618E-5</v>
      </c>
      <c r="F165" s="30"/>
      <c r="G165" s="30"/>
      <c r="H165" s="30"/>
      <c r="I165"/>
      <c r="J165"/>
    </row>
    <row r="166" spans="1:10">
      <c r="A166" s="30"/>
      <c r="B166" s="30"/>
      <c r="D166" s="45">
        <v>8.325909397453938E-6</v>
      </c>
      <c r="F166" s="30"/>
      <c r="G166" s="30"/>
      <c r="H166" s="30"/>
      <c r="I166"/>
      <c r="J166"/>
    </row>
    <row r="167" spans="1:10">
      <c r="A167" s="30"/>
      <c r="B167" s="30"/>
      <c r="D167" s="45">
        <v>8.325909397453938E-6</v>
      </c>
      <c r="F167" s="30"/>
      <c r="G167" s="30"/>
      <c r="H167" s="30"/>
      <c r="I167"/>
      <c r="J167"/>
    </row>
    <row r="168" spans="1:10">
      <c r="A168" s="30"/>
      <c r="B168" s="30"/>
      <c r="D168" s="45">
        <v>1.6651818794907876E-5</v>
      </c>
      <c r="F168" s="30"/>
      <c r="G168" s="30"/>
      <c r="H168" s="30"/>
      <c r="I168"/>
      <c r="J168"/>
    </row>
    <row r="169" spans="1:10">
      <c r="A169" s="30"/>
      <c r="B169" s="30"/>
      <c r="C169" s="29" t="s">
        <v>4</v>
      </c>
      <c r="D169" s="45">
        <v>1.6651818794907876E-5</v>
      </c>
      <c r="F169" s="30"/>
      <c r="G169" s="30"/>
      <c r="H169" s="30"/>
      <c r="I169"/>
      <c r="J169"/>
    </row>
    <row r="170" spans="1:10">
      <c r="A170" s="30"/>
      <c r="B170" s="30"/>
      <c r="D170" s="45">
        <v>1.3321455035926301E-4</v>
      </c>
      <c r="F170" s="30"/>
      <c r="G170" s="30"/>
      <c r="H170" s="30"/>
      <c r="I170"/>
      <c r="J170"/>
    </row>
    <row r="171" spans="1:10">
      <c r="A171" s="30"/>
      <c r="B171" s="30"/>
      <c r="D171" s="45">
        <v>1.6651818794907876E-5</v>
      </c>
      <c r="F171" s="30"/>
      <c r="G171" s="30"/>
      <c r="H171" s="30"/>
      <c r="I171"/>
      <c r="J171"/>
    </row>
    <row r="172" spans="1:10">
      <c r="A172" s="30"/>
      <c r="B172" s="30"/>
      <c r="D172" s="45">
        <v>4.4127319806505866E-4</v>
      </c>
      <c r="F172" s="30"/>
      <c r="G172" s="30"/>
      <c r="H172" s="30"/>
      <c r="I172"/>
      <c r="J172"/>
    </row>
    <row r="173" spans="1:10">
      <c r="A173" s="30"/>
      <c r="B173" s="30"/>
      <c r="D173" s="45">
        <v>2.4145137252616416E-4</v>
      </c>
      <c r="F173" s="30"/>
      <c r="G173" s="30"/>
      <c r="H173" s="30"/>
      <c r="I173"/>
      <c r="J173"/>
    </row>
    <row r="174" spans="1:10">
      <c r="A174" s="30"/>
      <c r="B174" s="30"/>
      <c r="D174" s="45">
        <v>2.3312546312871026E-4</v>
      </c>
      <c r="F174" s="30"/>
      <c r="G174" s="30"/>
      <c r="H174" s="30"/>
      <c r="I174"/>
      <c r="J174"/>
    </row>
    <row r="175" spans="1:10">
      <c r="A175" s="30"/>
      <c r="B175" s="30"/>
      <c r="D175" s="45">
        <v>5.0788047324469023E-4</v>
      </c>
      <c r="F175" s="30"/>
      <c r="G175" s="30"/>
      <c r="H175" s="30"/>
      <c r="I175"/>
      <c r="J175"/>
    </row>
    <row r="176" spans="1:10">
      <c r="A176" s="30"/>
      <c r="B176" s="30"/>
      <c r="C176" s="32"/>
      <c r="D176" s="45">
        <v>4.7457683565487434E-4</v>
      </c>
      <c r="F176" s="30"/>
      <c r="G176" s="30"/>
      <c r="H176" s="30"/>
      <c r="I176"/>
      <c r="J176"/>
    </row>
    <row r="177" spans="1:10">
      <c r="A177" s="30"/>
      <c r="B177" s="30"/>
      <c r="C177" s="32"/>
      <c r="D177" s="45">
        <v>4.7457683565487434E-4</v>
      </c>
      <c r="F177" s="30"/>
      <c r="G177" s="30"/>
      <c r="H177" s="30"/>
      <c r="I177"/>
      <c r="J177"/>
    </row>
    <row r="178" spans="1:10">
      <c r="A178" s="30"/>
      <c r="B178" s="30"/>
      <c r="C178" s="32"/>
      <c r="D178" s="45">
        <v>3.3303637589815752E-5</v>
      </c>
      <c r="F178" s="30"/>
      <c r="G178" s="30"/>
      <c r="H178" s="30"/>
      <c r="I178"/>
      <c r="J178"/>
    </row>
    <row r="179" spans="1:10">
      <c r="A179" s="30"/>
      <c r="B179" s="30"/>
      <c r="C179" s="32"/>
      <c r="D179" s="45">
        <v>5.8281365782177564E-5</v>
      </c>
      <c r="F179" s="30"/>
      <c r="G179" s="30"/>
      <c r="H179" s="30"/>
      <c r="I179"/>
      <c r="J179"/>
    </row>
    <row r="180" spans="1:10">
      <c r="A180" s="30"/>
      <c r="B180" s="30"/>
      <c r="C180" s="32"/>
      <c r="D180" s="45">
        <v>8.3259093974539369E-5</v>
      </c>
      <c r="F180" s="30"/>
      <c r="G180" s="30"/>
      <c r="H180" s="30"/>
      <c r="I180"/>
      <c r="J180"/>
    </row>
    <row r="181" spans="1:10">
      <c r="A181" s="30"/>
      <c r="B181" s="30"/>
      <c r="C181" s="32"/>
      <c r="D181" s="45">
        <v>2.4977728192361809E-5</v>
      </c>
      <c r="F181" s="30"/>
      <c r="G181" s="30"/>
      <c r="H181" s="30"/>
      <c r="I181"/>
      <c r="J181"/>
    </row>
    <row r="182" spans="1:10">
      <c r="A182" s="30"/>
      <c r="B182" s="30"/>
      <c r="C182" s="32"/>
      <c r="D182" s="45">
        <v>7.4933184577085437E-5</v>
      </c>
      <c r="F182" s="30"/>
      <c r="G182" s="30"/>
      <c r="H182" s="30"/>
      <c r="I182"/>
      <c r="J182"/>
    </row>
    <row r="183" spans="1:10">
      <c r="A183" s="30"/>
      <c r="B183" s="30"/>
      <c r="C183" s="32"/>
      <c r="D183" s="45">
        <v>8.3259093974539369E-5</v>
      </c>
      <c r="F183" s="30"/>
      <c r="G183" s="30"/>
      <c r="H183" s="30"/>
      <c r="I183"/>
      <c r="J183"/>
    </row>
    <row r="184" spans="1:10">
      <c r="A184" s="30"/>
      <c r="B184" s="30"/>
      <c r="C184" s="32"/>
      <c r="D184" s="45">
        <v>4.9955456384723618E-5</v>
      </c>
      <c r="F184" s="30"/>
      <c r="G184" s="30"/>
      <c r="H184" s="30"/>
      <c r="I184"/>
      <c r="J184"/>
    </row>
    <row r="185" spans="1:10">
      <c r="A185" s="30"/>
      <c r="B185" s="30"/>
      <c r="C185" s="32"/>
      <c r="D185" s="45">
        <v>1.6651818794907876E-5</v>
      </c>
      <c r="F185" s="30"/>
      <c r="G185" s="30"/>
      <c r="H185" s="30"/>
      <c r="I185"/>
      <c r="J185"/>
    </row>
    <row r="186" spans="1:10">
      <c r="A186" s="30"/>
      <c r="B186" s="30"/>
      <c r="C186" s="32"/>
      <c r="D186" s="45">
        <v>1.6651818794907876E-5</v>
      </c>
      <c r="F186" s="30"/>
      <c r="G186" s="30"/>
      <c r="H186" s="30"/>
      <c r="I186"/>
      <c r="J186"/>
    </row>
    <row r="187" spans="1:10">
      <c r="A187" s="30"/>
      <c r="B187" s="30"/>
      <c r="C187" s="32"/>
      <c r="D187" s="45">
        <v>1.1656273156435513E-4</v>
      </c>
      <c r="F187" s="30"/>
      <c r="G187" s="30"/>
      <c r="H187" s="30"/>
      <c r="I187"/>
      <c r="J187"/>
    </row>
    <row r="188" spans="1:10">
      <c r="A188" s="30"/>
      <c r="B188" s="30"/>
      <c r="C188" s="32"/>
      <c r="D188" s="45">
        <v>1.6651818794907876E-5</v>
      </c>
      <c r="F188" s="30"/>
      <c r="G188" s="30"/>
      <c r="H188" s="30"/>
      <c r="I188"/>
      <c r="J188"/>
    </row>
    <row r="189" spans="1:10">
      <c r="A189" s="30"/>
      <c r="B189" s="30"/>
      <c r="D189" s="45"/>
      <c r="F189" s="30"/>
      <c r="G189" s="30"/>
      <c r="H189" s="30"/>
      <c r="I189"/>
      <c r="J189"/>
    </row>
    <row r="190" spans="1:10">
      <c r="C190" s="31" t="s">
        <v>5</v>
      </c>
      <c r="D190" s="46">
        <f>QUARTILE(D5:D188,1)</f>
        <v>3.3303637589815752E-5</v>
      </c>
    </row>
    <row r="191" spans="1:10">
      <c r="A191" s="30"/>
      <c r="B191" s="30"/>
      <c r="C191" s="31" t="s">
        <v>6</v>
      </c>
      <c r="D191" s="47">
        <f>QUARTILE(D4:D188,2)</f>
        <v>8.3259093974539369E-5</v>
      </c>
      <c r="F191" s="30"/>
      <c r="G191" s="30"/>
      <c r="H191" s="30"/>
      <c r="I191"/>
      <c r="J191"/>
    </row>
    <row r="192" spans="1:10">
      <c r="A192" s="30"/>
      <c r="B192" s="30"/>
      <c r="C192" s="31" t="s">
        <v>7</v>
      </c>
      <c r="D192" s="46">
        <f>QUARTILE(D4:D188,3)</f>
        <v>1.9774034818953099E-4</v>
      </c>
      <c r="F192" s="30"/>
      <c r="G192" s="30"/>
      <c r="H192" s="30"/>
      <c r="I192"/>
      <c r="J192"/>
    </row>
    <row r="193" spans="1:10">
      <c r="A193" s="30"/>
      <c r="B193" s="30"/>
      <c r="C193" s="31"/>
      <c r="D193" s="45"/>
      <c r="F193" s="30"/>
      <c r="G193" s="30"/>
      <c r="H193" s="30"/>
      <c r="I193"/>
      <c r="J193"/>
    </row>
    <row r="194" spans="1:10">
      <c r="C194" s="31" t="s">
        <v>8</v>
      </c>
      <c r="D194" s="48">
        <f>D191-D190</f>
        <v>4.9955456384723618E-5</v>
      </c>
    </row>
    <row r="195" spans="1:10">
      <c r="A195" s="30"/>
      <c r="B195" s="30"/>
      <c r="C195" s="31" t="s">
        <v>9</v>
      </c>
      <c r="D195" s="48">
        <f>D192-D191</f>
        <v>1.1448125421499162E-4</v>
      </c>
      <c r="F195" s="30"/>
      <c r="G195" s="30"/>
      <c r="H195" s="30"/>
      <c r="I195"/>
      <c r="J195"/>
    </row>
    <row r="196" spans="1:10">
      <c r="A196" s="30"/>
      <c r="B196" s="30"/>
      <c r="F196" s="30"/>
      <c r="G196" s="30"/>
      <c r="H196" s="30"/>
      <c r="I196"/>
      <c r="J196"/>
    </row>
    <row r="197" spans="1:10">
      <c r="C197" s="33" t="s">
        <v>30</v>
      </c>
      <c r="D197" s="33">
        <f>COUNTA(D35:D188,D5:D32)</f>
        <v>182</v>
      </c>
    </row>
  </sheetData>
  <mergeCells count="6">
    <mergeCell ref="B1:B2"/>
    <mergeCell ref="D1:D2"/>
    <mergeCell ref="F1:F2"/>
    <mergeCell ref="H4:H9"/>
    <mergeCell ref="I5:V6"/>
    <mergeCell ref="I9:U9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Ar</vt:lpstr>
      <vt:lpstr>Kr</vt:lpstr>
      <vt:lpstr>Xe</vt:lpstr>
      <vt:lpstr>Kr to Xe</vt:lpstr>
      <vt:lpstr>H2O</vt:lpstr>
      <vt:lpstr>N</vt:lpstr>
      <vt:lpstr>C</vt:lpstr>
    </vt:vector>
  </TitlesOfParts>
  <Company>CRPG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dcterms:created xsi:type="dcterms:W3CDTF">2018-07-31T20:14:55Z</dcterms:created>
  <dcterms:modified xsi:type="dcterms:W3CDTF">2020-01-29T12:17:55Z</dcterms:modified>
</cp:coreProperties>
</file>