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ledarbisha/Desktop/SCI REP REVISIONS/Final Documents/Tables/"/>
    </mc:Choice>
  </mc:AlternateContent>
  <xr:revisionPtr revIDLastSave="0" documentId="13_ncr:1_{EA006CBD-1F0D-884A-BF2E-8A270C31A82A}" xr6:coauthVersionLast="45" xr6:coauthVersionMax="45" xr10:uidLastSave="{00000000-0000-0000-0000-000000000000}"/>
  <bookViews>
    <workbookView xWindow="0" yWindow="460" windowWidth="38400" windowHeight="19400" tabRatio="500" xr2:uid="{00000000-000D-0000-FFFF-FFFF00000000}"/>
  </bookViews>
  <sheets>
    <sheet name="spine.statistics.txt" sheetId="1" r:id="rId1"/>
  </sheets>
  <definedNames>
    <definedName name="_xlnm.Print_Area" localSheetId="0">'spine.statistics.txt'!$A$2:$H$19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F11" i="1"/>
  <c r="F10" i="1"/>
  <c r="F8" i="1"/>
  <c r="I9" i="1"/>
  <c r="I8" i="1"/>
  <c r="I23" i="1"/>
  <c r="I22" i="1"/>
  <c r="F23" i="1"/>
  <c r="F22" i="1"/>
  <c r="F21" i="1"/>
  <c r="F20" i="1"/>
  <c r="F38" i="1"/>
  <c r="F37" i="1"/>
  <c r="F36" i="1"/>
  <c r="F35" i="1"/>
  <c r="I6" i="1"/>
  <c r="I5" i="1"/>
  <c r="I4" i="1"/>
  <c r="I3" i="1"/>
  <c r="F6" i="1"/>
  <c r="F5" i="1"/>
  <c r="F4" i="1"/>
  <c r="F3" i="1"/>
  <c r="F33" i="1"/>
  <c r="F32" i="1"/>
  <c r="F31" i="1"/>
  <c r="F30" i="1"/>
  <c r="I33" i="1"/>
  <c r="I32" i="1"/>
  <c r="I28" i="1"/>
  <c r="I27" i="1"/>
  <c r="I26" i="1"/>
  <c r="I25" i="1"/>
  <c r="F28" i="1"/>
  <c r="F27" i="1"/>
  <c r="F26" i="1"/>
  <c r="F25" i="1"/>
  <c r="I18" i="1"/>
  <c r="I17" i="1"/>
  <c r="I16" i="1"/>
  <c r="I15" i="1"/>
  <c r="I14" i="1"/>
  <c r="I13" i="1"/>
  <c r="F17" i="1"/>
  <c r="F18" i="1"/>
  <c r="F16" i="1"/>
  <c r="F15" i="1"/>
  <c r="F14" i="1"/>
  <c r="F13" i="1"/>
</calcChain>
</file>

<file path=xl/sharedStrings.xml><?xml version="1.0" encoding="utf-8"?>
<sst xmlns="http://schemas.openxmlformats.org/spreadsheetml/2006/main" count="70" uniqueCount="26">
  <si>
    <t>accessory</t>
  </si>
  <si>
    <t>core</t>
  </si>
  <si>
    <t># CDS (coding sequences)</t>
  </si>
  <si>
    <t>Genome length (bp)</t>
  </si>
  <si>
    <t>Isolate ID</t>
  </si>
  <si>
    <t>% GC</t>
  </si>
  <si>
    <t>Isolate genome length (bp)</t>
  </si>
  <si>
    <t>Location</t>
  </si>
  <si>
    <t>TX1</t>
  </si>
  <si>
    <t>TX4</t>
  </si>
  <si>
    <t>Shared Core Genome</t>
  </si>
  <si>
    <t>% total CDS</t>
  </si>
  <si>
    <t>159 km</t>
  </si>
  <si>
    <t>KS2</t>
  </si>
  <si>
    <t>0 km</t>
  </si>
  <si>
    <t>KS8</t>
  </si>
  <si>
    <t>KS7</t>
  </si>
  <si>
    <t>183 km</t>
  </si>
  <si>
    <t>MO1</t>
  </si>
  <si>
    <t>Shared or unique genome</t>
  </si>
  <si>
    <t>% total bp</t>
  </si>
  <si>
    <t>TX2</t>
  </si>
  <si>
    <t>21 km</t>
  </si>
  <si>
    <t>169 km</t>
  </si>
  <si>
    <t>Farm distance between isolates</t>
  </si>
  <si>
    <r>
      <rPr>
        <b/>
        <sz val="12"/>
        <color theme="1"/>
        <rFont val="Times New Roman"/>
        <family val="1"/>
      </rPr>
      <t xml:space="preserve">Table S4. </t>
    </r>
    <r>
      <rPr>
        <sz val="12"/>
        <color theme="1"/>
        <rFont val="Times New Roman"/>
        <family val="1"/>
      </rPr>
      <t>Genome and coding sequence similarity of highly similar isolate groups identified from phylogenetic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</si>
</sst>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08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4" xfId="0" applyBorder="1" applyAlignment="1">
      <alignment horizontal="left"/>
    </xf>
    <xf numFmtId="3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0" fillId="0" borderId="0" xfId="1" applyNumberFormat="1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3" fontId="0" fillId="0" borderId="7" xfId="0" applyNumberFormat="1" applyBorder="1" applyAlignment="1">
      <alignment horizontal="left" vertical="center"/>
    </xf>
    <xf numFmtId="164" fontId="0" fillId="0" borderId="0" xfId="1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7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9" fontId="0" fillId="0" borderId="2" xfId="1" applyFont="1" applyBorder="1" applyAlignment="1">
      <alignment horizontal="left"/>
    </xf>
    <xf numFmtId="9" fontId="0" fillId="0" borderId="0" xfId="1" applyFont="1" applyBorder="1" applyAlignment="1">
      <alignment horizontal="left"/>
    </xf>
    <xf numFmtId="164" fontId="0" fillId="0" borderId="2" xfId="1" applyNumberFormat="1" applyFont="1" applyBorder="1" applyAlignment="1">
      <alignment horizontal="left"/>
    </xf>
    <xf numFmtId="10" fontId="0" fillId="0" borderId="2" xfId="1" applyNumberFormat="1" applyFont="1" applyBorder="1" applyAlignment="1">
      <alignment horizontal="left"/>
    </xf>
    <xf numFmtId="9" fontId="0" fillId="0" borderId="2" xfId="1" applyNumberFormat="1" applyFont="1" applyBorder="1" applyAlignment="1">
      <alignment horizontal="left"/>
    </xf>
    <xf numFmtId="9" fontId="0" fillId="0" borderId="0" xfId="1" applyNumberFormat="1" applyFont="1" applyBorder="1" applyAlignment="1">
      <alignment horizontal="left"/>
    </xf>
    <xf numFmtId="165" fontId="0" fillId="0" borderId="0" xfId="1" applyNumberFormat="1" applyFont="1" applyBorder="1" applyAlignment="1">
      <alignment horizontal="left"/>
    </xf>
    <xf numFmtId="10" fontId="0" fillId="0" borderId="0" xfId="1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164" fontId="0" fillId="0" borderId="7" xfId="1" applyNumberFormat="1" applyFont="1" applyBorder="1" applyAlignment="1">
      <alignment horizontal="left"/>
    </xf>
    <xf numFmtId="164" fontId="0" fillId="0" borderId="7" xfId="1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0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workbookViewId="0">
      <selection sqref="A1:J1"/>
    </sheetView>
  </sheetViews>
  <sheetFormatPr baseColWidth="10" defaultColWidth="11" defaultRowHeight="16" x14ac:dyDescent="0.2"/>
  <cols>
    <col min="1" max="4" width="11" style="25"/>
    <col min="5" max="5" width="11.83203125" style="25" bestFit="1" customWidth="1"/>
    <col min="6" max="6" width="16.1640625" style="25" customWidth="1"/>
    <col min="7" max="7" width="11" style="25"/>
    <col min="8" max="8" width="12.6640625" style="25" customWidth="1"/>
    <col min="9" max="9" width="11" style="25"/>
    <col min="10" max="10" width="14" style="25" customWidth="1"/>
    <col min="11" max="16384" width="11" style="25"/>
  </cols>
  <sheetData>
    <row r="1" spans="1:10" ht="53" customHeight="1" thickBot="1" x14ac:dyDescent="0.2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52" thickBot="1" x14ac:dyDescent="0.25">
      <c r="A2" s="26" t="s">
        <v>4</v>
      </c>
      <c r="B2" s="27" t="s">
        <v>7</v>
      </c>
      <c r="C2" s="27" t="s">
        <v>6</v>
      </c>
      <c r="D2" s="27" t="s">
        <v>19</v>
      </c>
      <c r="E2" s="27" t="s">
        <v>3</v>
      </c>
      <c r="F2" s="27" t="s">
        <v>20</v>
      </c>
      <c r="G2" s="27" t="s">
        <v>5</v>
      </c>
      <c r="H2" s="27" t="s">
        <v>2</v>
      </c>
      <c r="I2" s="27" t="s">
        <v>11</v>
      </c>
      <c r="J2" s="28" t="s">
        <v>24</v>
      </c>
    </row>
    <row r="3" spans="1:10" x14ac:dyDescent="0.2">
      <c r="A3" s="13">
        <v>1412</v>
      </c>
      <c r="B3" s="10" t="s">
        <v>8</v>
      </c>
      <c r="C3" s="11">
        <v>4750984</v>
      </c>
      <c r="D3" s="10" t="s">
        <v>0</v>
      </c>
      <c r="E3" s="11">
        <v>133082</v>
      </c>
      <c r="F3" s="16">
        <f>E3/C3</f>
        <v>2.8011460362737488E-2</v>
      </c>
      <c r="G3" s="16">
        <f>47.7713/100</f>
        <v>0.47771299999999994</v>
      </c>
      <c r="H3" s="10">
        <v>157</v>
      </c>
      <c r="I3" s="16">
        <f>H3/(H3+H4)</f>
        <v>3.5408209291835815E-2</v>
      </c>
      <c r="J3" s="30" t="s">
        <v>17</v>
      </c>
    </row>
    <row r="4" spans="1:10" x14ac:dyDescent="0.2">
      <c r="A4" s="1"/>
      <c r="B4" s="3"/>
      <c r="C4" s="3"/>
      <c r="D4" s="3" t="s">
        <v>1</v>
      </c>
      <c r="E4" s="2">
        <v>4610888</v>
      </c>
      <c r="F4" s="9">
        <f>E4/C3</f>
        <v>0.97051221389084874</v>
      </c>
      <c r="G4" s="9">
        <f>50.838/100</f>
        <v>0.50838000000000005</v>
      </c>
      <c r="H4" s="3">
        <v>4277</v>
      </c>
      <c r="I4" s="9">
        <f>H4/(H4+H3)</f>
        <v>0.96459179070816414</v>
      </c>
      <c r="J4" s="31"/>
    </row>
    <row r="5" spans="1:10" x14ac:dyDescent="0.2">
      <c r="A5" s="1">
        <v>3551</v>
      </c>
      <c r="B5" s="3" t="s">
        <v>16</v>
      </c>
      <c r="C5" s="2">
        <v>4613937</v>
      </c>
      <c r="D5" s="3" t="s">
        <v>0</v>
      </c>
      <c r="E5" s="2">
        <v>6931</v>
      </c>
      <c r="F5" s="9">
        <f>E5/C5</f>
        <v>1.5021878278788808E-3</v>
      </c>
      <c r="G5" s="9">
        <f>40.3116/100</f>
        <v>0.40311599999999997</v>
      </c>
      <c r="H5" s="3">
        <v>5</v>
      </c>
      <c r="I5" s="9">
        <f>H5/(H5+H6)</f>
        <v>1.1731581417175035E-3</v>
      </c>
      <c r="J5" s="31"/>
    </row>
    <row r="6" spans="1:10" x14ac:dyDescent="0.2">
      <c r="A6" s="1"/>
      <c r="B6" s="3"/>
      <c r="C6" s="3"/>
      <c r="D6" s="5" t="s">
        <v>1</v>
      </c>
      <c r="E6" s="2">
        <v>4601881</v>
      </c>
      <c r="F6" s="9">
        <f>E6/C5</f>
        <v>0.99738704711399395</v>
      </c>
      <c r="G6" s="9">
        <f>50.8426/100</f>
        <v>0.50842599999999993</v>
      </c>
      <c r="H6" s="3">
        <v>4257</v>
      </c>
      <c r="I6" s="9">
        <f>H6/(H6+H5)</f>
        <v>0.99882684185828252</v>
      </c>
      <c r="J6" s="31"/>
    </row>
    <row r="7" spans="1:10" ht="17" thickBot="1" x14ac:dyDescent="0.25">
      <c r="A7" s="33" t="s">
        <v>10</v>
      </c>
      <c r="B7" s="34"/>
      <c r="C7" s="34"/>
      <c r="D7" s="34"/>
      <c r="E7" s="12">
        <v>4610888</v>
      </c>
      <c r="F7" s="22"/>
      <c r="G7" s="23">
        <f>50.838/100</f>
        <v>0.50838000000000005</v>
      </c>
      <c r="H7" s="22">
        <v>4277</v>
      </c>
      <c r="I7" s="22"/>
      <c r="J7" s="32"/>
    </row>
    <row r="8" spans="1:10" x14ac:dyDescent="0.2">
      <c r="A8" s="13">
        <v>1598</v>
      </c>
      <c r="B8" s="10" t="s">
        <v>21</v>
      </c>
      <c r="C8" s="11">
        <v>5142241</v>
      </c>
      <c r="D8" s="10" t="s">
        <v>0</v>
      </c>
      <c r="E8" s="11">
        <v>52489</v>
      </c>
      <c r="F8" s="16">
        <f>E8/C8</f>
        <v>1.0207417349750818E-2</v>
      </c>
      <c r="G8" s="16">
        <f>47.6214/100</f>
        <v>0.47621400000000003</v>
      </c>
      <c r="H8" s="10">
        <v>45</v>
      </c>
      <c r="I8" s="16">
        <f>H8/(H8+H9)</f>
        <v>9.3984962406015032E-3</v>
      </c>
      <c r="J8" s="30" t="s">
        <v>23</v>
      </c>
    </row>
    <row r="9" spans="1:10" x14ac:dyDescent="0.2">
      <c r="A9" s="1"/>
      <c r="B9" s="3"/>
      <c r="C9" s="3"/>
      <c r="D9" s="3" t="s">
        <v>1</v>
      </c>
      <c r="E9" s="2">
        <v>5086224</v>
      </c>
      <c r="F9" s="9">
        <f>E9/C8</f>
        <v>0.98910650045379045</v>
      </c>
      <c r="G9" s="9">
        <f>50.7703/100</f>
        <v>0.50770300000000002</v>
      </c>
      <c r="H9" s="3">
        <v>4743</v>
      </c>
      <c r="I9" s="9">
        <f>H9/(H9+H8)</f>
        <v>0.99060150375939848</v>
      </c>
      <c r="J9" s="31"/>
    </row>
    <row r="10" spans="1:10" x14ac:dyDescent="0.2">
      <c r="A10" s="1">
        <v>2960</v>
      </c>
      <c r="B10" s="3" t="s">
        <v>9</v>
      </c>
      <c r="C10" s="2">
        <v>5085582</v>
      </c>
      <c r="D10" s="3" t="s">
        <v>0</v>
      </c>
      <c r="E10" s="2">
        <v>733</v>
      </c>
      <c r="F10" s="9">
        <f>E10/C10</f>
        <v>1.441329625596441E-4</v>
      </c>
      <c r="G10" s="9">
        <f>38.7449/100</f>
        <v>0.38744899999999999</v>
      </c>
      <c r="H10" s="3">
        <v>0</v>
      </c>
      <c r="I10" s="9">
        <v>0</v>
      </c>
      <c r="J10" s="31"/>
    </row>
    <row r="11" spans="1:10" x14ac:dyDescent="0.2">
      <c r="A11" s="1"/>
      <c r="B11" s="3"/>
      <c r="C11" s="3"/>
      <c r="D11" s="5" t="s">
        <v>1</v>
      </c>
      <c r="E11" s="2">
        <v>5078913</v>
      </c>
      <c r="F11" s="9">
        <f>E11/C10</f>
        <v>0.99868864566533389</v>
      </c>
      <c r="G11" s="9">
        <f>50.7611/100</f>
        <v>0.50761100000000003</v>
      </c>
      <c r="H11" s="3">
        <v>4726</v>
      </c>
      <c r="I11" s="9">
        <v>1</v>
      </c>
      <c r="J11" s="31"/>
    </row>
    <row r="12" spans="1:10" ht="17" thickBot="1" x14ac:dyDescent="0.25">
      <c r="A12" s="35" t="s">
        <v>10</v>
      </c>
      <c r="B12" s="36"/>
      <c r="C12" s="36"/>
      <c r="D12" s="36"/>
      <c r="E12" s="12">
        <v>5086224</v>
      </c>
      <c r="F12" s="22"/>
      <c r="G12" s="23">
        <f>50.7703/100</f>
        <v>0.50770300000000002</v>
      </c>
      <c r="H12" s="22">
        <v>4743</v>
      </c>
      <c r="I12" s="22"/>
      <c r="J12" s="32"/>
    </row>
    <row r="13" spans="1:10" x14ac:dyDescent="0.2">
      <c r="A13" s="1">
        <v>2963</v>
      </c>
      <c r="B13" s="3" t="s">
        <v>9</v>
      </c>
      <c r="C13" s="4">
        <v>5229225</v>
      </c>
      <c r="D13" s="5" t="s">
        <v>0</v>
      </c>
      <c r="E13" s="4">
        <v>19779</v>
      </c>
      <c r="F13" s="6">
        <f>E13/C13</f>
        <v>3.7823960529523972E-3</v>
      </c>
      <c r="G13" s="6">
        <f>42.4/100</f>
        <v>0.42399999999999999</v>
      </c>
      <c r="H13" s="4">
        <v>20</v>
      </c>
      <c r="I13" s="9">
        <f>H13/(H13+H14)</f>
        <v>4.0841331427404533E-3</v>
      </c>
      <c r="J13" s="31" t="s">
        <v>12</v>
      </c>
    </row>
    <row r="14" spans="1:10" x14ac:dyDescent="0.2">
      <c r="A14" s="1"/>
      <c r="B14" s="3"/>
      <c r="C14" s="4"/>
      <c r="D14" s="5" t="s">
        <v>1</v>
      </c>
      <c r="E14" s="4">
        <v>5199605</v>
      </c>
      <c r="F14" s="6">
        <f>E14/C13</f>
        <v>0.99433568071750589</v>
      </c>
      <c r="G14" s="6">
        <f>50.7/100</f>
        <v>0.50700000000000001</v>
      </c>
      <c r="H14" s="4">
        <v>4877</v>
      </c>
      <c r="I14" s="9">
        <f>H14/(H13+H14)</f>
        <v>0.99591586685725952</v>
      </c>
      <c r="J14" s="31"/>
    </row>
    <row r="15" spans="1:10" x14ac:dyDescent="0.2">
      <c r="A15" s="1">
        <v>1421</v>
      </c>
      <c r="B15" s="3" t="s">
        <v>8</v>
      </c>
      <c r="C15" s="4">
        <v>5226087</v>
      </c>
      <c r="D15" s="5" t="s">
        <v>0</v>
      </c>
      <c r="E15" s="4">
        <v>9982</v>
      </c>
      <c r="F15" s="6">
        <f t="shared" ref="F15" si="0">E15/C15*100</f>
        <v>0.19100332619797564</v>
      </c>
      <c r="G15" s="6">
        <f>49.7/100</f>
        <v>0.49700000000000005</v>
      </c>
      <c r="H15" s="4">
        <v>15</v>
      </c>
      <c r="I15" s="9">
        <f>H15/(H15+H16)</f>
        <v>3.0637254901960784E-3</v>
      </c>
      <c r="J15" s="31"/>
    </row>
    <row r="16" spans="1:10" x14ac:dyDescent="0.2">
      <c r="A16" s="1"/>
      <c r="B16" s="3"/>
      <c r="C16" s="4"/>
      <c r="D16" s="5" t="s">
        <v>1</v>
      </c>
      <c r="E16" s="4">
        <v>5207594</v>
      </c>
      <c r="F16" s="6">
        <f>E16/C15</f>
        <v>0.99646140601945588</v>
      </c>
      <c r="G16" s="6">
        <f>50.7/100</f>
        <v>0.50700000000000001</v>
      </c>
      <c r="H16" s="4">
        <v>4881</v>
      </c>
      <c r="I16" s="9">
        <f>H16/(H15+H16)</f>
        <v>0.99693627450980393</v>
      </c>
      <c r="J16" s="31"/>
    </row>
    <row r="17" spans="1:10" x14ac:dyDescent="0.2">
      <c r="A17" s="1">
        <v>1423</v>
      </c>
      <c r="B17" s="3" t="s">
        <v>8</v>
      </c>
      <c r="C17" s="4">
        <v>5227387</v>
      </c>
      <c r="D17" s="5" t="s">
        <v>0</v>
      </c>
      <c r="E17" s="4">
        <v>14746</v>
      </c>
      <c r="F17" s="6">
        <f>E17/C17</f>
        <v>2.8209122454488254E-3</v>
      </c>
      <c r="G17" s="6">
        <f>43.9/100</f>
        <v>0.439</v>
      </c>
      <c r="H17" s="4">
        <v>18</v>
      </c>
      <c r="I17" s="9">
        <f>H17/(H17+H18)</f>
        <v>3.6779730281977932E-3</v>
      </c>
      <c r="J17" s="31"/>
    </row>
    <row r="18" spans="1:10" x14ac:dyDescent="0.2">
      <c r="A18" s="1"/>
      <c r="B18" s="3"/>
      <c r="C18" s="5"/>
      <c r="D18" s="5" t="s">
        <v>1</v>
      </c>
      <c r="E18" s="4">
        <v>5203166</v>
      </c>
      <c r="F18" s="6">
        <f>E18/C17</f>
        <v>0.995366518683235</v>
      </c>
      <c r="G18" s="6">
        <f>50.7/100</f>
        <v>0.50700000000000001</v>
      </c>
      <c r="H18" s="4">
        <v>4876</v>
      </c>
      <c r="I18" s="9">
        <f>H18/(H17+H18)</f>
        <v>0.99632202697180217</v>
      </c>
      <c r="J18" s="31"/>
    </row>
    <row r="19" spans="1:10" ht="17" thickBot="1" x14ac:dyDescent="0.25">
      <c r="A19" s="33" t="s">
        <v>10</v>
      </c>
      <c r="B19" s="34"/>
      <c r="C19" s="34"/>
      <c r="D19" s="34"/>
      <c r="E19" s="8">
        <v>5199605</v>
      </c>
      <c r="F19" s="7"/>
      <c r="G19" s="24">
        <f>50.7/100</f>
        <v>0.50700000000000001</v>
      </c>
      <c r="H19" s="8">
        <v>4877</v>
      </c>
      <c r="I19" s="22"/>
      <c r="J19" s="32"/>
    </row>
    <row r="20" spans="1:10" x14ac:dyDescent="0.2">
      <c r="A20" s="13">
        <v>1450</v>
      </c>
      <c r="B20" s="10" t="s">
        <v>8</v>
      </c>
      <c r="C20" s="11">
        <v>4936189</v>
      </c>
      <c r="D20" s="10" t="s">
        <v>0</v>
      </c>
      <c r="E20" s="11">
        <v>485</v>
      </c>
      <c r="F20" s="17">
        <f>E20/C20</f>
        <v>9.8253936386957634E-5</v>
      </c>
      <c r="G20" s="16">
        <f>70.3093/100</f>
        <v>0.70309299999999997</v>
      </c>
      <c r="H20" s="10">
        <v>0</v>
      </c>
      <c r="I20" s="14">
        <v>0</v>
      </c>
      <c r="J20" s="30" t="s">
        <v>22</v>
      </c>
    </row>
    <row r="21" spans="1:10" x14ac:dyDescent="0.2">
      <c r="A21" s="1"/>
      <c r="B21" s="3"/>
      <c r="C21" s="3"/>
      <c r="D21" s="3" t="s">
        <v>1</v>
      </c>
      <c r="E21" s="2">
        <v>4932721</v>
      </c>
      <c r="F21" s="9">
        <f>E21/C20</f>
        <v>0.99929743370847424</v>
      </c>
      <c r="G21" s="9">
        <f>50.6619/100</f>
        <v>0.50661900000000004</v>
      </c>
      <c r="H21" s="3">
        <v>4635</v>
      </c>
      <c r="I21" s="15">
        <v>1</v>
      </c>
      <c r="J21" s="31"/>
    </row>
    <row r="22" spans="1:10" x14ac:dyDescent="0.2">
      <c r="A22" s="1">
        <v>1594</v>
      </c>
      <c r="B22" s="3" t="s">
        <v>21</v>
      </c>
      <c r="C22" s="2">
        <v>4926743</v>
      </c>
      <c r="D22" s="3" t="s">
        <v>0</v>
      </c>
      <c r="E22" s="2">
        <v>470</v>
      </c>
      <c r="F22" s="21">
        <f>E22/C22</f>
        <v>9.5397710008417329E-5</v>
      </c>
      <c r="G22" s="9">
        <f>42.766/100</f>
        <v>0.42765999999999998</v>
      </c>
      <c r="H22" s="3">
        <v>1</v>
      </c>
      <c r="I22" s="21">
        <f>H22/(H22+H23)</f>
        <v>2.1542438604049978E-4</v>
      </c>
      <c r="J22" s="31"/>
    </row>
    <row r="23" spans="1:10" x14ac:dyDescent="0.2">
      <c r="A23" s="1"/>
      <c r="B23" s="3"/>
      <c r="C23" s="3"/>
      <c r="D23" s="5" t="s">
        <v>1</v>
      </c>
      <c r="E23" s="2">
        <v>4923572</v>
      </c>
      <c r="F23" s="9">
        <f>E23/C22</f>
        <v>0.99935636991821986</v>
      </c>
      <c r="G23" s="9">
        <f>50.6582/100</f>
        <v>0.50658199999999998</v>
      </c>
      <c r="H23" s="3">
        <v>4641</v>
      </c>
      <c r="I23" s="21">
        <f>H23/(H23+H22)</f>
        <v>0.9997845756139595</v>
      </c>
      <c r="J23" s="31"/>
    </row>
    <row r="24" spans="1:10" ht="17" thickBot="1" x14ac:dyDescent="0.25">
      <c r="A24" s="35" t="s">
        <v>10</v>
      </c>
      <c r="B24" s="36"/>
      <c r="C24" s="36"/>
      <c r="D24" s="36"/>
      <c r="E24" s="12">
        <v>4932721</v>
      </c>
      <c r="F24" s="22"/>
      <c r="G24" s="23">
        <f>50.6619/100</f>
        <v>0.50661900000000004</v>
      </c>
      <c r="H24" s="22">
        <v>4635</v>
      </c>
      <c r="I24" s="22"/>
      <c r="J24" s="32"/>
    </row>
    <row r="25" spans="1:10" x14ac:dyDescent="0.2">
      <c r="A25" s="13">
        <v>1399</v>
      </c>
      <c r="B25" s="10" t="s">
        <v>13</v>
      </c>
      <c r="C25" s="11">
        <v>4880306</v>
      </c>
      <c r="D25" s="10" t="s">
        <v>0</v>
      </c>
      <c r="E25" s="11">
        <v>397780</v>
      </c>
      <c r="F25" s="16">
        <f>E25/C25</f>
        <v>8.1507184180664077E-2</v>
      </c>
      <c r="G25" s="16">
        <f>46.9/100</f>
        <v>0.46899999999999997</v>
      </c>
      <c r="H25" s="11">
        <v>330</v>
      </c>
      <c r="I25" s="16">
        <f>H25/(H25+H26)</f>
        <v>7.3025005532197387E-2</v>
      </c>
      <c r="J25" s="30" t="s">
        <v>14</v>
      </c>
    </row>
    <row r="26" spans="1:10" x14ac:dyDescent="0.2">
      <c r="A26" s="1"/>
      <c r="B26" s="3"/>
      <c r="C26" s="3"/>
      <c r="D26" s="3" t="s">
        <v>1</v>
      </c>
      <c r="E26" s="2">
        <v>4431752</v>
      </c>
      <c r="F26" s="9">
        <f>E26/C25</f>
        <v>0.90808895999554129</v>
      </c>
      <c r="G26" s="9">
        <f>51.2/100</f>
        <v>0.51200000000000001</v>
      </c>
      <c r="H26" s="2">
        <v>4189</v>
      </c>
      <c r="I26" s="9">
        <f>H26/(H26+H25)</f>
        <v>0.92697499446780263</v>
      </c>
      <c r="J26" s="31"/>
    </row>
    <row r="27" spans="1:10" x14ac:dyDescent="0.2">
      <c r="A27" s="1">
        <v>1640</v>
      </c>
      <c r="B27" s="3" t="s">
        <v>13</v>
      </c>
      <c r="C27" s="2">
        <v>5127620</v>
      </c>
      <c r="D27" s="3" t="s">
        <v>0</v>
      </c>
      <c r="E27" s="2">
        <v>740340</v>
      </c>
      <c r="F27" s="9">
        <f>E27/C27</f>
        <v>0.14438277407452191</v>
      </c>
      <c r="G27" s="9">
        <f>48/100</f>
        <v>0.48</v>
      </c>
      <c r="H27" s="2">
        <v>794</v>
      </c>
      <c r="I27" s="9">
        <f>H27/(H27+H28)</f>
        <v>0.16569282136894825</v>
      </c>
      <c r="J27" s="31"/>
    </row>
    <row r="28" spans="1:10" x14ac:dyDescent="0.2">
      <c r="A28" s="1"/>
      <c r="B28" s="3"/>
      <c r="C28" s="5"/>
      <c r="D28" s="5" t="s">
        <v>1</v>
      </c>
      <c r="E28" s="2">
        <v>4357917</v>
      </c>
      <c r="F28" s="9">
        <f>E28/C27</f>
        <v>0.84989078753885816</v>
      </c>
      <c r="G28" s="9">
        <f>51.2/100</f>
        <v>0.51200000000000001</v>
      </c>
      <c r="H28" s="2">
        <v>3998</v>
      </c>
      <c r="I28" s="9">
        <f>H28/(H28+H27)</f>
        <v>0.83430717863105175</v>
      </c>
      <c r="J28" s="31"/>
    </row>
    <row r="29" spans="1:10" ht="17" thickBot="1" x14ac:dyDescent="0.25">
      <c r="A29" s="33" t="s">
        <v>10</v>
      </c>
      <c r="B29" s="34"/>
      <c r="C29" s="34"/>
      <c r="D29" s="34"/>
      <c r="E29" s="12">
        <v>4431752</v>
      </c>
      <c r="F29" s="22"/>
      <c r="G29" s="23">
        <f>51.2/100</f>
        <v>0.51200000000000001</v>
      </c>
      <c r="H29" s="12">
        <v>4189</v>
      </c>
      <c r="I29" s="22"/>
      <c r="J29" s="32"/>
    </row>
    <row r="30" spans="1:10" x14ac:dyDescent="0.2">
      <c r="A30" s="13">
        <v>3612</v>
      </c>
      <c r="B30" s="10" t="s">
        <v>15</v>
      </c>
      <c r="C30" s="11">
        <v>4990115</v>
      </c>
      <c r="D30" s="10" t="s">
        <v>0</v>
      </c>
      <c r="E30" s="11">
        <v>2832</v>
      </c>
      <c r="F30" s="16">
        <f>E30/C30</f>
        <v>5.6752199097615983E-4</v>
      </c>
      <c r="G30" s="16">
        <f>53.4958/100</f>
        <v>0.53495800000000004</v>
      </c>
      <c r="H30" s="10">
        <v>0</v>
      </c>
      <c r="I30" s="16">
        <v>0</v>
      </c>
      <c r="J30" s="30" t="s">
        <v>14</v>
      </c>
    </row>
    <row r="31" spans="1:10" x14ac:dyDescent="0.2">
      <c r="A31" s="1"/>
      <c r="B31" s="3"/>
      <c r="C31" s="3"/>
      <c r="D31" s="3" t="s">
        <v>1</v>
      </c>
      <c r="E31" s="2">
        <v>4981671</v>
      </c>
      <c r="F31" s="9">
        <f>E31/C30</f>
        <v>0.99830785462860072</v>
      </c>
      <c r="G31" s="9">
        <f>50.5904/100</f>
        <v>0.50590400000000002</v>
      </c>
      <c r="H31" s="3">
        <v>4711</v>
      </c>
      <c r="I31" s="9">
        <v>1</v>
      </c>
      <c r="J31" s="31"/>
    </row>
    <row r="32" spans="1:10" x14ac:dyDescent="0.2">
      <c r="A32" s="1">
        <v>3613</v>
      </c>
      <c r="B32" s="3" t="s">
        <v>15</v>
      </c>
      <c r="C32" s="2">
        <v>4994290</v>
      </c>
      <c r="D32" s="3" t="s">
        <v>0</v>
      </c>
      <c r="E32" s="2">
        <v>3805</v>
      </c>
      <c r="F32" s="9">
        <f>E32/C32</f>
        <v>7.6187005560349923E-4</v>
      </c>
      <c r="G32" s="9">
        <f>41.1301/100</f>
        <v>0.41130099999999997</v>
      </c>
      <c r="H32" s="3">
        <v>2</v>
      </c>
      <c r="I32" s="9">
        <f>H32/(H32+H33)</f>
        <v>4.2498937526561835E-4</v>
      </c>
      <c r="J32" s="31"/>
    </row>
    <row r="33" spans="1:10" x14ac:dyDescent="0.2">
      <c r="A33" s="1"/>
      <c r="B33" s="3"/>
      <c r="C33" s="3"/>
      <c r="D33" s="5" t="s">
        <v>1</v>
      </c>
      <c r="E33" s="2">
        <v>4984216</v>
      </c>
      <c r="F33" s="9">
        <f>E33/C32</f>
        <v>0.99798289646776617</v>
      </c>
      <c r="G33" s="9">
        <f>50.5938/100</f>
        <v>0.505938</v>
      </c>
      <c r="H33" s="3">
        <v>4704</v>
      </c>
      <c r="I33" s="9">
        <f>H33/(H33+H32)</f>
        <v>0.99957501062473442</v>
      </c>
      <c r="J33" s="31"/>
    </row>
    <row r="34" spans="1:10" ht="17" thickBot="1" x14ac:dyDescent="0.25">
      <c r="A34" s="33" t="s">
        <v>10</v>
      </c>
      <c r="B34" s="34"/>
      <c r="C34" s="34"/>
      <c r="D34" s="34"/>
      <c r="E34" s="12">
        <v>4981671</v>
      </c>
      <c r="F34" s="22"/>
      <c r="G34" s="23">
        <f>50.5904/100</f>
        <v>0.50590400000000002</v>
      </c>
      <c r="H34" s="22">
        <v>4711</v>
      </c>
      <c r="I34" s="22"/>
      <c r="J34" s="32"/>
    </row>
    <row r="35" spans="1:10" x14ac:dyDescent="0.2">
      <c r="A35" s="13">
        <v>3549</v>
      </c>
      <c r="B35" s="10" t="s">
        <v>18</v>
      </c>
      <c r="C35" s="11">
        <v>4935182</v>
      </c>
      <c r="D35" s="10" t="s">
        <v>0</v>
      </c>
      <c r="E35" s="11">
        <v>2326</v>
      </c>
      <c r="F35" s="17">
        <f>E35/C35</f>
        <v>4.7130987266528367E-4</v>
      </c>
      <c r="G35" s="16">
        <f>57.9966/100</f>
        <v>0.57996599999999998</v>
      </c>
      <c r="H35" s="10">
        <v>0</v>
      </c>
      <c r="I35" s="18">
        <v>0</v>
      </c>
      <c r="J35" s="30" t="s">
        <v>14</v>
      </c>
    </row>
    <row r="36" spans="1:10" x14ac:dyDescent="0.2">
      <c r="A36" s="1"/>
      <c r="B36" s="3"/>
      <c r="C36" s="3"/>
      <c r="D36" s="3" t="s">
        <v>1</v>
      </c>
      <c r="E36" s="2">
        <v>4931052</v>
      </c>
      <c r="F36" s="9">
        <f>E36/C35</f>
        <v>0.99916315142987633</v>
      </c>
      <c r="G36" s="9">
        <f>50.6533/100</f>
        <v>0.50653300000000001</v>
      </c>
      <c r="H36" s="3">
        <v>4604</v>
      </c>
      <c r="I36" s="19">
        <v>1</v>
      </c>
      <c r="J36" s="31"/>
    </row>
    <row r="37" spans="1:10" x14ac:dyDescent="0.2">
      <c r="A37" s="1">
        <v>3553</v>
      </c>
      <c r="B37" s="3" t="s">
        <v>18</v>
      </c>
      <c r="C37" s="2">
        <v>4931935</v>
      </c>
      <c r="D37" s="3" t="s">
        <v>0</v>
      </c>
      <c r="E37" s="2">
        <v>210</v>
      </c>
      <c r="F37" s="20">
        <f>E37/C37</f>
        <v>4.2579636592939685E-5</v>
      </c>
      <c r="G37" s="9">
        <f>44.7619/100</f>
        <v>0.44761899999999999</v>
      </c>
      <c r="H37" s="3">
        <v>0</v>
      </c>
      <c r="I37" s="19">
        <v>0</v>
      </c>
      <c r="J37" s="31"/>
    </row>
    <row r="38" spans="1:10" x14ac:dyDescent="0.2">
      <c r="A38" s="1"/>
      <c r="B38" s="3"/>
      <c r="C38" s="3"/>
      <c r="D38" s="5" t="s">
        <v>1</v>
      </c>
      <c r="E38" s="2">
        <v>4928782</v>
      </c>
      <c r="F38" s="9">
        <f>E38/C37</f>
        <v>0.99936069717058318</v>
      </c>
      <c r="G38" s="9">
        <f>50.6487/100</f>
        <v>0.50648700000000002</v>
      </c>
      <c r="H38" s="3">
        <v>4583</v>
      </c>
      <c r="I38" s="19">
        <v>1</v>
      </c>
      <c r="J38" s="31"/>
    </row>
    <row r="39" spans="1:10" ht="17" thickBot="1" x14ac:dyDescent="0.25">
      <c r="A39" s="33" t="s">
        <v>10</v>
      </c>
      <c r="B39" s="34"/>
      <c r="C39" s="34"/>
      <c r="D39" s="34"/>
      <c r="E39" s="12">
        <v>4931052</v>
      </c>
      <c r="F39" s="22"/>
      <c r="G39" s="23">
        <f>50.6533/100</f>
        <v>0.50653300000000001</v>
      </c>
      <c r="H39" s="22">
        <v>4604</v>
      </c>
      <c r="I39" s="22"/>
      <c r="J39" s="32"/>
    </row>
  </sheetData>
  <mergeCells count="15">
    <mergeCell ref="A1:J1"/>
    <mergeCell ref="J20:J24"/>
    <mergeCell ref="J25:J29"/>
    <mergeCell ref="J30:J34"/>
    <mergeCell ref="J35:J39"/>
    <mergeCell ref="A7:D7"/>
    <mergeCell ref="A39:D39"/>
    <mergeCell ref="A12:D12"/>
    <mergeCell ref="A24:D24"/>
    <mergeCell ref="J13:J19"/>
    <mergeCell ref="J3:J7"/>
    <mergeCell ref="A19:D19"/>
    <mergeCell ref="A29:D29"/>
    <mergeCell ref="A34:D34"/>
    <mergeCell ref="J8:J12"/>
  </mergeCells>
  <phoneticPr fontId="4" type="noConversion"/>
  <pageMargins left="0.75" right="0.75" top="1" bottom="1" header="0.5" footer="0.5"/>
  <pageSetup scale="88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spine.statistics.txt</vt:lpstr>
      <vt:lpstr>spine.statistics.txt!Print_Area</vt:lpstr>
    </vt:vector>
  </TitlesOfParts>
  <Company>university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</dc:creator>
  <cp:lastModifiedBy>Microsoft Office User</cp:lastModifiedBy>
  <cp:lastPrinted>2019-10-04T18:12:44Z</cp:lastPrinted>
  <dcterms:created xsi:type="dcterms:W3CDTF">2019-10-04T17:52:04Z</dcterms:created>
  <dcterms:modified xsi:type="dcterms:W3CDTF">2020-04-12T04:43:28Z</dcterms:modified>
</cp:coreProperties>
</file>