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3.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4.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7"/>
  <workbookPr defaultThemeVersion="166925"/>
  <mc:AlternateContent xmlns:mc="http://schemas.openxmlformats.org/markup-compatibility/2006">
    <mc:Choice Requires="x15">
      <x15ac:absPath xmlns:x15ac="http://schemas.microsoft.com/office/spreadsheetml/2010/11/ac" url="/Users/sylvnit/Dropbox (Weizmann Institute)/Independent/Tc AChe LED/Revision 13.04/Final 03.05.20/"/>
    </mc:Choice>
  </mc:AlternateContent>
  <xr:revisionPtr revIDLastSave="0" documentId="13_ncr:1_{03109947-6F45-444B-B0B4-ACFD088CC1A0}" xr6:coauthVersionLast="36" xr6:coauthVersionMax="36" xr10:uidLastSave="{00000000-0000-0000-0000-000000000000}"/>
  <bookViews>
    <workbookView xWindow="-60" yWindow="-21140" windowWidth="29800" windowHeight="19900" xr2:uid="{C6EDF02A-9A6D-184B-9A52-479FBDA5051A}"/>
  </bookViews>
  <sheets>
    <sheet name="Title Page" sheetId="15" r:id="rId1"/>
    <sheet name="Binding Energies" sheetId="1" r:id="rId2"/>
    <sheet name="LED Components" sheetId="2" r:id="rId3"/>
    <sheet name="Initial Validation" sheetId="20" r:id="rId4"/>
    <sheet name="MLR Models – Ki Values" sheetId="8" r:id="rId5"/>
    <sheet name="Y Scrambling" sheetId="12" r:id="rId6"/>
    <sheet name="Linear-Dependence" sheetId="13" r:id="rId7"/>
    <sheet name="LOO Cross Validation" sheetId="16" r:id="rId8"/>
    <sheet name="Backward+Forward Selection" sheetId="19" r:id="rId9"/>
    <sheet name="UFF Interaction Energies" sheetId="18" r:id="rId10"/>
    <sheet name="UFF Total Energies" sheetId="17" r:id="rId11"/>
    <sheet name="A1" sheetId="9" r:id="rId12"/>
    <sheet name="A2" sheetId="10" r:id="rId13"/>
    <sheet name="A3" sheetId="11" r:id="rId14"/>
    <sheet name="Sheet1" sheetId="14" r:id="rId15"/>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81" i="16" l="1"/>
  <c r="C81" i="16"/>
  <c r="C78" i="16" l="1"/>
  <c r="G31" i="8" l="1"/>
  <c r="H31" i="8"/>
  <c r="I31" i="8"/>
  <c r="G32" i="8"/>
  <c r="H32" i="8"/>
  <c r="I32" i="8"/>
  <c r="F32" i="8"/>
  <c r="F31" i="8"/>
  <c r="G29" i="8"/>
  <c r="H29" i="8"/>
  <c r="I29" i="8"/>
  <c r="F29" i="8"/>
  <c r="F23" i="8"/>
  <c r="G23" i="8"/>
  <c r="H23" i="8"/>
  <c r="I23" i="8"/>
  <c r="F24" i="8"/>
  <c r="G24" i="8"/>
  <c r="H24" i="8"/>
  <c r="I24" i="8"/>
  <c r="F25" i="8"/>
  <c r="G25" i="8"/>
  <c r="H25" i="8"/>
  <c r="I25" i="8"/>
  <c r="F26" i="8"/>
  <c r="G26" i="8"/>
  <c r="H26" i="8"/>
  <c r="I26" i="8"/>
  <c r="F27" i="8"/>
  <c r="G27" i="8"/>
  <c r="H27" i="8"/>
  <c r="I27" i="8"/>
  <c r="F28" i="8"/>
  <c r="G28" i="8"/>
  <c r="H28" i="8"/>
  <c r="I28" i="8"/>
  <c r="I22" i="8"/>
  <c r="G22" i="8"/>
  <c r="H22" i="8"/>
  <c r="F22" i="8"/>
  <c r="AI10" i="18" l="1"/>
  <c r="AI9" i="18"/>
  <c r="AI8" i="18"/>
  <c r="AI7" i="18"/>
  <c r="AI6" i="18"/>
  <c r="AI5" i="18"/>
  <c r="AI4" i="18"/>
  <c r="AY41" i="8"/>
  <c r="AZ41" i="8"/>
  <c r="AX41" i="8"/>
  <c r="AU39" i="8"/>
  <c r="AU38" i="8"/>
  <c r="O90" i="20"/>
  <c r="O89" i="20"/>
  <c r="O96" i="20"/>
  <c r="N96" i="20" s="1"/>
  <c r="O95" i="20"/>
  <c r="O94" i="20"/>
  <c r="N94" i="20" s="1"/>
  <c r="O93" i="20"/>
  <c r="O92" i="20"/>
  <c r="N92" i="20" s="1"/>
  <c r="O91" i="20"/>
  <c r="N90" i="20"/>
  <c r="O83" i="20"/>
  <c r="O82" i="20"/>
  <c r="O81" i="20"/>
  <c r="O80" i="20"/>
  <c r="O79" i="20"/>
  <c r="O78" i="20"/>
  <c r="O77" i="20"/>
  <c r="O73" i="20"/>
  <c r="O72" i="20"/>
  <c r="O71" i="20"/>
  <c r="O70" i="20"/>
  <c r="O69" i="20"/>
  <c r="O68" i="20"/>
  <c r="O67" i="20"/>
  <c r="O63" i="20"/>
  <c r="O62" i="20"/>
  <c r="O61" i="20"/>
  <c r="O60" i="20"/>
  <c r="O59" i="20"/>
  <c r="O58" i="20"/>
  <c r="O57" i="20"/>
  <c r="O53" i="20"/>
  <c r="O52" i="20"/>
  <c r="O51" i="20"/>
  <c r="O50" i="20"/>
  <c r="O49" i="20"/>
  <c r="O48" i="20"/>
  <c r="O47" i="20"/>
  <c r="O43" i="20"/>
  <c r="O42" i="20"/>
  <c r="O41" i="20"/>
  <c r="O40" i="20"/>
  <c r="O39" i="20"/>
  <c r="O38" i="20"/>
  <c r="O37" i="20"/>
  <c r="O33" i="20"/>
  <c r="O32" i="20"/>
  <c r="O31" i="20"/>
  <c r="O30" i="20"/>
  <c r="O29" i="20"/>
  <c r="O28" i="20"/>
  <c r="O27" i="20"/>
  <c r="O23" i="20"/>
  <c r="O22" i="20"/>
  <c r="O21" i="20"/>
  <c r="O20" i="20"/>
  <c r="O19" i="20"/>
  <c r="O18" i="20"/>
  <c r="O17" i="20"/>
  <c r="N89" i="20" s="1"/>
  <c r="O13" i="20"/>
  <c r="O12" i="20"/>
  <c r="N95" i="20" s="1"/>
  <c r="O11" i="20"/>
  <c r="O10" i="20"/>
  <c r="N93" i="20" s="1"/>
  <c r="O9" i="20"/>
  <c r="O8" i="20"/>
  <c r="N91" i="20" s="1"/>
  <c r="O7" i="20"/>
  <c r="AD18" i="19" l="1"/>
  <c r="S18" i="19"/>
  <c r="AS39" i="8"/>
  <c r="AS38" i="8"/>
  <c r="C94" i="16" l="1"/>
  <c r="C93" i="16"/>
  <c r="C92" i="16"/>
  <c r="C91" i="16"/>
  <c r="C90" i="16"/>
  <c r="C89" i="16"/>
  <c r="C88" i="16"/>
  <c r="D78" i="16"/>
  <c r="D77" i="16"/>
  <c r="D76" i="16"/>
  <c r="D75" i="16"/>
  <c r="D74" i="16"/>
  <c r="D73" i="16"/>
  <c r="D72" i="16"/>
  <c r="C77" i="16"/>
  <c r="C76" i="16"/>
  <c r="C75" i="16"/>
  <c r="C74" i="16"/>
  <c r="C73" i="16"/>
  <c r="C72" i="16"/>
  <c r="F82" i="16" l="1"/>
  <c r="F83" i="16" s="1"/>
  <c r="C82" i="16"/>
  <c r="C83" i="16" s="1"/>
  <c r="AY40" i="8"/>
  <c r="AY39" i="8"/>
  <c r="AY38" i="8"/>
  <c r="AY37" i="8"/>
  <c r="AY36" i="8"/>
  <c r="AY35" i="8"/>
  <c r="AY34" i="8"/>
  <c r="AX40" i="8"/>
  <c r="AX39" i="8"/>
  <c r="AX38" i="8"/>
  <c r="AX37" i="8"/>
  <c r="AX36" i="8"/>
  <c r="AX35" i="8"/>
  <c r="AX34" i="8"/>
  <c r="AT36" i="8"/>
  <c r="AS37" i="8"/>
  <c r="E4" i="8" l="1"/>
  <c r="I13" i="11" l="1"/>
  <c r="H13" i="11"/>
  <c r="G13" i="11"/>
  <c r="F13" i="11"/>
  <c r="E13" i="11"/>
  <c r="I12" i="11"/>
  <c r="H12" i="11"/>
  <c r="G12" i="11"/>
  <c r="F12" i="11"/>
  <c r="E12" i="11"/>
  <c r="I11" i="11"/>
  <c r="H11" i="11"/>
  <c r="G11" i="11"/>
  <c r="F11" i="11"/>
  <c r="E11" i="11"/>
  <c r="I10" i="11"/>
  <c r="H10" i="11"/>
  <c r="G10" i="11"/>
  <c r="F10" i="11"/>
  <c r="E10" i="11"/>
  <c r="I9" i="11"/>
  <c r="H9" i="11"/>
  <c r="G9" i="11"/>
  <c r="F9" i="11"/>
  <c r="E9" i="11"/>
  <c r="I8" i="11"/>
  <c r="H8" i="11"/>
  <c r="G8" i="11"/>
  <c r="F8" i="11"/>
  <c r="E8" i="11"/>
  <c r="I7" i="11"/>
  <c r="H7" i="11"/>
  <c r="G7" i="11"/>
  <c r="F7" i="11"/>
  <c r="E7" i="11"/>
  <c r="I13" i="10"/>
  <c r="H13" i="10"/>
  <c r="G13" i="10"/>
  <c r="F13" i="10"/>
  <c r="I12" i="10"/>
  <c r="H12" i="10"/>
  <c r="G12" i="10"/>
  <c r="F12" i="10"/>
  <c r="I11" i="10"/>
  <c r="H11" i="10"/>
  <c r="G11" i="10"/>
  <c r="F11" i="10"/>
  <c r="I10" i="10"/>
  <c r="H10" i="10"/>
  <c r="G10" i="10"/>
  <c r="F10" i="10"/>
  <c r="I9" i="10"/>
  <c r="H9" i="10"/>
  <c r="G9" i="10"/>
  <c r="F9" i="10"/>
  <c r="I8" i="10"/>
  <c r="H8" i="10"/>
  <c r="G8" i="10"/>
  <c r="F8" i="10"/>
  <c r="I7" i="10"/>
  <c r="H7" i="10"/>
  <c r="G7" i="10"/>
  <c r="F7" i="10"/>
  <c r="H8" i="9"/>
  <c r="H9" i="9"/>
  <c r="H10" i="9"/>
  <c r="H11" i="9"/>
  <c r="H12" i="9"/>
  <c r="H13" i="9"/>
  <c r="H7" i="9"/>
  <c r="G8" i="9"/>
  <c r="G9" i="9"/>
  <c r="G10" i="9"/>
  <c r="G11" i="9"/>
  <c r="G12" i="9"/>
  <c r="G13" i="9"/>
  <c r="G7" i="9"/>
  <c r="F8" i="9"/>
  <c r="F9" i="9"/>
  <c r="F10" i="9"/>
  <c r="F11" i="9"/>
  <c r="F12" i="9"/>
  <c r="F13" i="9"/>
  <c r="F7" i="9"/>
  <c r="E8" i="9"/>
  <c r="E9" i="9"/>
  <c r="E10" i="9"/>
  <c r="E11" i="9"/>
  <c r="E12" i="9"/>
  <c r="E13" i="9"/>
  <c r="E7" i="9"/>
  <c r="E3" i="8"/>
  <c r="I4" i="1" l="1"/>
  <c r="F4" i="1"/>
  <c r="D66" i="19"/>
  <c r="D65" i="19"/>
  <c r="D64" i="19"/>
  <c r="D63" i="19"/>
  <c r="D62" i="19"/>
  <c r="D61" i="19"/>
  <c r="D60" i="19"/>
  <c r="D54" i="19"/>
  <c r="D53" i="19"/>
  <c r="D52" i="19"/>
  <c r="D51" i="19"/>
  <c r="D50" i="19"/>
  <c r="D49" i="19"/>
  <c r="D48" i="19"/>
  <c r="D39" i="19"/>
  <c r="D38" i="19"/>
  <c r="D37" i="19"/>
  <c r="D36" i="19"/>
  <c r="D35" i="19"/>
  <c r="D34" i="19"/>
  <c r="D33" i="19"/>
  <c r="D27" i="19"/>
  <c r="D26" i="19"/>
  <c r="D25" i="19"/>
  <c r="D24" i="19"/>
  <c r="D23" i="19"/>
  <c r="D22" i="19"/>
  <c r="D21" i="19"/>
  <c r="D13" i="19" l="1"/>
  <c r="D12" i="19"/>
  <c r="D11" i="19"/>
  <c r="D10" i="19"/>
  <c r="D9" i="19"/>
  <c r="D8" i="19"/>
  <c r="D7" i="19"/>
  <c r="T11" i="18"/>
  <c r="T10" i="18"/>
  <c r="T9" i="18"/>
  <c r="T8" i="18"/>
  <c r="T7" i="18"/>
  <c r="T6" i="18"/>
  <c r="T5" i="18"/>
  <c r="T4" i="18"/>
  <c r="M9" i="18"/>
  <c r="M8" i="18"/>
  <c r="M7" i="18"/>
  <c r="M6" i="18"/>
  <c r="M5" i="18"/>
  <c r="M4" i="18"/>
  <c r="M3" i="18"/>
  <c r="M31" i="18"/>
  <c r="M72" i="18"/>
  <c r="M71" i="18"/>
  <c r="M70" i="18"/>
  <c r="M69" i="18"/>
  <c r="M68" i="18"/>
  <c r="M67" i="18"/>
  <c r="M66" i="18"/>
  <c r="M63" i="18"/>
  <c r="M62" i="18"/>
  <c r="M61" i="18"/>
  <c r="M60" i="18"/>
  <c r="M59" i="18"/>
  <c r="M58" i="18"/>
  <c r="M57" i="18"/>
  <c r="M54" i="18"/>
  <c r="M53" i="18"/>
  <c r="M52" i="18"/>
  <c r="M51" i="18"/>
  <c r="M50" i="18"/>
  <c r="M49" i="18"/>
  <c r="M48" i="18"/>
  <c r="M45" i="18"/>
  <c r="M44" i="18"/>
  <c r="M43" i="18"/>
  <c r="M42" i="18"/>
  <c r="M41" i="18"/>
  <c r="M40" i="18"/>
  <c r="M39" i="18"/>
  <c r="M36" i="18"/>
  <c r="M35" i="18"/>
  <c r="M34" i="18"/>
  <c r="M33" i="18"/>
  <c r="M32" i="18"/>
  <c r="M30" i="18"/>
  <c r="M27" i="18"/>
  <c r="M26" i="18"/>
  <c r="M25" i="18"/>
  <c r="M24" i="18"/>
  <c r="M23" i="18"/>
  <c r="M22" i="18"/>
  <c r="M21" i="18"/>
  <c r="M14" i="18"/>
  <c r="M13" i="18"/>
  <c r="M12" i="18"/>
  <c r="M18" i="18"/>
  <c r="M17" i="18"/>
  <c r="M16" i="18"/>
  <c r="M15" i="18"/>
  <c r="S11" i="18"/>
  <c r="S10" i="18"/>
  <c r="S9" i="18"/>
  <c r="S8" i="18"/>
  <c r="S7" i="18"/>
  <c r="S6" i="18"/>
  <c r="S5" i="18"/>
  <c r="S4" i="18"/>
  <c r="J5" i="17"/>
  <c r="K5" i="17"/>
  <c r="L5" i="17"/>
  <c r="M5" i="17"/>
  <c r="N5" i="17"/>
  <c r="J7" i="17"/>
  <c r="K7" i="17"/>
  <c r="L7" i="17"/>
  <c r="M7" i="17"/>
  <c r="N7" i="17"/>
  <c r="J3" i="17"/>
  <c r="K3" i="17"/>
  <c r="L3" i="17"/>
  <c r="M3" i="17"/>
  <c r="N3" i="17"/>
  <c r="J4" i="17"/>
  <c r="K4" i="17"/>
  <c r="L4" i="17"/>
  <c r="M4" i="17"/>
  <c r="N4" i="17"/>
  <c r="J6" i="17"/>
  <c r="K6" i="17"/>
  <c r="L6" i="17"/>
  <c r="M6" i="17"/>
  <c r="N6" i="17"/>
  <c r="J8" i="17"/>
  <c r="K8" i="17"/>
  <c r="L8" i="17"/>
  <c r="M8" i="17"/>
  <c r="N8" i="17"/>
  <c r="J9" i="17"/>
  <c r="K9" i="17"/>
  <c r="L9" i="17"/>
  <c r="M9" i="17"/>
  <c r="N9" i="17"/>
  <c r="N10" i="17"/>
  <c r="M10" i="17"/>
  <c r="L10" i="17"/>
  <c r="K10" i="17"/>
  <c r="J10" i="17"/>
  <c r="I10" i="17"/>
  <c r="I9" i="17"/>
  <c r="I8" i="17"/>
  <c r="I7" i="17"/>
  <c r="I6" i="17"/>
  <c r="I5" i="17"/>
  <c r="I4" i="17"/>
  <c r="I3" i="17"/>
  <c r="D66" i="16"/>
  <c r="D65" i="16"/>
  <c r="D64" i="16"/>
  <c r="D63" i="16"/>
  <c r="D62" i="16"/>
  <c r="D61" i="16"/>
  <c r="D57" i="16" l="1"/>
  <c r="D56" i="16"/>
  <c r="D55" i="16"/>
  <c r="D54" i="16"/>
  <c r="D53" i="16"/>
  <c r="D52" i="16"/>
  <c r="D48" i="16" l="1"/>
  <c r="D47" i="16"/>
  <c r="D46" i="16"/>
  <c r="D45" i="16"/>
  <c r="D44" i="16"/>
  <c r="D43" i="16"/>
  <c r="D39" i="16"/>
  <c r="D38" i="16"/>
  <c r="D37" i="16"/>
  <c r="D36" i="16"/>
  <c r="D35" i="16"/>
  <c r="D34" i="16"/>
  <c r="D30" i="16"/>
  <c r="D29" i="16"/>
  <c r="D28" i="16"/>
  <c r="D27" i="16"/>
  <c r="D26" i="16"/>
  <c r="D25" i="16"/>
  <c r="D21" i="16"/>
  <c r="D20" i="16"/>
  <c r="D19" i="16"/>
  <c r="D18" i="16"/>
  <c r="D17" i="16"/>
  <c r="D16" i="16"/>
  <c r="D12" i="16" l="1"/>
  <c r="D11" i="16"/>
  <c r="D10" i="16"/>
  <c r="D9" i="16"/>
  <c r="D8" i="16"/>
  <c r="D7" i="16"/>
  <c r="D13" i="13" l="1"/>
  <c r="D12" i="13"/>
  <c r="D11" i="13"/>
  <c r="D10" i="13"/>
  <c r="D9" i="13"/>
  <c r="D8" i="13"/>
  <c r="D7" i="13"/>
  <c r="D13" i="12"/>
  <c r="D12" i="12"/>
  <c r="D11" i="12"/>
  <c r="D10" i="12"/>
  <c r="D9" i="12"/>
  <c r="D8" i="12"/>
  <c r="D7" i="12"/>
  <c r="D13" i="11" l="1"/>
  <c r="D12" i="11"/>
  <c r="D11" i="11"/>
  <c r="D10" i="11"/>
  <c r="D9" i="11"/>
  <c r="D8" i="11"/>
  <c r="D7" i="11"/>
  <c r="D13" i="10"/>
  <c r="D12" i="10"/>
  <c r="D11" i="10"/>
  <c r="D10" i="10"/>
  <c r="D9" i="10"/>
  <c r="D8" i="10"/>
  <c r="D7" i="10"/>
  <c r="D8" i="9" l="1"/>
  <c r="D9" i="9"/>
  <c r="D10" i="9"/>
  <c r="D11" i="9"/>
  <c r="D12" i="9"/>
  <c r="D13" i="9"/>
  <c r="D7" i="9"/>
  <c r="AT20" i="8"/>
  <c r="AT37" i="8"/>
  <c r="D8" i="8" l="1"/>
  <c r="AT22" i="8" s="1"/>
  <c r="D9" i="8"/>
  <c r="AT23" i="8" s="1"/>
  <c r="D10" i="8"/>
  <c r="AT24" i="8" s="1"/>
  <c r="D11" i="8"/>
  <c r="AT25" i="8" s="1"/>
  <c r="D12" i="8"/>
  <c r="AT26" i="8" s="1"/>
  <c r="D13" i="8"/>
  <c r="AT27" i="8" s="1"/>
  <c r="D7" i="8"/>
  <c r="AT21" i="8" s="1"/>
  <c r="J8" i="13" l="1"/>
  <c r="J9" i="13"/>
  <c r="J10" i="13"/>
  <c r="J11" i="13"/>
  <c r="J12" i="13"/>
  <c r="J13" i="13"/>
  <c r="J7" i="13"/>
  <c r="E13" i="10" l="1"/>
  <c r="E12" i="10"/>
  <c r="E11" i="10"/>
  <c r="E10" i="10"/>
  <c r="E9" i="10"/>
  <c r="E8" i="10"/>
  <c r="E7" i="10"/>
  <c r="I13" i="9"/>
  <c r="I12" i="9"/>
  <c r="I11" i="9"/>
  <c r="I10" i="9"/>
  <c r="I9" i="9"/>
  <c r="I8" i="9"/>
  <c r="I7" i="9"/>
  <c r="AU40" i="8"/>
  <c r="AT38" i="8"/>
  <c r="AS40" i="8"/>
  <c r="AU37" i="8"/>
  <c r="AZ40" i="8"/>
  <c r="AZ39" i="8"/>
  <c r="AZ38" i="8"/>
  <c r="AZ37" i="8"/>
  <c r="AZ36" i="8"/>
  <c r="AZ35" i="8"/>
  <c r="AZ34" i="8"/>
  <c r="I4" i="8"/>
  <c r="H4" i="8"/>
  <c r="G4" i="8"/>
  <c r="F4" i="8"/>
  <c r="I3" i="8"/>
  <c r="H3" i="8"/>
  <c r="G3" i="8"/>
  <c r="F3" i="8"/>
  <c r="L4" i="2"/>
  <c r="L5" i="2"/>
  <c r="M5" i="2"/>
  <c r="L6" i="2"/>
  <c r="M6" i="2"/>
  <c r="L7" i="2"/>
  <c r="M7" i="2"/>
  <c r="L8" i="2"/>
  <c r="M8" i="2"/>
  <c r="L9" i="2"/>
  <c r="M9" i="2"/>
  <c r="L10" i="2"/>
  <c r="M10" i="2"/>
  <c r="L11" i="2"/>
  <c r="M11" i="2"/>
  <c r="M4" i="2"/>
  <c r="AT39" i="8" l="1"/>
  <c r="AT40" i="8" s="1"/>
  <c r="J4" i="2" l="1"/>
  <c r="K4" i="2"/>
  <c r="J5" i="2"/>
  <c r="K5" i="2"/>
  <c r="J6" i="2"/>
  <c r="K6" i="2"/>
  <c r="J7" i="2"/>
  <c r="K7" i="2"/>
  <c r="J8" i="2"/>
  <c r="K8" i="2"/>
  <c r="J9" i="2"/>
  <c r="K9" i="2"/>
  <c r="J10" i="2"/>
  <c r="K10" i="2"/>
  <c r="J11" i="2"/>
  <c r="K11" i="2"/>
  <c r="I5" i="1"/>
  <c r="I6" i="1"/>
  <c r="I7" i="1"/>
  <c r="I8" i="1"/>
  <c r="I9" i="1"/>
  <c r="I10" i="1"/>
  <c r="I11" i="1"/>
  <c r="F5" i="1"/>
  <c r="F6" i="1"/>
  <c r="F7" i="1"/>
  <c r="F8" i="1"/>
  <c r="F9" i="1"/>
  <c r="F10" i="1"/>
  <c r="F11" i="1"/>
</calcChain>
</file>

<file path=xl/sharedStrings.xml><?xml version="1.0" encoding="utf-8"?>
<sst xmlns="http://schemas.openxmlformats.org/spreadsheetml/2006/main" count="2644" uniqueCount="231">
  <si>
    <t>Complex_name</t>
  </si>
  <si>
    <t>TotalE</t>
  </si>
  <si>
    <t>IntraE1</t>
  </si>
  <si>
    <t>IntraE2</t>
  </si>
  <si>
    <t>InterE</t>
  </si>
  <si>
    <t>check</t>
  </si>
  <si>
    <t>in a.u.</t>
  </si>
  <si>
    <t>in kcal/mol</t>
  </si>
  <si>
    <t>Conversion</t>
  </si>
  <si>
    <t>Eelstat</t>
  </si>
  <si>
    <t>Eexch</t>
  </si>
  <si>
    <t>Ect1-2</t>
  </si>
  <si>
    <t>Ect2-1</t>
  </si>
  <si>
    <t>EdispSP</t>
  </si>
  <si>
    <t>EdispWP</t>
  </si>
  <si>
    <t>Ect(Tot)</t>
  </si>
  <si>
    <t>Edisp(Tot)</t>
  </si>
  <si>
    <t>SUMMARY OUTPUT</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</si>
  <si>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</si>
  <si>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</si>
  <si>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</si>
  <si>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</si>
  <si>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</si>
  <si>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</si>
  <si>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</si>
  <si>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</si>
  <si>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</si>
  <si>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</si>
  <si>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</si>
  <si>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</si>
  <si>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</si>
  <si>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</si>
  <si>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</si>
  <si>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</si>
  <si>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</si>
  <si>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</si>
  <si>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</si>
  <si>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</si>
  <si>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</si>
  <si>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Lower 95.0%</t>
  </si>
  <si>
    <t>Upper 95.0%</t>
  </si>
  <si>
    <t>RESIDUAL OUTPUT</t>
  </si>
  <si>
    <t>Observation</t>
  </si>
  <si>
    <t>Residuals</t>
  </si>
  <si>
    <t>1E66_HUX.out</t>
  </si>
  <si>
    <t>1H22_E10.out</t>
  </si>
  <si>
    <t>1H23_E12.out</t>
  </si>
  <si>
    <t>1U65_CP0.out</t>
  </si>
  <si>
    <t>1W6R_GNT.out</t>
  </si>
  <si>
    <t>3ZV7_NHG.out</t>
  </si>
  <si>
    <t>5NAP_DZ7.out</t>
  </si>
  <si>
    <t>5NAU_DZ0.out</t>
  </si>
  <si>
    <t>PDB ID</t>
  </si>
  <si>
    <t>Ligand</t>
  </si>
  <si>
    <t>exp. KI (nM)</t>
  </si>
  <si>
    <t>Eelstat (kcal/mol)</t>
  </si>
  <si>
    <t>Eexch (kcal/mol)</t>
  </si>
  <si>
    <t>Ect (kcal/mol)</t>
  </si>
  <si>
    <t>Edisp (kcal/mol)</t>
  </si>
  <si>
    <t>3ZV7</t>
  </si>
  <si>
    <t>NHG</t>
  </si>
  <si>
    <t>1W6R</t>
  </si>
  <si>
    <t>GNT</t>
  </si>
  <si>
    <t>5NAU</t>
  </si>
  <si>
    <t>DZ0</t>
  </si>
  <si>
    <t>1U65</t>
  </si>
  <si>
    <t>CP0</t>
  </si>
  <si>
    <t>5NAP</t>
  </si>
  <si>
    <t>DZ7</t>
  </si>
  <si>
    <t>1H23</t>
  </si>
  <si>
    <t>E12</t>
  </si>
  <si>
    <t>1H22</t>
  </si>
  <si>
    <t>E10</t>
  </si>
  <si>
    <t>1E66</t>
  </si>
  <si>
    <t>HUX</t>
  </si>
  <si>
    <t>Binding Energy (kcal/mol)</t>
  </si>
  <si>
    <t>Table 1</t>
  </si>
  <si>
    <t>Table 2</t>
  </si>
  <si>
    <t>eM1</t>
  </si>
  <si>
    <t>eM2</t>
  </si>
  <si>
    <t>eM3</t>
  </si>
  <si>
    <t>M3</t>
  </si>
  <si>
    <t>Nparameters</t>
  </si>
  <si>
    <t>Ndata</t>
  </si>
  <si>
    <t>SSQdata</t>
  </si>
  <si>
    <t>SSQRegression</t>
  </si>
  <si>
    <t>SSQResidue</t>
  </si>
  <si>
    <t>% Residue</t>
  </si>
  <si>
    <t>% SSQdata recovered</t>
  </si>
  <si>
    <t>Max. Value</t>
  </si>
  <si>
    <t>Min. Value</t>
  </si>
  <si>
    <t>X Variable 1</t>
  </si>
  <si>
    <t>X Variable 2</t>
  </si>
  <si>
    <t>X Variable 3</t>
  </si>
  <si>
    <t>X Variable 4</t>
  </si>
  <si>
    <t>X Variable 5</t>
  </si>
  <si>
    <t>Predicted Y</t>
  </si>
  <si>
    <t>Random Number TEST; A1</t>
  </si>
  <si>
    <t>Random Number TEST; A2</t>
  </si>
  <si>
    <t>Random Number TEST; A3</t>
  </si>
  <si>
    <t>Y Scrambling TEST</t>
  </si>
  <si>
    <t>E(LEDtot)</t>
  </si>
  <si>
    <t>Linear Dependence TEST</t>
  </si>
  <si>
    <t>LEDtot DOES NOT ADD ANY INFORMATION!</t>
  </si>
  <si>
    <t>log(KI)</t>
  </si>
  <si>
    <t>Calc. Log(KI)</t>
  </si>
  <si>
    <t>The "central science" is therefore based upon static representations of dynamic molecular events, which provide us with enough -information- for answering appropriate scientific questions. Chemistry is therefore pragmatic – but also rigorous, consistent and extremely powerful.</t>
  </si>
  <si>
    <t>It becomes difficult to find many "classically-trained" chemists in chemistry faculties nowadays. Chemistry is slowly becoming a field of study, as opposed to a field of knowledge. Still, chemical structure-based thinking has not at all been fully utilized by modern-day scientists. Not even remotely so.</t>
  </si>
  <si>
    <t>I'd like to contribute to the ongoing development of chemistry as an independent science. I truly believe that the latter may lead mankind to novel understandings of natural phenomena, and to endless potential technological developments and achievements.</t>
  </si>
  <si>
    <t>I love chemistry. It is an honor to fight for it.</t>
  </si>
  <si>
    <t>I can only hope chemistry would be kind enough to me and allow me to protect and preserve it. Many simply seem to dislike like it, for some reason. Perhaps because it requires creativity and abstract thinking.</t>
  </si>
  <si>
    <t>by Nitai Sylvetsky</t>
  </si>
  <si>
    <t xml:space="preserve">Department of Organic Chemistry, Weizmann Institute of Science, 76100 Reḥovot, Israel </t>
  </si>
  <si>
    <t>Email: nitai.sylvetsky@weizmann.ac.il</t>
  </si>
  <si>
    <t>Toward Simple, Predictive Understanding of Protein-Ligand Interactions:</t>
  </si>
  <si>
    <t>Cross-Validation</t>
  </si>
  <si>
    <t>Prediction Error</t>
  </si>
  <si>
    <t>--</t>
  </si>
  <si>
    <t>1E66_HUX_plusH.log-</t>
  </si>
  <si>
    <t>Coulomb</t>
  </si>
  <si>
    <t>Vanderwaals</t>
  </si>
  <si>
    <t>Stretching</t>
  </si>
  <si>
    <t>Bending</t>
  </si>
  <si>
    <t>Torsion</t>
  </si>
  <si>
    <t>Out-of-plane</t>
  </si>
  <si>
    <t>Energy=</t>
  </si>
  <si>
    <t>1H22_E10_plusH.log-</t>
  </si>
  <si>
    <t>1H23_E12_plusH.log-</t>
  </si>
  <si>
    <t>1U65_CP0_plusH.log-</t>
  </si>
  <si>
    <t>1W6R_GNT_plusH.log-</t>
  </si>
  <si>
    <t>3ZV7_NHG_plusH.log-</t>
  </si>
  <si>
    <t>5NAP_DZ7_plusH.log-</t>
  </si>
  <si>
    <t>5NAU_DZ0_plusH.log-</t>
  </si>
  <si>
    <t>Complex</t>
  </si>
  <si>
    <t>MonomerA</t>
  </si>
  <si>
    <t>MonomerB</t>
  </si>
  <si>
    <t>Interaction Energy (kcal/mol)</t>
  </si>
  <si>
    <t>TSS</t>
  </si>
  <si>
    <t>PRESS</t>
  </si>
  <si>
    <t>Backward Selection</t>
  </si>
  <si>
    <t>Forward Selection</t>
  </si>
  <si>
    <t>B1</t>
  </si>
  <si>
    <t>B2</t>
  </si>
  <si>
    <t>F1</t>
  </si>
  <si>
    <t>F2</t>
  </si>
  <si>
    <t>SAME PERFORMANCE AS M2 =</t>
  </si>
  <si>
    <t>Mean Dev.</t>
  </si>
  <si>
    <t>P &lt; 0.05 for all variables</t>
  </si>
  <si>
    <t>Still. Ect=Pmax, Edisp=Pmin</t>
  </si>
  <si>
    <t>Eexh is next to be eliminated</t>
  </si>
  <si>
    <t>But… Accuracy already harmed</t>
  </si>
  <si>
    <t>Variable significance is comparable; performance is quite limited</t>
  </si>
  <si>
    <t>Q^2LOO</t>
  </si>
  <si>
    <t>Remember this! What's with GNT?</t>
  </si>
  <si>
    <t>nC-O</t>
  </si>
  <si>
    <t>nO-N</t>
  </si>
  <si>
    <t>nC-N</t>
  </si>
  <si>
    <t>nC-C</t>
  </si>
  <si>
    <t>pH</t>
  </si>
  <si>
    <t>Temprature (Celsius)</t>
  </si>
  <si>
    <t>Experimental conditions</t>
  </si>
  <si>
    <t>Contact classification</t>
  </si>
  <si>
    <t>CV1</t>
  </si>
  <si>
    <t>CV2</t>
  </si>
  <si>
    <t>CV3</t>
  </si>
  <si>
    <t>CV4</t>
  </si>
  <si>
    <t>CV5</t>
  </si>
  <si>
    <t>CV6</t>
  </si>
  <si>
    <t>CV7</t>
  </si>
  <si>
    <t>Removing GNT from the dataset clearly leads to superior performance</t>
  </si>
  <si>
    <t>SER</t>
  </si>
  <si>
    <t>HIS</t>
  </si>
  <si>
    <t>TRP</t>
  </si>
  <si>
    <t>GLY</t>
  </si>
  <si>
    <t>TYR</t>
  </si>
  <si>
    <t>GLU</t>
  </si>
  <si>
    <t>PHE</t>
  </si>
  <si>
    <t>GLN</t>
  </si>
  <si>
    <t>LEU</t>
  </si>
  <si>
    <t>ASP</t>
  </si>
  <si>
    <t>ILE</t>
  </si>
  <si>
    <t>MET</t>
  </si>
  <si>
    <t>Redisue No.</t>
  </si>
  <si>
    <t>AA Type</t>
  </si>
  <si>
    <t>+</t>
  </si>
  <si>
    <t>3ZV7/NHG</t>
  </si>
  <si>
    <t>1W6R/GNT</t>
  </si>
  <si>
    <t>5NAU/DZ0</t>
  </si>
  <si>
    <t>1U65/CP0</t>
  </si>
  <si>
    <t>5NAP/DZ7</t>
  </si>
  <si>
    <t>1H23/E12</t>
  </si>
  <si>
    <t>1H22/E10</t>
  </si>
  <si>
    <t>1E66/HUX</t>
  </si>
  <si>
    <t>PDB ID/Ligand</t>
  </si>
  <si>
    <t xml:space="preserve">Electronic Structure Calculations on Torpedo Californica Acetylcholinesterase Join Forces with the Chemist’s Intuition </t>
  </si>
  <si>
    <t>M1</t>
  </si>
  <si>
    <t>M2</t>
  </si>
  <si>
    <t>MSE</t>
  </si>
  <si>
    <t>IV1</t>
  </si>
  <si>
    <t>IV2</t>
  </si>
  <si>
    <t>IV3</t>
  </si>
  <si>
    <t>IV4</t>
  </si>
  <si>
    <t>IV5</t>
  </si>
  <si>
    <t>IV6</t>
  </si>
  <si>
    <t>IV7</t>
  </si>
  <si>
    <t>IV8</t>
  </si>
  <si>
    <t>M3 (from "MLR Models – Ki Values")</t>
  </si>
  <si>
    <t>Note that B1=F4, B2=F3, and so on…</t>
  </si>
  <si>
    <t>The conclusion is: there is no way of reducing the number of fitted variables without forcing a decent compromise on accuracy</t>
  </si>
  <si>
    <t>Reducing the number of observations leads to inferior performance!</t>
  </si>
  <si>
    <t>Even such "naughty" kitchen-sink-regression models do not achieve statistical robustness such as for M2-3</t>
  </si>
  <si>
    <t>(Recall that M2 cosists of only 4 independent variables; it still performs better...)</t>
  </si>
  <si>
    <t>Clearly, there is not point for checking external predictivity when even the quality of the fitting is poor…</t>
  </si>
  <si>
    <t>Chemistry is not just a profession, it is also a way of thinking which seems to have been deserted at some point in recent history</t>
  </si>
  <si>
    <t>"Chemical intuition" is, in fact, one of modern science's most prominent achievements: we can -think logically- at the molecular level. Can draw chemical structures on a piece of paper (!) and derive realistic predictions of molecular events.</t>
  </si>
  <si>
    <t>Ect</t>
  </si>
  <si>
    <t>Edisp</t>
  </si>
  <si>
    <t>Fraction of Binding Energy</t>
  </si>
  <si>
    <t>Range</t>
  </si>
  <si>
    <t>GNT included</t>
  </si>
  <si>
    <t>no GNT</t>
  </si>
  <si>
    <t>Initial Validation Results</t>
  </si>
  <si>
    <t>Table 3</t>
  </si>
  <si>
    <t>Table 4</t>
  </si>
  <si>
    <t>no HUX</t>
  </si>
  <si>
    <t>Max</t>
  </si>
  <si>
    <t>Min</t>
  </si>
  <si>
    <t>So this model clearly does have predective value!</t>
  </si>
  <si>
    <t>to the differences in Vanderwaals contributions!</t>
  </si>
  <si>
    <t>All interaction enegies corresponds, in fact,</t>
  </si>
  <si>
    <t>Supplementary spreadsheet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</si>
</sst>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
    <numFmt numFmtId="165" formatCode="0.0%"/>
    <numFmt numFmtId="166" formatCode="0.0000000"/>
    <numFmt numFmtId="167" formatCode="0.000000"/>
    <numFmt numFmtId="168" formatCode="0.00000000"/>
    <numFmt numFmtId="169" formatCode="0.0"/>
    <numFmt numFmtId="170" formatCode="0.00000000000000"/>
  </numFmts>
  <fonts count="17">
    <font>
      <sz val="12"/>
      <color theme="1"/>
      <name val="Calibri"/>
      <family val="2"/>
      <scheme val="minor"/>
    </font>
    <font>
      <sz val="12"/>
      <color rgb="FFFF0000"/>
      <name val="Calibri"/>
      <family val="2"/>
      <scheme val="minor"/>
    </font>
    <font>
      <sz val="12"/>
      <color theme="9"/>
      <name val="Calibri"/>
      <family val="2"/>
      <scheme val="minor"/>
    </font>
    <font>
      <i/>
      <sz val="12"/>
      <color theme="1"/>
      <name val="Calibri"/>
      <family val="2"/>
      <scheme val="minor"/>
    </font>
    <font>
      <sz val="12"/>
      <color theme="1"/>
      <name val="Calibri"/>
      <family val="2"/>
      <scheme val="minor"/>
    </font>
    <font>
      <sz val="12"/>
      <name val="Calibri"/>
      <family val="2"/>
      <scheme val="minor"/>
    </font>
    <font>
      <sz val="20"/>
      <color theme="1"/>
      <name val="TimesNewRomanPSMT"/>
    </font>
    <font>
      <sz val="11"/>
      <color theme="1"/>
      <name val="TimesNewRomanPSMT"/>
    </font>
    <font>
      <sz val="12"/>
      <color theme="1"/>
      <name val="Times New Roman"/>
      <family val="1"/>
    </font>
    <font>
      <i/>
      <sz val="14"/>
      <color theme="1"/>
      <name val="TimesNewRomanPSMT"/>
    </font>
    <font>
      <sz val="14"/>
      <color theme="1"/>
      <name val="TimesNewRomanPS"/>
    </font>
    <font>
      <sz val="12"/>
      <color rgb="FF9C0006"/>
      <name val="Calibri"/>
      <family val="2"/>
      <scheme val="minor"/>
    </font>
    <font>
      <b/>
      <sz val="12"/>
      <color theme="1"/>
      <name val="Calibri"/>
      <family val="2"/>
      <scheme val="minor"/>
    </font>
    <font>
      <sz val="12"/>
      <color rgb="FF006100"/>
      <name val="Calibri"/>
      <family val="2"/>
      <scheme val="minor"/>
    </font>
    <font>
      <i/>
      <sz val="12"/>
      <color theme="9" tint="-0.249977111117893"/>
      <name val="Calibri"/>
      <family val="2"/>
      <scheme val="minor"/>
    </font>
    <font>
      <i/>
      <sz val="12"/>
      <color theme="5" tint="-0.249977111117893"/>
      <name val="Calibri"/>
      <family val="2"/>
      <scheme val="minor"/>
    </font>
    <font>
      <b/>
      <sz val="12"/>
      <color rgb="FF006100"/>
      <name val="Calibri"/>
      <family val="2"/>
      <scheme val="minor"/>
    </font>
  </fonts>
  <fills count="4">
    <fill>
      <patternFill patternType="none"/>
    </fill>
    <fill>
      <patternFill patternType="gray125"/>
    </fill>
    <fill>
      <patternFill patternType="solid">
        <fgColor rgb="FFFFC7CE"/>
      </patternFill>
    </fill>
    <fill>
      <patternFill patternType="solid">
        <fgColor rgb="FFC6EFCE"/>
      </patternFill>
    </fill>
  </fills>
  <borders count="14">
    <border>
      <left/>
      <right/>
      <top/>
      <bottom/>
      <diagonal/>
    </border>
    <border>
      <left/>
      <right/>
      <top/>
      <bottom style="medium">
        <color indexed="64"/>
      </bottom>
      <diagonal/>
    </border>
    <border>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9" fontId="4" fillId="0" borderId="0" applyFont="0" applyFill="0" applyBorder="0" applyAlignment="0" applyProtection="0"/>
    <xf numFmtId="0" fontId="11" fillId="2" borderId="0" applyNumberFormat="0" applyBorder="0" applyAlignment="0" applyProtection="0"/>
    <xf numFmtId="0" fontId="13" fillId="3" borderId="0" applyNumberFormat="0" applyBorder="0" applyAlignment="0" applyProtection="0"/>
  </cellStyleXfs>
  <cellXfs count="79">
    <xf numFmtId="0" fontId="0" fillId="0" borderId="0" xfId="0"/>
    <xf numFmtId="164" fontId="0" fillId="0" borderId="0" xfId="0" applyNumberFormat="1"/>
    <xf numFmtId="0" fontId="1" fillId="0" borderId="0" xfId="0" applyFont="1"/>
    <xf numFmtId="0" fontId="2" fillId="0" borderId="0" xfId="0" applyFont="1"/>
    <xf numFmtId="0" fontId="0" fillId="0" borderId="0" xfId="0" applyFill="1" applyBorder="1" applyAlignment="1"/>
    <xf numFmtId="0" fontId="0" fillId="0" borderId="1" xfId="0" applyFill="1" applyBorder="1" applyAlignment="1"/>
    <xf numFmtId="0" fontId="3" fillId="0" borderId="2" xfId="0" applyFont="1" applyFill="1" applyBorder="1" applyAlignment="1">
      <alignment horizontal="center"/>
    </xf>
    <xf numFmtId="0" fontId="3" fillId="0" borderId="2" xfId="0" applyFont="1" applyFill="1" applyBorder="1" applyAlignment="1">
      <alignment horizontal="centerContinuous"/>
    </xf>
    <xf numFmtId="0" fontId="0" fillId="0" borderId="0" xfId="0" applyBorder="1"/>
    <xf numFmtId="0" fontId="5" fillId="0" borderId="0" xfId="0" applyFont="1"/>
    <xf numFmtId="49" fontId="0" fillId="0" borderId="0" xfId="0" applyNumberFormat="1"/>
    <xf numFmtId="0" fontId="0" fillId="0" borderId="0" xfId="0" applyFont="1" applyFill="1" applyBorder="1" applyAlignment="1">
      <alignment horizontal="center"/>
    </xf>
    <xf numFmtId="11" fontId="0" fillId="0" borderId="0" xfId="0" applyNumberFormat="1" applyBorder="1"/>
    <xf numFmtId="165" fontId="0" fillId="0" borderId="0" xfId="0" applyNumberFormat="1" applyBorder="1"/>
    <xf numFmtId="9" fontId="0" fillId="0" borderId="0" xfId="1" applyNumberFormat="1" applyFont="1" applyBorder="1"/>
    <xf numFmtId="0" fontId="0" fillId="0" borderId="0" xfId="0" quotePrefix="1"/>
    <xf numFmtId="164" fontId="0" fillId="0" borderId="3" xfId="0" applyNumberFormat="1" applyBorder="1"/>
    <xf numFmtId="164" fontId="0" fillId="0" borderId="4" xfId="0" applyNumberFormat="1" applyBorder="1"/>
    <xf numFmtId="164" fontId="0" fillId="0" borderId="5" xfId="0" applyNumberFormat="1" applyBorder="1"/>
    <xf numFmtId="164" fontId="0" fillId="0" borderId="6" xfId="0" applyNumberFormat="1" applyBorder="1"/>
    <xf numFmtId="164" fontId="0" fillId="0" borderId="0" xfId="0" applyNumberFormat="1" applyBorder="1"/>
    <xf numFmtId="164" fontId="0" fillId="0" borderId="7" xfId="0" applyNumberFormat="1" applyBorder="1"/>
    <xf numFmtId="164" fontId="0" fillId="0" borderId="8" xfId="0" applyNumberFormat="1" applyBorder="1"/>
    <xf numFmtId="164" fontId="0" fillId="0" borderId="9" xfId="0" applyNumberFormat="1" applyBorder="1"/>
    <xf numFmtId="164" fontId="0" fillId="0" borderId="10" xfId="0" applyNumberFormat="1" applyBorder="1"/>
    <xf numFmtId="0" fontId="0" fillId="0" borderId="11" xfId="0" applyBorder="1"/>
    <xf numFmtId="0" fontId="0" fillId="0" borderId="12" xfId="0" applyBorder="1"/>
    <xf numFmtId="0" fontId="0" fillId="0" borderId="13"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164" fontId="5" fillId="0" borderId="0" xfId="0" applyNumberFormat="1" applyFont="1"/>
    <xf numFmtId="166" fontId="0" fillId="0" borderId="0" xfId="0" applyNumberFormat="1"/>
    <xf numFmtId="0" fontId="6" fillId="0" borderId="0" xfId="0" applyFont="1"/>
    <xf numFmtId="0" fontId="7" fillId="0" borderId="0" xfId="0" applyFont="1"/>
    <xf numFmtId="0" fontId="8" fillId="0" borderId="0" xfId="0" applyFont="1"/>
    <xf numFmtId="0" fontId="9" fillId="0" borderId="0" xfId="0" applyFont="1"/>
    <xf numFmtId="0" fontId="10" fillId="0" borderId="0" xfId="0" applyFont="1"/>
    <xf numFmtId="0" fontId="3" fillId="0" borderId="0" xfId="0" applyFont="1" applyFill="1" applyBorder="1" applyAlignment="1">
      <alignment horizontal="centerContinuous"/>
    </xf>
    <xf numFmtId="0" fontId="3" fillId="0" borderId="0" xfId="0" applyFont="1" applyFill="1" applyBorder="1" applyAlignment="1">
      <alignment horizontal="center"/>
    </xf>
    <xf numFmtId="167" fontId="0" fillId="0" borderId="0" xfId="0" applyNumberFormat="1"/>
    <xf numFmtId="0" fontId="3" fillId="0" borderId="0" xfId="0" applyFont="1"/>
    <xf numFmtId="168" fontId="0" fillId="0" borderId="0" xfId="0" applyNumberFormat="1"/>
    <xf numFmtId="0" fontId="0" fillId="0" borderId="0" xfId="0" applyFill="1" applyBorder="1"/>
    <xf numFmtId="10" fontId="0" fillId="0" borderId="0" xfId="0" applyNumberFormat="1"/>
    <xf numFmtId="0" fontId="0" fillId="0" borderId="0" xfId="0" applyFill="1"/>
    <xf numFmtId="0" fontId="5" fillId="0" borderId="0" xfId="0" applyFont="1" applyFill="1"/>
    <xf numFmtId="164" fontId="5" fillId="0" borderId="0" xfId="0" applyNumberFormat="1" applyFont="1" applyFill="1"/>
    <xf numFmtId="164" fontId="0" fillId="0" borderId="0" xfId="0" applyNumberFormat="1" applyFill="1"/>
    <xf numFmtId="49" fontId="0" fillId="0" borderId="0" xfId="0" applyNumberFormat="1" applyFill="1"/>
    <xf numFmtId="11" fontId="0" fillId="0" borderId="0" xfId="0" applyNumberFormat="1" applyFill="1" applyBorder="1"/>
    <xf numFmtId="165" fontId="0" fillId="0" borderId="0" xfId="0" applyNumberFormat="1" applyFill="1" applyBorder="1"/>
    <xf numFmtId="165" fontId="0" fillId="0" borderId="0" xfId="1" applyNumberFormat="1" applyFont="1" applyFill="1" applyBorder="1"/>
    <xf numFmtId="0" fontId="11" fillId="0" borderId="0" xfId="2" applyFill="1"/>
    <xf numFmtId="0" fontId="12" fillId="0" borderId="0" xfId="0" applyFont="1"/>
    <xf numFmtId="165" fontId="0" fillId="0" borderId="0" xfId="0" applyNumberFormat="1"/>
    <xf numFmtId="0" fontId="11" fillId="2" borderId="0" xfId="2"/>
    <xf numFmtId="164" fontId="11" fillId="2" borderId="0" xfId="2" applyNumberFormat="1"/>
    <xf numFmtId="169" fontId="0" fillId="0" borderId="0" xfId="0" applyNumberFormat="1"/>
    <xf numFmtId="169" fontId="11" fillId="2" borderId="0" xfId="2" applyNumberFormat="1"/>
    <xf numFmtId="0" fontId="13" fillId="3" borderId="0" xfId="3" applyBorder="1" applyAlignment="1"/>
    <xf numFmtId="164" fontId="12" fillId="0" borderId="0" xfId="0" applyNumberFormat="1" applyFont="1" applyFill="1"/>
    <xf numFmtId="49" fontId="12" fillId="0" borderId="0" xfId="0" applyNumberFormat="1" applyFont="1" applyFill="1"/>
    <xf numFmtId="170" fontId="0" fillId="0" borderId="0" xfId="0" applyNumberFormat="1"/>
    <xf numFmtId="0" fontId="5" fillId="0" borderId="0" xfId="2" applyFont="1" applyFill="1"/>
    <xf numFmtId="0" fontId="3" fillId="0" borderId="0" xfId="0" applyFont="1" applyBorder="1"/>
    <xf numFmtId="0" fontId="3" fillId="0" borderId="0" xfId="0" applyFont="1" applyFill="1" applyBorder="1"/>
    <xf numFmtId="2" fontId="0" fillId="0" borderId="0" xfId="0" applyNumberFormat="1"/>
    <xf numFmtId="2" fontId="12" fillId="0" borderId="0" xfId="0" applyNumberFormat="1" applyFont="1"/>
    <xf numFmtId="2" fontId="5" fillId="0" borderId="0" xfId="0" applyNumberFormat="1" applyFont="1"/>
    <xf numFmtId="0" fontId="14" fillId="0" borderId="0" xfId="0" applyFont="1"/>
    <xf numFmtId="0" fontId="15" fillId="0" borderId="0" xfId="0" applyFont="1"/>
    <xf numFmtId="0" fontId="16" fillId="3" borderId="0" xfId="3" applyFont="1"/>
    <xf numFmtId="164" fontId="16" fillId="3" borderId="0" xfId="3" applyNumberFormat="1" applyFont="1"/>
  </cellXfs>
  <cellStyles count="4">
    <cellStyle name="Bad" xfId="2" builtinId="27"/>
    <cellStyle name="Good" xfId="3" builtinId="26"/>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Group C</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TotalIE</c:v>
          </c:tx>
          <c:spPr>
            <a:solidFill>
              <a:schemeClr val="accent1"/>
            </a:solidFill>
            <a:ln>
              <a:noFill/>
            </a:ln>
            <a:effectLst/>
          </c:spPr>
          <c:invertIfNegative val="0"/>
          <c:cat>
            <c:numRef>
              <c:f>'LED Components'!$S$66:$S$76</c:f>
              <c:numCache>
                <c:formatCode>General</c:formatCode>
                <c:ptCount val="11"/>
              </c:numCache>
            </c:numRef>
          </c:cat>
          <c:val>
            <c:numRef>
              <c:f>'LED Components'!$T$66:$T$76</c:f>
              <c:numCache>
                <c:formatCode>General</c:formatCode>
                <c:ptCount val="11"/>
              </c:numCache>
            </c:numRef>
          </c:val>
          <c:extLst>
            <c:ext xmlns:c16="http://schemas.microsoft.com/office/drawing/2014/chart" uri="{C3380CC4-5D6E-409C-BE32-E72D297353CC}">
              <c16:uniqueId val="{00000000-8468-1B40-BD50-DD617FA9DA9D}"/>
            </c:ext>
          </c:extLst>
        </c:ser>
        <c:ser>
          <c:idx val="1"/>
          <c:order val="1"/>
          <c:tx>
            <c:v>Eelstat</c:v>
          </c:tx>
          <c:spPr>
            <a:solidFill>
              <a:schemeClr val="accent2"/>
            </a:solidFill>
            <a:ln>
              <a:noFill/>
            </a:ln>
            <a:effectLst/>
          </c:spPr>
          <c:invertIfNegative val="0"/>
          <c:cat>
            <c:numRef>
              <c:f>'LED Components'!$S$66:$S$76</c:f>
              <c:numCache>
                <c:formatCode>General</c:formatCode>
                <c:ptCount val="11"/>
              </c:numCache>
            </c:numRef>
          </c:cat>
          <c:val>
            <c:numRef>
              <c:f>'LED Components'!$U$66:$U$76</c:f>
              <c:numCache>
                <c:formatCode>General</c:formatCode>
                <c:ptCount val="11"/>
              </c:numCache>
            </c:numRef>
          </c:val>
          <c:extLst>
            <c:ext xmlns:c16="http://schemas.microsoft.com/office/drawing/2014/chart" uri="{C3380CC4-5D6E-409C-BE32-E72D297353CC}">
              <c16:uniqueId val="{00000001-8468-1B40-BD50-DD617FA9DA9D}"/>
            </c:ext>
          </c:extLst>
        </c:ser>
        <c:ser>
          <c:idx val="2"/>
          <c:order val="2"/>
          <c:tx>
            <c:v>Eexch</c:v>
          </c:tx>
          <c:spPr>
            <a:solidFill>
              <a:schemeClr val="accent3"/>
            </a:solidFill>
            <a:ln>
              <a:noFill/>
            </a:ln>
            <a:effectLst/>
          </c:spPr>
          <c:invertIfNegative val="0"/>
          <c:cat>
            <c:numRef>
              <c:f>'LED Components'!$S$66:$S$76</c:f>
              <c:numCache>
                <c:formatCode>General</c:formatCode>
                <c:ptCount val="11"/>
              </c:numCache>
            </c:numRef>
          </c:cat>
          <c:val>
            <c:numRef>
              <c:f>'LED Components'!$V$66:$V$76</c:f>
              <c:numCache>
                <c:formatCode>General</c:formatCode>
                <c:ptCount val="11"/>
              </c:numCache>
            </c:numRef>
          </c:val>
          <c:extLst>
            <c:ext xmlns:c16="http://schemas.microsoft.com/office/drawing/2014/chart" uri="{C3380CC4-5D6E-409C-BE32-E72D297353CC}">
              <c16:uniqueId val="{00000002-8468-1B40-BD50-DD617FA9DA9D}"/>
            </c:ext>
          </c:extLst>
        </c:ser>
        <c:ser>
          <c:idx val="3"/>
          <c:order val="3"/>
          <c:tx>
            <c:v>Ect</c:v>
          </c:tx>
          <c:spPr>
            <a:solidFill>
              <a:schemeClr val="accent4"/>
            </a:solidFill>
            <a:ln>
              <a:noFill/>
            </a:ln>
            <a:effectLst/>
          </c:spPr>
          <c:invertIfNegative val="0"/>
          <c:cat>
            <c:numRef>
              <c:f>'LED Components'!$S$66:$S$76</c:f>
              <c:numCache>
                <c:formatCode>General</c:formatCode>
                <c:ptCount val="11"/>
              </c:numCache>
            </c:numRef>
          </c:cat>
          <c:val>
            <c:numRef>
              <c:f>'LED Components'!$W$66:$W$76</c:f>
              <c:numCache>
                <c:formatCode>General</c:formatCode>
                <c:ptCount val="11"/>
              </c:numCache>
            </c:numRef>
          </c:val>
          <c:extLst>
            <c:ext xmlns:c16="http://schemas.microsoft.com/office/drawing/2014/chart" uri="{C3380CC4-5D6E-409C-BE32-E72D297353CC}">
              <c16:uniqueId val="{00000003-8468-1B40-BD50-DD617FA9DA9D}"/>
            </c:ext>
          </c:extLst>
        </c:ser>
        <c:ser>
          <c:idx val="4"/>
          <c:order val="4"/>
          <c:tx>
            <c:v>Edisp</c:v>
          </c:tx>
          <c:spPr>
            <a:solidFill>
              <a:schemeClr val="accent5"/>
            </a:solidFill>
            <a:ln>
              <a:noFill/>
            </a:ln>
            <a:effectLst/>
          </c:spPr>
          <c:invertIfNegative val="0"/>
          <c:cat>
            <c:numRef>
              <c:f>'LED Components'!$S$66:$S$76</c:f>
              <c:numCache>
                <c:formatCode>General</c:formatCode>
                <c:ptCount val="11"/>
              </c:numCache>
            </c:numRef>
          </c:cat>
          <c:val>
            <c:numRef>
              <c:f>'LED Components'!$X$66:$X$76</c:f>
              <c:numCache>
                <c:formatCode>General</c:formatCode>
                <c:ptCount val="11"/>
              </c:numCache>
            </c:numRef>
          </c:val>
          <c:extLst>
            <c:ext xmlns:c16="http://schemas.microsoft.com/office/drawing/2014/chart" uri="{C3380CC4-5D6E-409C-BE32-E72D297353CC}">
              <c16:uniqueId val="{00000004-8468-1B40-BD50-DD617FA9DA9D}"/>
            </c:ext>
          </c:extLst>
        </c:ser>
        <c:dLbls>
          <c:showLegendKey val="0"/>
          <c:showVal val="0"/>
          <c:showCatName val="0"/>
          <c:showSerName val="0"/>
          <c:showPercent val="0"/>
          <c:showBubbleSize val="0"/>
        </c:dLbls>
        <c:gapWidth val="219"/>
        <c:overlap val="-27"/>
        <c:axId val="2067573568"/>
        <c:axId val="2067575248"/>
      </c:barChart>
      <c:catAx>
        <c:axId val="2067573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67575248"/>
        <c:crosses val="autoZero"/>
        <c:auto val="1"/>
        <c:lblAlgn val="ctr"/>
        <c:lblOffset val="100"/>
        <c:noMultiLvlLbl val="0"/>
      </c:catAx>
      <c:valAx>
        <c:axId val="20675752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675735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Group C</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Eelstat</c:v>
          </c:tx>
          <c:spPr>
            <a:solidFill>
              <a:schemeClr val="accent2">
                <a:shade val="76000"/>
              </a:schemeClr>
            </a:solidFill>
            <a:ln>
              <a:noFill/>
            </a:ln>
            <a:effectLst/>
          </c:spPr>
          <c:invertIfNegative val="0"/>
          <c:cat>
            <c:numRef>
              <c:f>'LED Components'!$S$66:$S$76</c:f>
              <c:numCache>
                <c:formatCode>General</c:formatCode>
                <c:ptCount val="11"/>
              </c:numCache>
            </c:numRef>
          </c:cat>
          <c:val>
            <c:numRef>
              <c:f>'LED Components'!$U$66:$U$76</c:f>
              <c:numCache>
                <c:formatCode>General</c:formatCode>
                <c:ptCount val="11"/>
              </c:numCache>
            </c:numRef>
          </c:val>
          <c:extLst>
            <c:ext xmlns:c16="http://schemas.microsoft.com/office/drawing/2014/chart" uri="{C3380CC4-5D6E-409C-BE32-E72D297353CC}">
              <c16:uniqueId val="{00000000-7117-AD43-9EE8-A23336C41DCA}"/>
            </c:ext>
          </c:extLst>
        </c:ser>
        <c:ser>
          <c:idx val="1"/>
          <c:order val="1"/>
          <c:tx>
            <c:v>Eexch</c:v>
          </c:tx>
          <c:spPr>
            <a:solidFill>
              <a:schemeClr val="accent2">
                <a:tint val="77000"/>
              </a:schemeClr>
            </a:solidFill>
            <a:ln>
              <a:noFill/>
            </a:ln>
            <a:effectLst/>
          </c:spPr>
          <c:invertIfNegative val="0"/>
          <c:cat>
            <c:numRef>
              <c:f>'LED Components'!$S$66:$S$76</c:f>
              <c:numCache>
                <c:formatCode>General</c:formatCode>
                <c:ptCount val="11"/>
              </c:numCache>
            </c:numRef>
          </c:cat>
          <c:val>
            <c:numRef>
              <c:f>'LED Components'!$V$66:$V$76</c:f>
              <c:numCache>
                <c:formatCode>General</c:formatCode>
                <c:ptCount val="11"/>
              </c:numCache>
            </c:numRef>
          </c:val>
          <c:extLst>
            <c:ext xmlns:c16="http://schemas.microsoft.com/office/drawing/2014/chart" uri="{C3380CC4-5D6E-409C-BE32-E72D297353CC}">
              <c16:uniqueId val="{00000001-7117-AD43-9EE8-A23336C41DCA}"/>
            </c:ext>
          </c:extLst>
        </c:ser>
        <c:dLbls>
          <c:showLegendKey val="0"/>
          <c:showVal val="0"/>
          <c:showCatName val="0"/>
          <c:showSerName val="0"/>
          <c:showPercent val="0"/>
          <c:showBubbleSize val="0"/>
        </c:dLbls>
        <c:gapWidth val="219"/>
        <c:overlap val="-27"/>
        <c:axId val="2067573568"/>
        <c:axId val="2067575248"/>
      </c:barChart>
      <c:catAx>
        <c:axId val="2067573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67575248"/>
        <c:crosses val="autoZero"/>
        <c:auto val="1"/>
        <c:lblAlgn val="ctr"/>
        <c:lblOffset val="100"/>
        <c:noMultiLvlLbl val="0"/>
      </c:catAx>
      <c:valAx>
        <c:axId val="20675752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675735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Group C</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Ect</c:v>
          </c:tx>
          <c:spPr>
            <a:solidFill>
              <a:schemeClr val="accent1">
                <a:shade val="76000"/>
              </a:schemeClr>
            </a:solidFill>
            <a:ln>
              <a:noFill/>
            </a:ln>
            <a:effectLst/>
          </c:spPr>
          <c:invertIfNegative val="0"/>
          <c:cat>
            <c:numRef>
              <c:f>'LED Components'!$S$66:$S$76</c:f>
              <c:numCache>
                <c:formatCode>General</c:formatCode>
                <c:ptCount val="11"/>
              </c:numCache>
            </c:numRef>
          </c:cat>
          <c:val>
            <c:numRef>
              <c:f>'LED Components'!$W$66:$W$76</c:f>
              <c:numCache>
                <c:formatCode>General</c:formatCode>
                <c:ptCount val="11"/>
              </c:numCache>
            </c:numRef>
          </c:val>
          <c:extLst>
            <c:ext xmlns:c16="http://schemas.microsoft.com/office/drawing/2014/chart" uri="{C3380CC4-5D6E-409C-BE32-E72D297353CC}">
              <c16:uniqueId val="{00000000-270C-F149-954E-17E270221305}"/>
            </c:ext>
          </c:extLst>
        </c:ser>
        <c:ser>
          <c:idx val="1"/>
          <c:order val="1"/>
          <c:tx>
            <c:v>Edisp</c:v>
          </c:tx>
          <c:spPr>
            <a:solidFill>
              <a:schemeClr val="accent1">
                <a:tint val="77000"/>
              </a:schemeClr>
            </a:solidFill>
            <a:ln>
              <a:noFill/>
            </a:ln>
            <a:effectLst/>
          </c:spPr>
          <c:invertIfNegative val="0"/>
          <c:cat>
            <c:numRef>
              <c:f>'LED Components'!$S$66:$S$76</c:f>
              <c:numCache>
                <c:formatCode>General</c:formatCode>
                <c:ptCount val="11"/>
              </c:numCache>
            </c:numRef>
          </c:cat>
          <c:val>
            <c:numRef>
              <c:f>'LED Components'!$X$66:$X$76</c:f>
              <c:numCache>
                <c:formatCode>General</c:formatCode>
                <c:ptCount val="11"/>
              </c:numCache>
            </c:numRef>
          </c:val>
          <c:extLst>
            <c:ext xmlns:c16="http://schemas.microsoft.com/office/drawing/2014/chart" uri="{C3380CC4-5D6E-409C-BE32-E72D297353CC}">
              <c16:uniqueId val="{00000001-270C-F149-954E-17E270221305}"/>
            </c:ext>
          </c:extLst>
        </c:ser>
        <c:dLbls>
          <c:showLegendKey val="0"/>
          <c:showVal val="0"/>
          <c:showCatName val="0"/>
          <c:showSerName val="0"/>
          <c:showPercent val="0"/>
          <c:showBubbleSize val="0"/>
        </c:dLbls>
        <c:gapWidth val="219"/>
        <c:overlap val="-27"/>
        <c:axId val="2067573568"/>
        <c:axId val="2067575248"/>
      </c:barChart>
      <c:catAx>
        <c:axId val="2067573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67575248"/>
        <c:crosses val="autoZero"/>
        <c:auto val="1"/>
        <c:lblAlgn val="ctr"/>
        <c:lblOffset val="100"/>
        <c:noMultiLvlLbl val="0"/>
      </c:catAx>
      <c:valAx>
        <c:axId val="20675752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675735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Group 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numRef>
              <c:f>'LED Components'!$S$77:$S$81</c:f>
              <c:numCache>
                <c:formatCode>General</c:formatCode>
                <c:ptCount val="5"/>
              </c:numCache>
            </c:numRef>
          </c:cat>
          <c:val>
            <c:numRef>
              <c:f>'LED Components'!$T$77:$T$81</c:f>
              <c:numCache>
                <c:formatCode>General</c:formatCode>
                <c:ptCount val="5"/>
              </c:numCache>
            </c:numRef>
          </c:val>
          <c:extLst>
            <c:ext xmlns:c16="http://schemas.microsoft.com/office/drawing/2014/chart" uri="{C3380CC4-5D6E-409C-BE32-E72D297353CC}">
              <c16:uniqueId val="{00000000-437F-F64F-9AD4-F420577AED5E}"/>
            </c:ext>
          </c:extLst>
        </c:ser>
        <c:ser>
          <c:idx val="1"/>
          <c:order val="1"/>
          <c:spPr>
            <a:solidFill>
              <a:schemeClr val="accent2"/>
            </a:solidFill>
            <a:ln>
              <a:noFill/>
            </a:ln>
            <a:effectLst/>
          </c:spPr>
          <c:invertIfNegative val="0"/>
          <c:cat>
            <c:numRef>
              <c:f>'LED Components'!$S$77:$S$81</c:f>
              <c:numCache>
                <c:formatCode>General</c:formatCode>
                <c:ptCount val="5"/>
              </c:numCache>
            </c:numRef>
          </c:cat>
          <c:val>
            <c:numRef>
              <c:f>'LED Components'!$U$77:$U$81</c:f>
              <c:numCache>
                <c:formatCode>General</c:formatCode>
                <c:ptCount val="5"/>
              </c:numCache>
            </c:numRef>
          </c:val>
          <c:extLst>
            <c:ext xmlns:c16="http://schemas.microsoft.com/office/drawing/2014/chart" uri="{C3380CC4-5D6E-409C-BE32-E72D297353CC}">
              <c16:uniqueId val="{00000001-437F-F64F-9AD4-F420577AED5E}"/>
            </c:ext>
          </c:extLst>
        </c:ser>
        <c:ser>
          <c:idx val="2"/>
          <c:order val="2"/>
          <c:spPr>
            <a:solidFill>
              <a:schemeClr val="accent3"/>
            </a:solidFill>
            <a:ln>
              <a:noFill/>
            </a:ln>
            <a:effectLst/>
          </c:spPr>
          <c:invertIfNegative val="0"/>
          <c:cat>
            <c:numRef>
              <c:f>'LED Components'!$S$77:$S$81</c:f>
              <c:numCache>
                <c:formatCode>General</c:formatCode>
                <c:ptCount val="5"/>
              </c:numCache>
            </c:numRef>
          </c:cat>
          <c:val>
            <c:numRef>
              <c:f>'LED Components'!$V$77:$V$81</c:f>
              <c:numCache>
                <c:formatCode>General</c:formatCode>
                <c:ptCount val="5"/>
              </c:numCache>
            </c:numRef>
          </c:val>
          <c:extLst>
            <c:ext xmlns:c16="http://schemas.microsoft.com/office/drawing/2014/chart" uri="{C3380CC4-5D6E-409C-BE32-E72D297353CC}">
              <c16:uniqueId val="{00000002-437F-F64F-9AD4-F420577AED5E}"/>
            </c:ext>
          </c:extLst>
        </c:ser>
        <c:ser>
          <c:idx val="3"/>
          <c:order val="3"/>
          <c:spPr>
            <a:solidFill>
              <a:schemeClr val="accent4"/>
            </a:solidFill>
            <a:ln>
              <a:noFill/>
            </a:ln>
            <a:effectLst/>
          </c:spPr>
          <c:invertIfNegative val="0"/>
          <c:cat>
            <c:numRef>
              <c:f>'LED Components'!$S$77:$S$81</c:f>
              <c:numCache>
                <c:formatCode>General</c:formatCode>
                <c:ptCount val="5"/>
              </c:numCache>
            </c:numRef>
          </c:cat>
          <c:val>
            <c:numRef>
              <c:f>'LED Components'!$W$77:$W$81</c:f>
              <c:numCache>
                <c:formatCode>General</c:formatCode>
                <c:ptCount val="5"/>
              </c:numCache>
            </c:numRef>
          </c:val>
          <c:extLst>
            <c:ext xmlns:c16="http://schemas.microsoft.com/office/drawing/2014/chart" uri="{C3380CC4-5D6E-409C-BE32-E72D297353CC}">
              <c16:uniqueId val="{00000003-437F-F64F-9AD4-F420577AED5E}"/>
            </c:ext>
          </c:extLst>
        </c:ser>
        <c:ser>
          <c:idx val="4"/>
          <c:order val="4"/>
          <c:spPr>
            <a:solidFill>
              <a:schemeClr val="accent5"/>
            </a:solidFill>
            <a:ln>
              <a:noFill/>
            </a:ln>
            <a:effectLst/>
          </c:spPr>
          <c:invertIfNegative val="0"/>
          <c:cat>
            <c:numRef>
              <c:f>'LED Components'!$S$77:$S$81</c:f>
              <c:numCache>
                <c:formatCode>General</c:formatCode>
                <c:ptCount val="5"/>
              </c:numCache>
            </c:numRef>
          </c:cat>
          <c:val>
            <c:numRef>
              <c:f>'LED Components'!$X$77:$X$81</c:f>
              <c:numCache>
                <c:formatCode>General</c:formatCode>
                <c:ptCount val="5"/>
              </c:numCache>
            </c:numRef>
          </c:val>
          <c:extLst>
            <c:ext xmlns:c16="http://schemas.microsoft.com/office/drawing/2014/chart" uri="{C3380CC4-5D6E-409C-BE32-E72D297353CC}">
              <c16:uniqueId val="{00000004-437F-F64F-9AD4-F420577AED5E}"/>
            </c:ext>
          </c:extLst>
        </c:ser>
        <c:dLbls>
          <c:showLegendKey val="0"/>
          <c:showVal val="0"/>
          <c:showCatName val="0"/>
          <c:showSerName val="0"/>
          <c:showPercent val="0"/>
          <c:showBubbleSize val="0"/>
        </c:dLbls>
        <c:gapWidth val="219"/>
        <c:overlap val="-27"/>
        <c:axId val="2067573568"/>
        <c:axId val="2067575248"/>
      </c:barChart>
      <c:catAx>
        <c:axId val="2067573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67575248"/>
        <c:crosses val="autoZero"/>
        <c:auto val="1"/>
        <c:lblAlgn val="ctr"/>
        <c:lblOffset val="100"/>
        <c:noMultiLvlLbl val="0"/>
      </c:catAx>
      <c:valAx>
        <c:axId val="20675752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675735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Group 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2">
                <a:shade val="76000"/>
              </a:schemeClr>
            </a:solidFill>
            <a:ln>
              <a:noFill/>
            </a:ln>
            <a:effectLst/>
          </c:spPr>
          <c:invertIfNegative val="0"/>
          <c:cat>
            <c:numRef>
              <c:f>'LED Components'!$S$77:$S$81</c:f>
              <c:numCache>
                <c:formatCode>General</c:formatCode>
                <c:ptCount val="5"/>
              </c:numCache>
            </c:numRef>
          </c:cat>
          <c:val>
            <c:numRef>
              <c:f>'LED Components'!$U$77:$U$81</c:f>
              <c:numCache>
                <c:formatCode>General</c:formatCode>
                <c:ptCount val="5"/>
              </c:numCache>
            </c:numRef>
          </c:val>
          <c:extLst>
            <c:ext xmlns:c16="http://schemas.microsoft.com/office/drawing/2014/chart" uri="{C3380CC4-5D6E-409C-BE32-E72D297353CC}">
              <c16:uniqueId val="{00000000-5E41-6C45-B38A-DE84AA44CADC}"/>
            </c:ext>
          </c:extLst>
        </c:ser>
        <c:ser>
          <c:idx val="1"/>
          <c:order val="1"/>
          <c:spPr>
            <a:solidFill>
              <a:schemeClr val="accent2">
                <a:tint val="77000"/>
              </a:schemeClr>
            </a:solidFill>
            <a:ln>
              <a:noFill/>
            </a:ln>
            <a:effectLst/>
          </c:spPr>
          <c:invertIfNegative val="0"/>
          <c:cat>
            <c:numRef>
              <c:f>'LED Components'!$S$77:$S$81</c:f>
              <c:numCache>
                <c:formatCode>General</c:formatCode>
                <c:ptCount val="5"/>
              </c:numCache>
            </c:numRef>
          </c:cat>
          <c:val>
            <c:numRef>
              <c:f>'LED Components'!$V$77:$V$81</c:f>
              <c:numCache>
                <c:formatCode>General</c:formatCode>
                <c:ptCount val="5"/>
              </c:numCache>
            </c:numRef>
          </c:val>
          <c:extLst>
            <c:ext xmlns:c16="http://schemas.microsoft.com/office/drawing/2014/chart" uri="{C3380CC4-5D6E-409C-BE32-E72D297353CC}">
              <c16:uniqueId val="{00000001-5E41-6C45-B38A-DE84AA44CADC}"/>
            </c:ext>
          </c:extLst>
        </c:ser>
        <c:dLbls>
          <c:showLegendKey val="0"/>
          <c:showVal val="0"/>
          <c:showCatName val="0"/>
          <c:showSerName val="0"/>
          <c:showPercent val="0"/>
          <c:showBubbleSize val="0"/>
        </c:dLbls>
        <c:gapWidth val="219"/>
        <c:overlap val="-27"/>
        <c:axId val="2067573568"/>
        <c:axId val="2067575248"/>
      </c:barChart>
      <c:catAx>
        <c:axId val="2067573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67575248"/>
        <c:crosses val="autoZero"/>
        <c:auto val="1"/>
        <c:lblAlgn val="ctr"/>
        <c:lblOffset val="100"/>
        <c:noMultiLvlLbl val="0"/>
      </c:catAx>
      <c:valAx>
        <c:axId val="20675752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675735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Group 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hade val="76000"/>
              </a:schemeClr>
            </a:solidFill>
            <a:ln>
              <a:noFill/>
            </a:ln>
            <a:effectLst/>
          </c:spPr>
          <c:invertIfNegative val="0"/>
          <c:cat>
            <c:numRef>
              <c:f>'LED Components'!$S$77:$S$81</c:f>
              <c:numCache>
                <c:formatCode>General</c:formatCode>
                <c:ptCount val="5"/>
              </c:numCache>
            </c:numRef>
          </c:cat>
          <c:val>
            <c:numRef>
              <c:f>'LED Components'!$W$77:$W$81</c:f>
              <c:numCache>
                <c:formatCode>General</c:formatCode>
                <c:ptCount val="5"/>
              </c:numCache>
            </c:numRef>
          </c:val>
          <c:extLst>
            <c:ext xmlns:c16="http://schemas.microsoft.com/office/drawing/2014/chart" uri="{C3380CC4-5D6E-409C-BE32-E72D297353CC}">
              <c16:uniqueId val="{00000000-46DA-3647-885B-E25A5B196094}"/>
            </c:ext>
          </c:extLst>
        </c:ser>
        <c:ser>
          <c:idx val="1"/>
          <c:order val="1"/>
          <c:spPr>
            <a:solidFill>
              <a:schemeClr val="accent1">
                <a:tint val="77000"/>
              </a:schemeClr>
            </a:solidFill>
            <a:ln>
              <a:noFill/>
            </a:ln>
            <a:effectLst/>
          </c:spPr>
          <c:invertIfNegative val="0"/>
          <c:cat>
            <c:numRef>
              <c:f>'LED Components'!$S$77:$S$81</c:f>
              <c:numCache>
                <c:formatCode>General</c:formatCode>
                <c:ptCount val="5"/>
              </c:numCache>
            </c:numRef>
          </c:cat>
          <c:val>
            <c:numRef>
              <c:f>'LED Components'!$X$77:$X$81</c:f>
              <c:numCache>
                <c:formatCode>General</c:formatCode>
                <c:ptCount val="5"/>
              </c:numCache>
            </c:numRef>
          </c:val>
          <c:extLst>
            <c:ext xmlns:c16="http://schemas.microsoft.com/office/drawing/2014/chart" uri="{C3380CC4-5D6E-409C-BE32-E72D297353CC}">
              <c16:uniqueId val="{00000001-46DA-3647-885B-E25A5B196094}"/>
            </c:ext>
          </c:extLst>
        </c:ser>
        <c:dLbls>
          <c:showLegendKey val="0"/>
          <c:showVal val="0"/>
          <c:showCatName val="0"/>
          <c:showSerName val="0"/>
          <c:showPercent val="0"/>
          <c:showBubbleSize val="0"/>
        </c:dLbls>
        <c:gapWidth val="219"/>
        <c:overlap val="-27"/>
        <c:axId val="2067573568"/>
        <c:axId val="2067575248"/>
      </c:barChart>
      <c:catAx>
        <c:axId val="2067573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67575248"/>
        <c:crosses val="autoZero"/>
        <c:auto val="1"/>
        <c:lblAlgn val="ctr"/>
        <c:lblOffset val="100"/>
        <c:noMultiLvlLbl val="0"/>
      </c:catAx>
      <c:valAx>
        <c:axId val="20675752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675735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US" sz="1200"/>
              <a:t>b</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1"/>
          <c:order val="0"/>
          <c:tx>
            <c:v>Exp.</c:v>
          </c:tx>
          <c:spPr>
            <a:ln w="28575" cap="rnd">
              <a:solidFill>
                <a:schemeClr val="accent2"/>
              </a:solidFill>
              <a:round/>
            </a:ln>
            <a:effectLst/>
          </c:spPr>
          <c:marker>
            <c:symbol val="none"/>
          </c:marker>
          <c:cat>
            <c:strRef>
              <c:f>'MLR Models – Ki Values'!$B$7:$B$13</c:f>
              <c:strCache>
                <c:ptCount val="7"/>
                <c:pt idx="0">
                  <c:v>NHG</c:v>
                </c:pt>
                <c:pt idx="1">
                  <c:v>DZ0</c:v>
                </c:pt>
                <c:pt idx="2">
                  <c:v>CP0</c:v>
                </c:pt>
                <c:pt idx="3">
                  <c:v>DZ7</c:v>
                </c:pt>
                <c:pt idx="4">
                  <c:v>E12</c:v>
                </c:pt>
                <c:pt idx="5">
                  <c:v>E10</c:v>
                </c:pt>
                <c:pt idx="6">
                  <c:v>HUX</c:v>
                </c:pt>
              </c:strCache>
            </c:strRef>
          </c:cat>
          <c:val>
            <c:numRef>
              <c:f>'MLR Models – Ki Values'!$D$7:$D$13</c:f>
              <c:numCache>
                <c:formatCode>0.000</c:formatCode>
                <c:ptCount val="7"/>
                <c:pt idx="0">
                  <c:v>3.0791812460476247</c:v>
                </c:pt>
                <c:pt idx="1">
                  <c:v>1.4750898033890065</c:v>
                </c:pt>
                <c:pt idx="2">
                  <c:v>1.414973347970818</c:v>
                </c:pt>
                <c:pt idx="3">
                  <c:v>1.0461047872460387</c:v>
                </c:pt>
                <c:pt idx="4">
                  <c:v>0.65321251377534373</c:v>
                </c:pt>
                <c:pt idx="5">
                  <c:v>-9.6910013008056392E-2</c:v>
                </c:pt>
                <c:pt idx="6">
                  <c:v>-0.88605664769316317</c:v>
                </c:pt>
              </c:numCache>
            </c:numRef>
          </c:val>
          <c:smooth val="0"/>
          <c:extLst>
            <c:ext xmlns:c16="http://schemas.microsoft.com/office/drawing/2014/chart" uri="{C3380CC4-5D6E-409C-BE32-E72D297353CC}">
              <c16:uniqueId val="{00000000-909E-3E40-B08C-3ECE7F49A532}"/>
            </c:ext>
          </c:extLst>
        </c:ser>
        <c:ser>
          <c:idx val="0"/>
          <c:order val="1"/>
          <c:tx>
            <c:v>M1</c:v>
          </c:tx>
          <c:spPr>
            <a:ln w="28575" cap="rnd">
              <a:solidFill>
                <a:schemeClr val="accent1"/>
              </a:solidFill>
              <a:prstDash val="lgDash"/>
              <a:round/>
            </a:ln>
            <a:effectLst/>
          </c:spPr>
          <c:marker>
            <c:symbol val="none"/>
          </c:marker>
          <c:cat>
            <c:strRef>
              <c:f>'MLR Models – Ki Values'!$B$7:$B$13</c:f>
              <c:strCache>
                <c:ptCount val="7"/>
                <c:pt idx="0">
                  <c:v>NHG</c:v>
                </c:pt>
                <c:pt idx="1">
                  <c:v>DZ0</c:v>
                </c:pt>
                <c:pt idx="2">
                  <c:v>CP0</c:v>
                </c:pt>
                <c:pt idx="3">
                  <c:v>DZ7</c:v>
                </c:pt>
                <c:pt idx="4">
                  <c:v>E12</c:v>
                </c:pt>
                <c:pt idx="5">
                  <c:v>E10</c:v>
                </c:pt>
                <c:pt idx="6">
                  <c:v>HUX</c:v>
                </c:pt>
              </c:strCache>
            </c:strRef>
          </c:cat>
          <c:val>
            <c:numRef>
              <c:f>'MLR Models – Ki Values'!$AG$30:$AG$36</c:f>
              <c:numCache>
                <c:formatCode>General</c:formatCode>
                <c:ptCount val="7"/>
                <c:pt idx="0">
                  <c:v>1.3112593169283633</c:v>
                </c:pt>
                <c:pt idx="1">
                  <c:v>1.5202834314986708</c:v>
                </c:pt>
                <c:pt idx="2">
                  <c:v>0.54874330056972664</c:v>
                </c:pt>
                <c:pt idx="3">
                  <c:v>1.7079682116647206</c:v>
                </c:pt>
                <c:pt idx="4">
                  <c:v>0.42648548498768668</c:v>
                </c:pt>
                <c:pt idx="5">
                  <c:v>0.27871720876831096</c:v>
                </c:pt>
                <c:pt idx="6">
                  <c:v>0.89213808331013433</c:v>
                </c:pt>
              </c:numCache>
            </c:numRef>
          </c:val>
          <c:smooth val="0"/>
          <c:extLst>
            <c:ext xmlns:c16="http://schemas.microsoft.com/office/drawing/2014/chart" uri="{C3380CC4-5D6E-409C-BE32-E72D297353CC}">
              <c16:uniqueId val="{00000001-909E-3E40-B08C-3ECE7F49A532}"/>
            </c:ext>
          </c:extLst>
        </c:ser>
        <c:dLbls>
          <c:showLegendKey val="0"/>
          <c:showVal val="0"/>
          <c:showCatName val="0"/>
          <c:showSerName val="0"/>
          <c:showPercent val="0"/>
          <c:showBubbleSize val="0"/>
        </c:dLbls>
        <c:smooth val="0"/>
        <c:axId val="623120576"/>
        <c:axId val="623314608"/>
      </c:lineChart>
      <c:catAx>
        <c:axId val="623120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3314608"/>
        <c:crosses val="autoZero"/>
        <c:auto val="1"/>
        <c:lblAlgn val="ctr"/>
        <c:lblOffset val="100"/>
        <c:noMultiLvlLbl val="0"/>
      </c:catAx>
      <c:valAx>
        <c:axId val="623314608"/>
        <c:scaling>
          <c:orientation val="minMax"/>
        </c:scaling>
        <c:delete val="0"/>
        <c:axPos val="l"/>
        <c:majorGridlines>
          <c:spPr>
            <a:ln w="9525" cap="flat" cmpd="sng" algn="ctr">
              <a:solidFill>
                <a:schemeClr val="tx1">
                  <a:lumMod val="50000"/>
                  <a:lumOff val="50000"/>
                  <a:alpha val="23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log(Ki)</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31205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US" sz="1200"/>
              <a:t>c</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1"/>
          <c:order val="0"/>
          <c:tx>
            <c:v>Exp.</c:v>
          </c:tx>
          <c:spPr>
            <a:ln w="28575" cap="rnd">
              <a:solidFill>
                <a:schemeClr val="accent2"/>
              </a:solidFill>
              <a:round/>
            </a:ln>
            <a:effectLst/>
          </c:spPr>
          <c:marker>
            <c:symbol val="none"/>
          </c:marker>
          <c:cat>
            <c:strRef>
              <c:f>'MLR Models – Ki Values'!$B$7:$B$13</c:f>
              <c:strCache>
                <c:ptCount val="7"/>
                <c:pt idx="0">
                  <c:v>NHG</c:v>
                </c:pt>
                <c:pt idx="1">
                  <c:v>DZ0</c:v>
                </c:pt>
                <c:pt idx="2">
                  <c:v>CP0</c:v>
                </c:pt>
                <c:pt idx="3">
                  <c:v>DZ7</c:v>
                </c:pt>
                <c:pt idx="4">
                  <c:v>E12</c:v>
                </c:pt>
                <c:pt idx="5">
                  <c:v>E10</c:v>
                </c:pt>
                <c:pt idx="6">
                  <c:v>HUX</c:v>
                </c:pt>
              </c:strCache>
            </c:strRef>
          </c:cat>
          <c:val>
            <c:numRef>
              <c:f>'MLR Models – Ki Values'!$D$7:$D$13</c:f>
              <c:numCache>
                <c:formatCode>0.000</c:formatCode>
                <c:ptCount val="7"/>
                <c:pt idx="0">
                  <c:v>3.0791812460476247</c:v>
                </c:pt>
                <c:pt idx="1">
                  <c:v>1.4750898033890065</c:v>
                </c:pt>
                <c:pt idx="2">
                  <c:v>1.414973347970818</c:v>
                </c:pt>
                <c:pt idx="3">
                  <c:v>1.0461047872460387</c:v>
                </c:pt>
                <c:pt idx="4">
                  <c:v>0.65321251377534373</c:v>
                </c:pt>
                <c:pt idx="5">
                  <c:v>-9.6910013008056392E-2</c:v>
                </c:pt>
                <c:pt idx="6">
                  <c:v>-0.88605664769316317</c:v>
                </c:pt>
              </c:numCache>
            </c:numRef>
          </c:val>
          <c:smooth val="0"/>
          <c:extLst>
            <c:ext xmlns:c16="http://schemas.microsoft.com/office/drawing/2014/chart" uri="{C3380CC4-5D6E-409C-BE32-E72D297353CC}">
              <c16:uniqueId val="{00000000-EFBC-F147-84CF-35F5CBD539E4}"/>
            </c:ext>
          </c:extLst>
        </c:ser>
        <c:ser>
          <c:idx val="0"/>
          <c:order val="1"/>
          <c:tx>
            <c:v>M2</c:v>
          </c:tx>
          <c:spPr>
            <a:ln w="28575" cap="rnd">
              <a:solidFill>
                <a:schemeClr val="accent4">
                  <a:lumMod val="60000"/>
                  <a:lumOff val="40000"/>
                </a:schemeClr>
              </a:solidFill>
              <a:prstDash val="lgDash"/>
              <a:round/>
            </a:ln>
            <a:effectLst/>
          </c:spPr>
          <c:marker>
            <c:symbol val="none"/>
          </c:marker>
          <c:cat>
            <c:strRef>
              <c:f>'MLR Models – Ki Values'!$B$7:$B$13</c:f>
              <c:strCache>
                <c:ptCount val="7"/>
                <c:pt idx="0">
                  <c:v>NHG</c:v>
                </c:pt>
                <c:pt idx="1">
                  <c:v>DZ0</c:v>
                </c:pt>
                <c:pt idx="2">
                  <c:v>CP0</c:v>
                </c:pt>
                <c:pt idx="3">
                  <c:v>DZ7</c:v>
                </c:pt>
                <c:pt idx="4">
                  <c:v>E12</c:v>
                </c:pt>
                <c:pt idx="5">
                  <c:v>E10</c:v>
                </c:pt>
                <c:pt idx="6">
                  <c:v>HUX</c:v>
                </c:pt>
              </c:strCache>
            </c:strRef>
          </c:cat>
          <c:val>
            <c:numRef>
              <c:f>'MLR Models – Ki Values'!$W$33:$W$39</c:f>
              <c:numCache>
                <c:formatCode>General</c:formatCode>
                <c:ptCount val="7"/>
                <c:pt idx="0">
                  <c:v>2.83822558535139</c:v>
                </c:pt>
                <c:pt idx="1">
                  <c:v>0.65832251208066594</c:v>
                </c:pt>
                <c:pt idx="2">
                  <c:v>0.53113659189346407</c:v>
                </c:pt>
                <c:pt idx="3">
                  <c:v>1.7688255524786753</c:v>
                </c:pt>
                <c:pt idx="4">
                  <c:v>0.22900491769058107</c:v>
                </c:pt>
                <c:pt idx="5">
                  <c:v>0.67794631597656263</c:v>
                </c:pt>
                <c:pt idx="6">
                  <c:v>-1.7866437743712993E-2</c:v>
                </c:pt>
              </c:numCache>
            </c:numRef>
          </c:val>
          <c:smooth val="0"/>
          <c:extLst>
            <c:ext xmlns:c16="http://schemas.microsoft.com/office/drawing/2014/chart" uri="{C3380CC4-5D6E-409C-BE32-E72D297353CC}">
              <c16:uniqueId val="{00000001-EFBC-F147-84CF-35F5CBD539E4}"/>
            </c:ext>
          </c:extLst>
        </c:ser>
        <c:dLbls>
          <c:showLegendKey val="0"/>
          <c:showVal val="0"/>
          <c:showCatName val="0"/>
          <c:showSerName val="0"/>
          <c:showPercent val="0"/>
          <c:showBubbleSize val="0"/>
        </c:dLbls>
        <c:smooth val="0"/>
        <c:axId val="623120576"/>
        <c:axId val="623314608"/>
      </c:lineChart>
      <c:catAx>
        <c:axId val="623120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3314608"/>
        <c:crosses val="autoZero"/>
        <c:auto val="1"/>
        <c:lblAlgn val="ctr"/>
        <c:lblOffset val="100"/>
        <c:noMultiLvlLbl val="0"/>
      </c:catAx>
      <c:valAx>
        <c:axId val="623314608"/>
        <c:scaling>
          <c:orientation val="minMax"/>
        </c:scaling>
        <c:delete val="0"/>
        <c:axPos val="l"/>
        <c:majorGridlines>
          <c:spPr>
            <a:ln w="9525" cap="flat" cmpd="sng" algn="ctr">
              <a:solidFill>
                <a:schemeClr val="tx1">
                  <a:lumMod val="50000"/>
                  <a:lumOff val="50000"/>
                  <a:alpha val="23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log(Ki)</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31205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200" b="0" i="0" u="none" strike="noStrike" kern="1200" spc="0" baseline="0">
                <a:solidFill>
                  <a:sysClr val="windowText" lastClr="000000">
                    <a:lumMod val="65000"/>
                    <a:lumOff val="35000"/>
                  </a:sysClr>
                </a:solidFill>
                <a:latin typeface="+mn-lt"/>
                <a:ea typeface="+mn-ea"/>
                <a:cs typeface="+mn-cs"/>
              </a:defRPr>
            </a:pPr>
            <a:r>
              <a:rPr lang="en-US" sz="1200" b="0" i="0" baseline="0">
                <a:effectLst/>
              </a:rPr>
              <a:t>d</a:t>
            </a:r>
            <a:endParaRPr lang="en-US" sz="1200">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2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lineChart>
        <c:grouping val="standard"/>
        <c:varyColors val="0"/>
        <c:ser>
          <c:idx val="1"/>
          <c:order val="0"/>
          <c:tx>
            <c:v>Exp.</c:v>
          </c:tx>
          <c:spPr>
            <a:ln w="28575" cap="rnd">
              <a:solidFill>
                <a:schemeClr val="accent2"/>
              </a:solidFill>
              <a:round/>
            </a:ln>
            <a:effectLst/>
          </c:spPr>
          <c:marker>
            <c:symbol val="none"/>
          </c:marker>
          <c:cat>
            <c:strRef>
              <c:f>'MLR Models – Ki Values'!$B$7:$B$13</c:f>
              <c:strCache>
                <c:ptCount val="7"/>
                <c:pt idx="0">
                  <c:v>NHG</c:v>
                </c:pt>
                <c:pt idx="1">
                  <c:v>DZ0</c:v>
                </c:pt>
                <c:pt idx="2">
                  <c:v>CP0</c:v>
                </c:pt>
                <c:pt idx="3">
                  <c:v>DZ7</c:v>
                </c:pt>
                <c:pt idx="4">
                  <c:v>E12</c:v>
                </c:pt>
                <c:pt idx="5">
                  <c:v>E10</c:v>
                </c:pt>
                <c:pt idx="6">
                  <c:v>HUX</c:v>
                </c:pt>
              </c:strCache>
            </c:strRef>
          </c:cat>
          <c:val>
            <c:numRef>
              <c:f>'MLR Models – Ki Values'!$D$7:$D$13</c:f>
              <c:numCache>
                <c:formatCode>0.000</c:formatCode>
                <c:ptCount val="7"/>
                <c:pt idx="0">
                  <c:v>3.0791812460476247</c:v>
                </c:pt>
                <c:pt idx="1">
                  <c:v>1.4750898033890065</c:v>
                </c:pt>
                <c:pt idx="2">
                  <c:v>1.414973347970818</c:v>
                </c:pt>
                <c:pt idx="3">
                  <c:v>1.0461047872460387</c:v>
                </c:pt>
                <c:pt idx="4">
                  <c:v>0.65321251377534373</c:v>
                </c:pt>
                <c:pt idx="5">
                  <c:v>-9.6910013008056392E-2</c:v>
                </c:pt>
                <c:pt idx="6">
                  <c:v>-0.88605664769316317</c:v>
                </c:pt>
              </c:numCache>
            </c:numRef>
          </c:val>
          <c:smooth val="0"/>
          <c:extLst>
            <c:ext xmlns:c16="http://schemas.microsoft.com/office/drawing/2014/chart" uri="{C3380CC4-5D6E-409C-BE32-E72D297353CC}">
              <c16:uniqueId val="{00000000-D598-074D-8DF7-B8D110D4DE50}"/>
            </c:ext>
          </c:extLst>
        </c:ser>
        <c:ser>
          <c:idx val="0"/>
          <c:order val="1"/>
          <c:tx>
            <c:v>M3</c:v>
          </c:tx>
          <c:spPr>
            <a:ln w="28575" cap="rnd">
              <a:solidFill>
                <a:schemeClr val="accent6"/>
              </a:solidFill>
              <a:prstDash val="lgDash"/>
              <a:round/>
            </a:ln>
            <a:effectLst/>
          </c:spPr>
          <c:marker>
            <c:symbol val="none"/>
          </c:marker>
          <c:cat>
            <c:strRef>
              <c:f>'MLR Models – Ki Values'!$B$7:$B$13</c:f>
              <c:strCache>
                <c:ptCount val="7"/>
                <c:pt idx="0">
                  <c:v>NHG</c:v>
                </c:pt>
                <c:pt idx="1">
                  <c:v>DZ0</c:v>
                </c:pt>
                <c:pt idx="2">
                  <c:v>CP0</c:v>
                </c:pt>
                <c:pt idx="3">
                  <c:v>DZ7</c:v>
                </c:pt>
                <c:pt idx="4">
                  <c:v>E12</c:v>
                </c:pt>
                <c:pt idx="5">
                  <c:v>E10</c:v>
                </c:pt>
                <c:pt idx="6">
                  <c:v>HUX</c:v>
                </c:pt>
              </c:strCache>
            </c:strRef>
          </c:cat>
          <c:val>
            <c:numRef>
              <c:f>'MLR Models – Ki Values'!$M$34:$M$40</c:f>
              <c:numCache>
                <c:formatCode>General</c:formatCode>
                <c:ptCount val="7"/>
                <c:pt idx="0">
                  <c:v>3.0536462109285196</c:v>
                </c:pt>
                <c:pt idx="1">
                  <c:v>1.4230313816430566</c:v>
                </c:pt>
                <c:pt idx="2">
                  <c:v>1.4438036325982466</c:v>
                </c:pt>
                <c:pt idx="3">
                  <c:v>1.1063918621349345</c:v>
                </c:pt>
                <c:pt idx="4">
                  <c:v>0.6913843604337444</c:v>
                </c:pt>
                <c:pt idx="5">
                  <c:v>-0.13260085536705901</c:v>
                </c:pt>
                <c:pt idx="6">
                  <c:v>-0.90006155464368476</c:v>
                </c:pt>
              </c:numCache>
            </c:numRef>
          </c:val>
          <c:smooth val="0"/>
          <c:extLst>
            <c:ext xmlns:c16="http://schemas.microsoft.com/office/drawing/2014/chart" uri="{C3380CC4-5D6E-409C-BE32-E72D297353CC}">
              <c16:uniqueId val="{00000001-D598-074D-8DF7-B8D110D4DE50}"/>
            </c:ext>
          </c:extLst>
        </c:ser>
        <c:dLbls>
          <c:showLegendKey val="0"/>
          <c:showVal val="0"/>
          <c:showCatName val="0"/>
          <c:showSerName val="0"/>
          <c:showPercent val="0"/>
          <c:showBubbleSize val="0"/>
        </c:dLbls>
        <c:smooth val="0"/>
        <c:axId val="623120576"/>
        <c:axId val="623314608"/>
      </c:lineChart>
      <c:catAx>
        <c:axId val="623120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3314608"/>
        <c:crosses val="autoZero"/>
        <c:auto val="1"/>
        <c:lblAlgn val="ctr"/>
        <c:lblOffset val="100"/>
        <c:noMultiLvlLbl val="0"/>
      </c:catAx>
      <c:valAx>
        <c:axId val="623314608"/>
        <c:scaling>
          <c:orientation val="minMax"/>
        </c:scaling>
        <c:delete val="0"/>
        <c:axPos val="l"/>
        <c:majorGridlines>
          <c:spPr>
            <a:ln w="9525" cap="flat" cmpd="sng" algn="ctr">
              <a:solidFill>
                <a:schemeClr val="tx1">
                  <a:lumMod val="50000"/>
                  <a:lumOff val="50000"/>
                  <a:alpha val="23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log(Ki)</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31205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US" sz="1200"/>
              <a:t>a</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1"/>
          <c:order val="0"/>
          <c:spPr>
            <a:ln w="28575" cap="rnd">
              <a:solidFill>
                <a:schemeClr val="accent2"/>
              </a:solidFill>
              <a:round/>
            </a:ln>
            <a:effectLst/>
          </c:spPr>
          <c:marker>
            <c:symbol val="none"/>
          </c:marker>
          <c:cat>
            <c:strRef>
              <c:f>'MLR Models – Ki Values'!$B$7:$B$13</c:f>
              <c:strCache>
                <c:ptCount val="7"/>
                <c:pt idx="0">
                  <c:v>NHG</c:v>
                </c:pt>
                <c:pt idx="1">
                  <c:v>DZ0</c:v>
                </c:pt>
                <c:pt idx="2">
                  <c:v>CP0</c:v>
                </c:pt>
                <c:pt idx="3">
                  <c:v>DZ7</c:v>
                </c:pt>
                <c:pt idx="4">
                  <c:v>E12</c:v>
                </c:pt>
                <c:pt idx="5">
                  <c:v>E10</c:v>
                </c:pt>
                <c:pt idx="6">
                  <c:v>HUX</c:v>
                </c:pt>
              </c:strCache>
            </c:strRef>
          </c:cat>
          <c:val>
            <c:numRef>
              <c:f>'MLR Models – Ki Values'!$D$7:$D$13</c:f>
              <c:numCache>
                <c:formatCode>0.000</c:formatCode>
                <c:ptCount val="7"/>
                <c:pt idx="0">
                  <c:v>3.0791812460476247</c:v>
                </c:pt>
                <c:pt idx="1">
                  <c:v>1.4750898033890065</c:v>
                </c:pt>
                <c:pt idx="2">
                  <c:v>1.414973347970818</c:v>
                </c:pt>
                <c:pt idx="3">
                  <c:v>1.0461047872460387</c:v>
                </c:pt>
                <c:pt idx="4">
                  <c:v>0.65321251377534373</c:v>
                </c:pt>
                <c:pt idx="5">
                  <c:v>-9.6910013008056392E-2</c:v>
                </c:pt>
                <c:pt idx="6">
                  <c:v>-0.88605664769316317</c:v>
                </c:pt>
              </c:numCache>
            </c:numRef>
          </c:val>
          <c:smooth val="0"/>
          <c:extLst>
            <c:ext xmlns:c16="http://schemas.microsoft.com/office/drawing/2014/chart" uri="{C3380CC4-5D6E-409C-BE32-E72D297353CC}">
              <c16:uniqueId val="{00000000-11DA-C94E-9F08-F490A3676A53}"/>
            </c:ext>
          </c:extLst>
        </c:ser>
        <c:dLbls>
          <c:showLegendKey val="0"/>
          <c:showVal val="0"/>
          <c:showCatName val="0"/>
          <c:showSerName val="0"/>
          <c:showPercent val="0"/>
          <c:showBubbleSize val="0"/>
        </c:dLbls>
        <c:smooth val="0"/>
        <c:axId val="623120576"/>
        <c:axId val="623314608"/>
      </c:lineChart>
      <c:catAx>
        <c:axId val="623120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3314608"/>
        <c:crosses val="autoZero"/>
        <c:auto val="1"/>
        <c:lblAlgn val="ctr"/>
        <c:lblOffset val="100"/>
        <c:noMultiLvlLbl val="0"/>
      </c:catAx>
      <c:valAx>
        <c:axId val="623314608"/>
        <c:scaling>
          <c:orientation val="minMax"/>
        </c:scaling>
        <c:delete val="0"/>
        <c:axPos val="l"/>
        <c:majorGridlines>
          <c:spPr>
            <a:ln w="9525" cap="flat" cmpd="sng" algn="ctr">
              <a:solidFill>
                <a:schemeClr val="tx1">
                  <a:lumMod val="50000"/>
                  <a:lumOff val="50000"/>
                  <a:alpha val="23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log(Ki)</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312057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Ki</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yVal>
            <c:numRef>
              <c:f>'Y Scrambling'!$D$7:$D$13</c:f>
              <c:numCache>
                <c:formatCode>0.000</c:formatCode>
                <c:ptCount val="7"/>
                <c:pt idx="0">
                  <c:v>1.4750898033890065</c:v>
                </c:pt>
                <c:pt idx="1">
                  <c:v>0.65321251377534373</c:v>
                </c:pt>
                <c:pt idx="2">
                  <c:v>1.414973347970818</c:v>
                </c:pt>
                <c:pt idx="3">
                  <c:v>3.0791812460476247</c:v>
                </c:pt>
                <c:pt idx="4">
                  <c:v>-9.6910013008056392E-2</c:v>
                </c:pt>
                <c:pt idx="5">
                  <c:v>1.0461047872460387</c:v>
                </c:pt>
                <c:pt idx="6">
                  <c:v>-0.88605664769316317</c:v>
                </c:pt>
              </c:numCache>
            </c:numRef>
          </c:yVal>
          <c:smooth val="1"/>
          <c:extLst>
            <c:ext xmlns:c16="http://schemas.microsoft.com/office/drawing/2014/chart" uri="{C3380CC4-5D6E-409C-BE32-E72D297353CC}">
              <c16:uniqueId val="{00000000-C5B5-4649-AFEE-60BCF5FF504F}"/>
            </c:ext>
          </c:extLst>
        </c:ser>
        <c:dLbls>
          <c:showLegendKey val="0"/>
          <c:showVal val="0"/>
          <c:showCatName val="0"/>
          <c:showSerName val="0"/>
          <c:showPercent val="0"/>
          <c:showBubbleSize val="0"/>
        </c:dLbls>
        <c:axId val="1050035584"/>
        <c:axId val="1050064080"/>
      </c:scatterChart>
      <c:valAx>
        <c:axId val="1050035584"/>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0064080"/>
        <c:crosses val="autoZero"/>
        <c:crossBetween val="midCat"/>
      </c:valAx>
      <c:valAx>
        <c:axId val="1050064080"/>
        <c:scaling>
          <c:orientation val="minMax"/>
        </c:scaling>
        <c:delete val="0"/>
        <c:axPos val="l"/>
        <c:majorGridlines>
          <c:spPr>
            <a:ln w="9525" cap="flat" cmpd="sng" algn="ctr">
              <a:solidFill>
                <a:schemeClr val="tx1">
                  <a:lumMod val="15000"/>
                  <a:lumOff val="85000"/>
                </a:schemeClr>
              </a:solidFill>
              <a:round/>
            </a:ln>
            <a:effectLst/>
          </c:spPr>
        </c:majorGridlines>
        <c:numFmt formatCode="0.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0035584"/>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tx>
            <c:v>Exp.</c:v>
          </c:tx>
          <c:spPr>
            <a:ln w="28575" cap="rnd">
              <a:solidFill>
                <a:schemeClr val="accent2"/>
              </a:solidFill>
              <a:round/>
            </a:ln>
            <a:effectLst/>
          </c:spPr>
          <c:marker>
            <c:symbol val="none"/>
          </c:marker>
          <c:cat>
            <c:strRef>
              <c:f>'MLR Models – Ki Values'!$B$7:$B$13</c:f>
              <c:strCache>
                <c:ptCount val="7"/>
                <c:pt idx="0">
                  <c:v>NHG</c:v>
                </c:pt>
                <c:pt idx="1">
                  <c:v>DZ0</c:v>
                </c:pt>
                <c:pt idx="2">
                  <c:v>CP0</c:v>
                </c:pt>
                <c:pt idx="3">
                  <c:v>DZ7</c:v>
                </c:pt>
                <c:pt idx="4">
                  <c:v>E12</c:v>
                </c:pt>
                <c:pt idx="5">
                  <c:v>E10</c:v>
                </c:pt>
                <c:pt idx="6">
                  <c:v>HUX</c:v>
                </c:pt>
              </c:strCache>
            </c:strRef>
          </c:cat>
          <c:val>
            <c:numRef>
              <c:f>'MLR Models – Ki Values'!$D$7:$D$13</c:f>
              <c:numCache>
                <c:formatCode>0.000</c:formatCode>
                <c:ptCount val="7"/>
                <c:pt idx="0">
                  <c:v>3.0791812460476247</c:v>
                </c:pt>
                <c:pt idx="1">
                  <c:v>1.4750898033890065</c:v>
                </c:pt>
                <c:pt idx="2">
                  <c:v>1.414973347970818</c:v>
                </c:pt>
                <c:pt idx="3">
                  <c:v>1.0461047872460387</c:v>
                </c:pt>
                <c:pt idx="4">
                  <c:v>0.65321251377534373</c:v>
                </c:pt>
                <c:pt idx="5">
                  <c:v>-9.6910013008056392E-2</c:v>
                </c:pt>
                <c:pt idx="6">
                  <c:v>-0.88605664769316317</c:v>
                </c:pt>
              </c:numCache>
            </c:numRef>
          </c:val>
          <c:smooth val="0"/>
          <c:extLst>
            <c:ext xmlns:c16="http://schemas.microsoft.com/office/drawing/2014/chart" uri="{C3380CC4-5D6E-409C-BE32-E72D297353CC}">
              <c16:uniqueId val="{00000000-07DD-9849-986B-1C1EC959203C}"/>
            </c:ext>
          </c:extLst>
        </c:ser>
        <c:ser>
          <c:idx val="0"/>
          <c:order val="1"/>
          <c:tx>
            <c:v>Predicted</c:v>
          </c:tx>
          <c:spPr>
            <a:ln w="28575" cap="rnd">
              <a:solidFill>
                <a:schemeClr val="accent1"/>
              </a:solidFill>
              <a:round/>
            </a:ln>
            <a:effectLst/>
          </c:spPr>
          <c:marker>
            <c:symbol val="none"/>
          </c:marker>
          <c:cat>
            <c:strRef>
              <c:f>'MLR Models – Ki Values'!$B$7:$B$13</c:f>
              <c:strCache>
                <c:ptCount val="7"/>
                <c:pt idx="0">
                  <c:v>NHG</c:v>
                </c:pt>
                <c:pt idx="1">
                  <c:v>DZ0</c:v>
                </c:pt>
                <c:pt idx="2">
                  <c:v>CP0</c:v>
                </c:pt>
                <c:pt idx="3">
                  <c:v>DZ7</c:v>
                </c:pt>
                <c:pt idx="4">
                  <c:v>E12</c:v>
                </c:pt>
                <c:pt idx="5">
                  <c:v>E10</c:v>
                </c:pt>
                <c:pt idx="6">
                  <c:v>HUX</c:v>
                </c:pt>
              </c:strCache>
            </c:strRef>
          </c:cat>
          <c:val>
            <c:numRef>
              <c:f>'LOO Cross Validation'!$D$72:$D$78</c:f>
              <c:numCache>
                <c:formatCode>0.000</c:formatCode>
                <c:ptCount val="7"/>
                <c:pt idx="0">
                  <c:v>2.6579992317034566</c:v>
                </c:pt>
                <c:pt idx="1">
                  <c:v>1.2684969569775149</c:v>
                </c:pt>
                <c:pt idx="2">
                  <c:v>1.7880150181092631</c:v>
                </c:pt>
                <c:pt idx="3">
                  <c:v>1.2244995351711481</c:v>
                </c:pt>
                <c:pt idx="4">
                  <c:v>0.93496198280797671</c:v>
                </c:pt>
                <c:pt idx="5">
                  <c:v>-0.39824494423987744</c:v>
                </c:pt>
                <c:pt idx="6">
                  <c:v>0.35710838509601217</c:v>
                </c:pt>
              </c:numCache>
            </c:numRef>
          </c:val>
          <c:smooth val="0"/>
          <c:extLst>
            <c:ext xmlns:c16="http://schemas.microsoft.com/office/drawing/2014/chart" uri="{C3380CC4-5D6E-409C-BE32-E72D297353CC}">
              <c16:uniqueId val="{00000001-07DD-9849-986B-1C1EC959203C}"/>
            </c:ext>
          </c:extLst>
        </c:ser>
        <c:dLbls>
          <c:showLegendKey val="0"/>
          <c:showVal val="0"/>
          <c:showCatName val="0"/>
          <c:showSerName val="0"/>
          <c:showPercent val="0"/>
          <c:showBubbleSize val="0"/>
        </c:dLbls>
        <c:smooth val="0"/>
        <c:axId val="623120576"/>
        <c:axId val="623314608"/>
      </c:lineChart>
      <c:catAx>
        <c:axId val="623120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3314608"/>
        <c:crosses val="autoZero"/>
        <c:auto val="1"/>
        <c:lblAlgn val="ctr"/>
        <c:lblOffset val="100"/>
        <c:noMultiLvlLbl val="0"/>
      </c:catAx>
      <c:valAx>
        <c:axId val="623314608"/>
        <c:scaling>
          <c:orientation val="minMax"/>
        </c:scaling>
        <c:delete val="0"/>
        <c:axPos val="l"/>
        <c:majorGridlines>
          <c:spPr>
            <a:ln w="9525" cap="flat" cmpd="sng" algn="ctr">
              <a:solidFill>
                <a:schemeClr val="tx1">
                  <a:lumMod val="50000"/>
                  <a:lumOff val="50000"/>
                  <a:alpha val="23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log(Ki)</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31205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5">
  <a:schemeClr val="accent2"/>
</cs:colorStyle>
</file>

<file path=xl/charts/colors3.xml><?xml version="1.0" encoding="utf-8"?>
<cs:colorStyle xmlns:cs="http://schemas.microsoft.com/office/drawing/2012/chartStyle" xmlns:a="http://schemas.openxmlformats.org/drawingml/2006/main" meth="withinLinear" id="14">
  <a:schemeClr val="accent1"/>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withinLinear" id="15">
  <a:schemeClr val="accent2"/>
</cs:colorStyle>
</file>

<file path=xl/charts/colors6.xml><?xml version="1.0" encoding="utf-8"?>
<cs:colorStyle xmlns:cs="http://schemas.microsoft.com/office/drawing/2012/chartStyle" xmlns:a="http://schemas.openxmlformats.org/drawingml/2006/main" meth="withinLinear" id="14">
  <a:schemeClr val="accent1"/>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 Id="rId4" Type="http://schemas.openxmlformats.org/officeDocument/2006/relationships/chart" Target="../charts/chart10.xml"/></Relationships>
</file>

<file path=xl/drawings/_rels/drawing3.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xdr:from>
      <xdr:col>25</xdr:col>
      <xdr:colOff>30975</xdr:colOff>
      <xdr:row>144</xdr:row>
      <xdr:rowOff>30976</xdr:rowOff>
    </xdr:from>
    <xdr:to>
      <xdr:col>36</xdr:col>
      <xdr:colOff>481825</xdr:colOff>
      <xdr:row>170</xdr:row>
      <xdr:rowOff>50026</xdr:rowOff>
    </xdr:to>
    <xdr:graphicFrame macro="">
      <xdr:nvGraphicFramePr>
        <xdr:cNvPr id="11" name="Chart 10">
          <a:extLst>
            <a:ext uri="{FF2B5EF4-FFF2-40B4-BE49-F238E27FC236}">
              <a16:creationId xmlns:a16="http://schemas.microsoft.com/office/drawing/2014/main" id="{BBA7A63A-BB6C-9D4B-ACFB-3A1A2D034C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37</xdr:col>
      <xdr:colOff>423333</xdr:colOff>
      <xdr:row>144</xdr:row>
      <xdr:rowOff>30238</xdr:rowOff>
    </xdr:from>
    <xdr:to>
      <xdr:col>49</xdr:col>
      <xdr:colOff>57755</xdr:colOff>
      <xdr:row>170</xdr:row>
      <xdr:rowOff>49288</xdr:rowOff>
    </xdr:to>
    <xdr:graphicFrame macro="">
      <xdr:nvGraphicFramePr>
        <xdr:cNvPr id="16" name="Chart 15">
          <a:extLst>
            <a:ext uri="{FF2B5EF4-FFF2-40B4-BE49-F238E27FC236}">
              <a16:creationId xmlns:a16="http://schemas.microsoft.com/office/drawing/2014/main" id="{1FEFAEED-5AC7-8848-862B-F1A5B855C0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49</xdr:col>
      <xdr:colOff>786191</xdr:colOff>
      <xdr:row>144</xdr:row>
      <xdr:rowOff>0</xdr:rowOff>
    </xdr:from>
    <xdr:to>
      <xdr:col>61</xdr:col>
      <xdr:colOff>420613</xdr:colOff>
      <xdr:row>170</xdr:row>
      <xdr:rowOff>19050</xdr:rowOff>
    </xdr:to>
    <xdr:graphicFrame macro="">
      <xdr:nvGraphicFramePr>
        <xdr:cNvPr id="17" name="Chart 16">
          <a:extLst>
            <a:ext uri="{FF2B5EF4-FFF2-40B4-BE49-F238E27FC236}">
              <a16:creationId xmlns:a16="http://schemas.microsoft.com/office/drawing/2014/main" id="{7873FD66-352F-2044-98C5-1AC237B4CA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25</xdr:col>
      <xdr:colOff>0</xdr:colOff>
      <xdr:row>173</xdr:row>
      <xdr:rowOff>30976</xdr:rowOff>
    </xdr:from>
    <xdr:to>
      <xdr:col>36</xdr:col>
      <xdr:colOff>450850</xdr:colOff>
      <xdr:row>199</xdr:row>
      <xdr:rowOff>50026</xdr:rowOff>
    </xdr:to>
    <xdr:graphicFrame macro="">
      <xdr:nvGraphicFramePr>
        <xdr:cNvPr id="18" name="Chart 17">
          <a:extLst>
            <a:ext uri="{FF2B5EF4-FFF2-40B4-BE49-F238E27FC236}">
              <a16:creationId xmlns:a16="http://schemas.microsoft.com/office/drawing/2014/main" id="{6C030D8E-C9A7-D34E-B174-F0457B5C31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37</xdr:col>
      <xdr:colOff>392358</xdr:colOff>
      <xdr:row>173</xdr:row>
      <xdr:rowOff>30238</xdr:rowOff>
    </xdr:from>
    <xdr:to>
      <xdr:col>49</xdr:col>
      <xdr:colOff>26780</xdr:colOff>
      <xdr:row>199</xdr:row>
      <xdr:rowOff>49288</xdr:rowOff>
    </xdr:to>
    <xdr:graphicFrame macro="">
      <xdr:nvGraphicFramePr>
        <xdr:cNvPr id="19" name="Chart 18">
          <a:extLst>
            <a:ext uri="{FF2B5EF4-FFF2-40B4-BE49-F238E27FC236}">
              <a16:creationId xmlns:a16="http://schemas.microsoft.com/office/drawing/2014/main" id="{86F7795F-5D9F-3A4E-8387-11F94966F3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49</xdr:col>
      <xdr:colOff>755216</xdr:colOff>
      <xdr:row>173</xdr:row>
      <xdr:rowOff>0</xdr:rowOff>
    </xdr:from>
    <xdr:to>
      <xdr:col>61</xdr:col>
      <xdr:colOff>389638</xdr:colOff>
      <xdr:row>199</xdr:row>
      <xdr:rowOff>19050</xdr:rowOff>
    </xdr:to>
    <xdr:graphicFrame macro="">
      <xdr:nvGraphicFramePr>
        <xdr:cNvPr id="20" name="Chart 19">
          <a:extLst>
            <a:ext uri="{FF2B5EF4-FFF2-40B4-BE49-F238E27FC236}">
              <a16:creationId xmlns:a16="http://schemas.microsoft.com/office/drawing/2014/main" id="{97B95FD8-D028-5F47-A6B4-8D526CBC67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33</xdr:col>
      <xdr:colOff>366477</xdr:colOff>
      <xdr:row>1</xdr:row>
      <xdr:rowOff>79328</xdr:rowOff>
    </xdr:from>
    <xdr:to>
      <xdr:col>40</xdr:col>
      <xdr:colOff>78559</xdr:colOff>
      <xdr:row>14</xdr:row>
      <xdr:rowOff>78154</xdr:rowOff>
    </xdr:to>
    <xdr:graphicFrame macro="">
      <xdr:nvGraphicFramePr>
        <xdr:cNvPr id="4" name="Chart 3">
          <a:extLst>
            <a:ext uri="{FF2B5EF4-FFF2-40B4-BE49-F238E27FC236}">
              <a16:creationId xmlns:a16="http://schemas.microsoft.com/office/drawing/2014/main" id="{C824BA5B-2EBA-7248-9267-EECD57B83A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35</xdr:col>
      <xdr:colOff>557308</xdr:colOff>
      <xdr:row>4</xdr:row>
      <xdr:rowOff>122756</xdr:rowOff>
    </xdr:from>
    <xdr:to>
      <xdr:col>37</xdr:col>
      <xdr:colOff>762000</xdr:colOff>
      <xdr:row>5</xdr:row>
      <xdr:rowOff>152400</xdr:rowOff>
    </xdr:to>
    <xdr:sp macro="" textlink="">
      <xdr:nvSpPr>
        <xdr:cNvPr id="5" name="TextBox 4">
          <a:extLst>
            <a:ext uri="{FF2B5EF4-FFF2-40B4-BE49-F238E27FC236}">
              <a16:creationId xmlns:a16="http://schemas.microsoft.com/office/drawing/2014/main" id="{F6570399-183F-C842-BF2D-32A8E404D525}"/>
            </a:ext>
          </a:extLst>
        </xdr:cNvPr>
        <xdr:cNvSpPr txBox="1"/>
      </xdr:nvSpPr>
      <xdr:spPr>
        <a:xfrm>
          <a:off x="35253708" y="935556"/>
          <a:ext cx="1855692" cy="232844"/>
        </a:xfrm>
        <a:prstGeom prst="rect">
          <a:avLst/>
        </a:prstGeom>
        <a:solidFill>
          <a:schemeClr val="lt1">
            <a:alpha val="0"/>
          </a:schemeClr>
        </a:solidFill>
        <a:ln w="9525" cmpd="sng">
          <a:solidFill>
            <a:schemeClr val="lt1">
              <a:shade val="50000"/>
              <a:alpha val="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t>%SSQdata recovered = 20.0</a:t>
          </a:r>
        </a:p>
      </xdr:txBody>
    </xdr:sp>
    <xdr:clientData/>
  </xdr:twoCellAnchor>
  <xdr:twoCellAnchor>
    <xdr:from>
      <xdr:col>23</xdr:col>
      <xdr:colOff>364326</xdr:colOff>
      <xdr:row>1</xdr:row>
      <xdr:rowOff>173180</xdr:rowOff>
    </xdr:from>
    <xdr:to>
      <xdr:col>30</xdr:col>
      <xdr:colOff>58645</xdr:colOff>
      <xdr:row>14</xdr:row>
      <xdr:rowOff>136769</xdr:rowOff>
    </xdr:to>
    <xdr:graphicFrame macro="">
      <xdr:nvGraphicFramePr>
        <xdr:cNvPr id="6" name="Chart 5">
          <a:extLst>
            <a:ext uri="{FF2B5EF4-FFF2-40B4-BE49-F238E27FC236}">
              <a16:creationId xmlns:a16="http://schemas.microsoft.com/office/drawing/2014/main" id="{75586542-D7F0-D04F-A31A-A818DDBC80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25</xdr:col>
      <xdr:colOff>533207</xdr:colOff>
      <xdr:row>5</xdr:row>
      <xdr:rowOff>7041</xdr:rowOff>
    </xdr:from>
    <xdr:to>
      <xdr:col>27</xdr:col>
      <xdr:colOff>601072</xdr:colOff>
      <xdr:row>6</xdr:row>
      <xdr:rowOff>87252</xdr:rowOff>
    </xdr:to>
    <xdr:sp macro="" textlink="">
      <xdr:nvSpPr>
        <xdr:cNvPr id="7" name="TextBox 6">
          <a:extLst>
            <a:ext uri="{FF2B5EF4-FFF2-40B4-BE49-F238E27FC236}">
              <a16:creationId xmlns:a16="http://schemas.microsoft.com/office/drawing/2014/main" id="{1BEF899F-A19E-A044-826D-1658D3AB1B4B}"/>
            </a:ext>
          </a:extLst>
        </xdr:cNvPr>
        <xdr:cNvSpPr txBox="1"/>
      </xdr:nvSpPr>
      <xdr:spPr>
        <a:xfrm>
          <a:off x="24675907" y="1023041"/>
          <a:ext cx="1833165" cy="283411"/>
        </a:xfrm>
        <a:prstGeom prst="rect">
          <a:avLst/>
        </a:prstGeom>
        <a:solidFill>
          <a:schemeClr val="lt1">
            <a:alpha val="0"/>
          </a:schemeClr>
        </a:solidFill>
        <a:ln w="9525" cmpd="sng">
          <a:solidFill>
            <a:schemeClr val="lt1">
              <a:shade val="50000"/>
              <a:alpha val="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t>%SSQdata recovered = 62.8</a:t>
          </a:r>
        </a:p>
      </xdr:txBody>
    </xdr:sp>
    <xdr:clientData/>
  </xdr:twoCellAnchor>
  <xdr:twoCellAnchor>
    <xdr:from>
      <xdr:col>13</xdr:col>
      <xdr:colOff>478493</xdr:colOff>
      <xdr:row>1</xdr:row>
      <xdr:rowOff>134338</xdr:rowOff>
    </xdr:from>
    <xdr:to>
      <xdr:col>20</xdr:col>
      <xdr:colOff>68620</xdr:colOff>
      <xdr:row>14</xdr:row>
      <xdr:rowOff>156307</xdr:rowOff>
    </xdr:to>
    <xdr:graphicFrame macro="">
      <xdr:nvGraphicFramePr>
        <xdr:cNvPr id="8" name="Chart 7">
          <a:extLst>
            <a:ext uri="{FF2B5EF4-FFF2-40B4-BE49-F238E27FC236}">
              <a16:creationId xmlns:a16="http://schemas.microsoft.com/office/drawing/2014/main" id="{8601336C-7E03-FA47-90DF-6128AF0938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516724</xdr:colOff>
      <xdr:row>4</xdr:row>
      <xdr:rowOff>191114</xdr:rowOff>
    </xdr:from>
    <xdr:to>
      <xdr:col>17</xdr:col>
      <xdr:colOff>659237</xdr:colOff>
      <xdr:row>6</xdr:row>
      <xdr:rowOff>29084</xdr:rowOff>
    </xdr:to>
    <xdr:sp macro="" textlink="">
      <xdr:nvSpPr>
        <xdr:cNvPr id="9" name="TextBox 8">
          <a:extLst>
            <a:ext uri="{FF2B5EF4-FFF2-40B4-BE49-F238E27FC236}">
              <a16:creationId xmlns:a16="http://schemas.microsoft.com/office/drawing/2014/main" id="{78F2DC62-6FE6-9A43-867F-9F8C48C0A944}"/>
            </a:ext>
          </a:extLst>
        </xdr:cNvPr>
        <xdr:cNvSpPr txBox="1"/>
      </xdr:nvSpPr>
      <xdr:spPr>
        <a:xfrm>
          <a:off x="15159824" y="1003914"/>
          <a:ext cx="1907813" cy="244370"/>
        </a:xfrm>
        <a:prstGeom prst="rect">
          <a:avLst/>
        </a:prstGeom>
        <a:solidFill>
          <a:schemeClr val="lt1">
            <a:alpha val="0"/>
          </a:schemeClr>
        </a:solidFill>
        <a:ln w="9525" cmpd="sng">
          <a:solidFill>
            <a:schemeClr val="lt1">
              <a:shade val="50000"/>
              <a:alpha val="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t>%SSQdata recovered = 99.9</a:t>
          </a:r>
        </a:p>
      </xdr:txBody>
    </xdr:sp>
    <xdr:clientData/>
  </xdr:twoCellAnchor>
  <xdr:twoCellAnchor>
    <xdr:from>
      <xdr:col>43</xdr:col>
      <xdr:colOff>12701</xdr:colOff>
      <xdr:row>1</xdr:row>
      <xdr:rowOff>25400</xdr:rowOff>
    </xdr:from>
    <xdr:to>
      <xdr:col>48</xdr:col>
      <xdr:colOff>0</xdr:colOff>
      <xdr:row>14</xdr:row>
      <xdr:rowOff>26180</xdr:rowOff>
    </xdr:to>
    <xdr:graphicFrame macro="">
      <xdr:nvGraphicFramePr>
        <xdr:cNvPr id="10" name="Chart 9">
          <a:extLst>
            <a:ext uri="{FF2B5EF4-FFF2-40B4-BE49-F238E27FC236}">
              <a16:creationId xmlns:a16="http://schemas.microsoft.com/office/drawing/2014/main" id="{3CF6E4BF-90C7-944E-A36F-63B4803D6D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57150</xdr:colOff>
      <xdr:row>14</xdr:row>
      <xdr:rowOff>63500</xdr:rowOff>
    </xdr:from>
    <xdr:to>
      <xdr:col>5</xdr:col>
      <xdr:colOff>298450</xdr:colOff>
      <xdr:row>27</xdr:row>
      <xdr:rowOff>165100</xdr:rowOff>
    </xdr:to>
    <xdr:graphicFrame macro="">
      <xdr:nvGraphicFramePr>
        <xdr:cNvPr id="9" name="Chart 8">
          <a:extLst>
            <a:ext uri="{FF2B5EF4-FFF2-40B4-BE49-F238E27FC236}">
              <a16:creationId xmlns:a16="http://schemas.microsoft.com/office/drawing/2014/main" id="{15C534BB-9944-474A-B774-8581232472F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105834</xdr:colOff>
      <xdr:row>86</xdr:row>
      <xdr:rowOff>30238</xdr:rowOff>
    </xdr:from>
    <xdr:to>
      <xdr:col>11</xdr:col>
      <xdr:colOff>1041556</xdr:colOff>
      <xdr:row>99</xdr:row>
      <xdr:rowOff>164088</xdr:rowOff>
    </xdr:to>
    <xdr:graphicFrame macro="">
      <xdr:nvGraphicFramePr>
        <xdr:cNvPr id="2" name="Chart 1">
          <a:extLst>
            <a:ext uri="{FF2B5EF4-FFF2-40B4-BE49-F238E27FC236}">
              <a16:creationId xmlns:a16="http://schemas.microsoft.com/office/drawing/2014/main" id="{01A1A296-25A3-1B41-AC1E-7A925F8BDD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00F76-7580-964C-A3F8-E34C20F93D4E}">
  <dimension ref="A1:A9"/>
  <sheetViews>
    <sheetView tabSelected="1" workbookViewId="0"/>
  </sheetViews>
  <sheetFormatPr baseColWidth="10" defaultRowHeight="16"/>
  <sheetData>
    <row r="1" spans="1:1" ht="25">
      <c r="A1" s="38" t="s">
        <v>114</v>
      </c>
    </row>
    <row r="2" spans="1:1" ht="25">
      <c r="A2" s="38" t="s">
        <v>194</v>
      </c>
    </row>
    <row r="3" spans="1:1" ht="16" customHeight="1">
      <c r="A3" s="38"/>
    </row>
    <row r="4" spans="1:1" ht="16" customHeight="1">
      <c r="A4" s="41" t="s">
        <v>230</v>
      </c>
    </row>
    <row r="6" spans="1:1" ht="21" customHeight="1">
      <c r="A6" s="42" t="s">
        <v>111</v>
      </c>
    </row>
    <row r="7" spans="1:1">
      <c r="A7" s="39" t="s">
        <v>112</v>
      </c>
    </row>
    <row r="9" spans="1:1">
      <c r="A9" s="40" t="s">
        <v>113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48AA8-A7DB-0540-AF1E-93CE1DAC054D}">
  <dimension ref="A1:N34"/>
  <sheetViews>
    <sheetView workbookViewId="0"/>
  </sheetViews>
  <sheetFormatPr baseColWidth="10" defaultRowHeight="16"/>
  <cols>
    <col min="1" max="1" width="16.6640625" customWidth="1"/>
    <col min="2" max="4" width="11" bestFit="1" customWidth="1"/>
    <col min="5" max="6" width="12.83203125" bestFit="1" customWidth="1"/>
    <col min="8" max="8" width="15" customWidth="1"/>
    <col min="9" max="9" width="9.83203125" customWidth="1"/>
    <col min="12" max="12" width="14.83203125" customWidth="1"/>
    <col min="13" max="13" width="11" bestFit="1" customWidth="1"/>
  </cols>
  <sheetData>
    <row r="1" spans="1:14">
      <c r="A1" t="s">
        <v>6</v>
      </c>
      <c r="H1" t="s">
        <v>7</v>
      </c>
      <c r="J1" t="s">
        <v>8</v>
      </c>
      <c r="K1">
        <v>627.50900000000001</v>
      </c>
    </row>
    <row r="3" spans="1:14">
      <c r="A3" t="s">
        <v>0</v>
      </c>
      <c r="B3" t="s">
        <v>1</v>
      </c>
      <c r="C3" t="s">
        <v>2</v>
      </c>
      <c r="D3" t="s">
        <v>3</v>
      </c>
      <c r="E3" t="s">
        <v>4</v>
      </c>
      <c r="F3" t="s">
        <v>5</v>
      </c>
      <c r="H3" t="s">
        <v>0</v>
      </c>
      <c r="I3" t="s">
        <v>4</v>
      </c>
    </row>
    <row r="4" spans="1:14">
      <c r="A4" t="s">
        <v>44</v>
      </c>
      <c r="B4">
        <v>-4837.5421509503904</v>
      </c>
      <c r="C4">
        <v>-3574.03312310206</v>
      </c>
      <c r="D4">
        <v>-1263.27406726769</v>
      </c>
      <c r="E4">
        <v>-0.234960580635</v>
      </c>
      <c r="F4">
        <f>B4-(C4+D4)</f>
        <v>-0.23496058064029057</v>
      </c>
      <c r="H4" t="s">
        <v>44</v>
      </c>
      <c r="I4" s="1">
        <f>E4*$K$1</f>
        <v>-147.43987899368821</v>
      </c>
    </row>
    <row r="5" spans="1:14">
      <c r="A5" t="s">
        <v>45</v>
      </c>
      <c r="B5">
        <v>-6542.4600571621204</v>
      </c>
      <c r="C5">
        <v>-5086.0180516546698</v>
      </c>
      <c r="D5">
        <v>-1456.05387093779</v>
      </c>
      <c r="E5">
        <v>-0.38813456965799997</v>
      </c>
      <c r="F5">
        <f t="shared" ref="F5:F11" si="0">B5-(C5+D5)</f>
        <v>-0.38813456966090598</v>
      </c>
      <c r="H5" t="s">
        <v>45</v>
      </c>
      <c r="I5" s="1">
        <f t="shared" ref="I5:I11" si="1">E5*$K$1</f>
        <v>-243.5579356715219</v>
      </c>
    </row>
    <row r="6" spans="1:14">
      <c r="A6" t="s">
        <v>46</v>
      </c>
      <c r="B6">
        <v>-5935.6923965972101</v>
      </c>
      <c r="C6">
        <v>-4401.0091506306098</v>
      </c>
      <c r="D6">
        <v>-1534.3320098091999</v>
      </c>
      <c r="E6">
        <v>-0.35123615739500003</v>
      </c>
      <c r="F6">
        <f t="shared" si="0"/>
        <v>-0.351236157400308</v>
      </c>
      <c r="H6" t="s">
        <v>46</v>
      </c>
      <c r="I6" s="1">
        <f t="shared" si="1"/>
        <v>-220.40384989077907</v>
      </c>
    </row>
    <row r="7" spans="1:14">
      <c r="A7" t="s">
        <v>47</v>
      </c>
      <c r="B7">
        <v>-6666.2784378379602</v>
      </c>
      <c r="C7">
        <v>-4723.6430047553304</v>
      </c>
      <c r="D7">
        <v>-1942.31472525917</v>
      </c>
      <c r="E7">
        <v>-0.32070782345799997</v>
      </c>
      <c r="F7">
        <f t="shared" si="0"/>
        <v>-0.3207078234599976</v>
      </c>
      <c r="H7" t="s">
        <v>47</v>
      </c>
      <c r="I7" s="1">
        <f t="shared" si="1"/>
        <v>-201.2470455903061</v>
      </c>
    </row>
    <row r="8" spans="1:14">
      <c r="A8" t="s">
        <v>48</v>
      </c>
      <c r="B8">
        <v>-4400.0333386440498</v>
      </c>
      <c r="C8">
        <v>-3462.5746031869999</v>
      </c>
      <c r="D8">
        <v>-937.30125715527004</v>
      </c>
      <c r="E8">
        <v>-0.157478301776</v>
      </c>
      <c r="F8">
        <f t="shared" si="0"/>
        <v>-0.15747830177951982</v>
      </c>
      <c r="H8" t="s">
        <v>48</v>
      </c>
      <c r="I8" s="1">
        <f t="shared" si="1"/>
        <v>-98.819051669155982</v>
      </c>
    </row>
    <row r="9" spans="1:14">
      <c r="A9" t="s">
        <v>49</v>
      </c>
      <c r="B9">
        <v>-2013.4922411520799</v>
      </c>
      <c r="C9">
        <v>-1403.2907422042099</v>
      </c>
      <c r="D9">
        <v>-610.07119485008695</v>
      </c>
      <c r="E9">
        <v>-0.13030409778300001</v>
      </c>
      <c r="F9">
        <f t="shared" si="0"/>
        <v>-0.13030409778298235</v>
      </c>
      <c r="H9" t="s">
        <v>49</v>
      </c>
      <c r="I9" s="1">
        <f t="shared" si="1"/>
        <v>-81.766994095712548</v>
      </c>
    </row>
    <row r="10" spans="1:14">
      <c r="A10" t="s">
        <v>50</v>
      </c>
      <c r="B10">
        <v>-2234.20787614243</v>
      </c>
      <c r="C10">
        <v>-1027.49400538244</v>
      </c>
      <c r="D10">
        <v>-1206.68262668185</v>
      </c>
      <c r="E10">
        <v>-3.1244078129999998E-2</v>
      </c>
      <c r="F10">
        <f t="shared" si="0"/>
        <v>-3.1244078139934572E-2</v>
      </c>
      <c r="H10" t="s">
        <v>50</v>
      </c>
      <c r="I10" s="1">
        <f t="shared" si="1"/>
        <v>-19.605940223278168</v>
      </c>
    </row>
    <row r="11" spans="1:14">
      <c r="A11" t="s">
        <v>51</v>
      </c>
      <c r="B11">
        <v>-2653.9444133174302</v>
      </c>
      <c r="C11">
        <v>-1561.40693873592</v>
      </c>
      <c r="D11">
        <v>-1092.45936475809</v>
      </c>
      <c r="E11">
        <v>-7.8109823411999998E-2</v>
      </c>
      <c r="F11">
        <f t="shared" si="0"/>
        <v>-7.8109823420163593E-2</v>
      </c>
      <c r="H11" t="s">
        <v>51</v>
      </c>
      <c r="I11" s="1">
        <f t="shared" si="1"/>
        <v>-49.014617179440705</v>
      </c>
    </row>
    <row r="12" spans="1:14">
      <c r="N12" s="1"/>
    </row>
    <row r="13" spans="1:14">
      <c r="M13" s="1"/>
      <c r="N13" s="1"/>
    </row>
    <row r="14" spans="1:14">
      <c r="M14" s="1"/>
      <c r="N14" s="1"/>
    </row>
    <row r="15" spans="1:14">
      <c r="I15" s="1"/>
      <c r="M15" s="1"/>
      <c r="N15" s="1"/>
    </row>
    <row r="16" spans="1:14">
      <c r="M16" s="1"/>
      <c r="N16" s="1"/>
    </row>
    <row r="17" spans="1:14">
      <c r="I17" s="1"/>
      <c r="M17" s="1"/>
      <c r="N17" s="1"/>
    </row>
    <row r="18" spans="1:14">
      <c r="I18" s="1"/>
      <c r="M18" s="1"/>
      <c r="N18" s="1"/>
    </row>
    <row r="19" spans="1:14">
      <c r="I19" s="1"/>
      <c r="M19" s="1"/>
      <c r="N19" s="1"/>
    </row>
    <row r="20" spans="1:14">
      <c r="I20" s="1"/>
      <c r="M20" s="1"/>
      <c r="N20" s="1"/>
    </row>
    <row r="21" spans="1:14">
      <c r="I21" s="1"/>
      <c r="M21" s="1"/>
      <c r="N21" s="1"/>
    </row>
    <row r="22" spans="1:14">
      <c r="I22" s="1"/>
      <c r="M22" s="1"/>
      <c r="N22" s="1"/>
    </row>
    <row r="23" spans="1:14">
      <c r="A23" s="10"/>
      <c r="M23" s="1"/>
      <c r="N23" s="1"/>
    </row>
    <row r="24" spans="1:14">
      <c r="I24" s="1"/>
      <c r="K24" s="1"/>
      <c r="N24" s="1"/>
    </row>
    <row r="25" spans="1:14">
      <c r="K25" s="1"/>
      <c r="N25" s="1"/>
    </row>
    <row r="26" spans="1:14">
      <c r="K26" s="1"/>
      <c r="N26" s="1"/>
    </row>
    <row r="27" spans="1:14">
      <c r="J27" s="1"/>
      <c r="K27" s="1"/>
      <c r="N27" s="1"/>
    </row>
    <row r="28" spans="1:14">
      <c r="K28" s="1"/>
      <c r="N28" s="1"/>
    </row>
    <row r="29" spans="1:14">
      <c r="I29" s="1"/>
      <c r="K29" s="1"/>
      <c r="N29" s="1"/>
    </row>
    <row r="30" spans="1:14">
      <c r="I30" s="1"/>
      <c r="K30" s="1"/>
      <c r="N30" s="1"/>
    </row>
    <row r="31" spans="1:14">
      <c r="I31" s="1"/>
      <c r="K31" s="1"/>
      <c r="N31" s="1"/>
    </row>
    <row r="32" spans="1:14">
      <c r="M32" s="1"/>
      <c r="N32" s="1"/>
    </row>
    <row r="33" spans="9:13">
      <c r="I33" s="1"/>
      <c r="M33" s="1"/>
    </row>
    <row r="34" spans="9:13">
      <c r="M34" s="1"/>
    </row>
  </sheetData>
  <sortState ref="L4:M33">
    <sortCondition ref="M4:M33"/>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35119-3DD5-5B43-B8EF-A4EDA3692498}">
  <dimension ref="A1:Z83"/>
  <sheetViews>
    <sheetView workbookViewId="0"/>
  </sheetViews>
  <sheetFormatPr baseColWidth="10" defaultRowHeight="16"/>
  <cols>
    <col min="1" max="1" width="15.83203125" customWidth="1"/>
    <col min="9" max="9" width="14.33203125" customWidth="1"/>
    <col min="10" max="10" width="14.1640625" customWidth="1"/>
    <col min="15" max="15" width="14.1640625" customWidth="1"/>
  </cols>
  <sheetData>
    <row r="1" spans="1:26">
      <c r="A1" t="s">
        <v>6</v>
      </c>
      <c r="I1" t="s">
        <v>7</v>
      </c>
      <c r="J1" t="s">
        <v>8</v>
      </c>
      <c r="K1">
        <v>627.50900000000001</v>
      </c>
    </row>
    <row r="3" spans="1:26">
      <c r="A3" t="s">
        <v>0</v>
      </c>
      <c r="B3" t="s">
        <v>9</v>
      </c>
      <c r="C3" t="s">
        <v>10</v>
      </c>
      <c r="D3" t="s">
        <v>11</v>
      </c>
      <c r="E3" t="s">
        <v>12</v>
      </c>
      <c r="F3" t="s">
        <v>13</v>
      </c>
      <c r="G3" t="s">
        <v>14</v>
      </c>
      <c r="I3" t="s">
        <v>0</v>
      </c>
      <c r="J3" t="s">
        <v>9</v>
      </c>
      <c r="K3" t="s">
        <v>10</v>
      </c>
      <c r="L3" t="s">
        <v>15</v>
      </c>
      <c r="M3" t="s">
        <v>16</v>
      </c>
    </row>
    <row r="4" spans="1:26">
      <c r="A4" t="s">
        <v>44</v>
      </c>
      <c r="B4">
        <v>-0.118790519</v>
      </c>
      <c r="C4">
        <v>-4.5397701999999998E-2</v>
      </c>
      <c r="D4">
        <v>-8.4441389999999998E-3</v>
      </c>
      <c r="E4">
        <v>-8.7094129999999992E-3</v>
      </c>
      <c r="F4">
        <v>-1.4998523999999999E-2</v>
      </c>
      <c r="G4">
        <v>-4.8161269999999999E-2</v>
      </c>
      <c r="I4" t="s">
        <v>44</v>
      </c>
      <c r="J4" s="1">
        <f t="shared" ref="J4:J11" si="0">B4*$K$1</f>
        <v>-74.542119787171004</v>
      </c>
      <c r="K4" s="1">
        <f t="shared" ref="K4:K11" si="1">C4*$K$1</f>
        <v>-28.487466584318</v>
      </c>
      <c r="L4" s="1">
        <f>(D4+E4)*$K$1</f>
        <v>-10.764008261968</v>
      </c>
      <c r="M4" s="1">
        <f>(F4+G4)*$K$1</f>
        <v>-39.633339173145998</v>
      </c>
      <c r="P4" s="1"/>
      <c r="Q4" s="1"/>
      <c r="R4" s="1"/>
      <c r="S4" s="1"/>
    </row>
    <row r="5" spans="1:26">
      <c r="A5" t="s">
        <v>45</v>
      </c>
      <c r="B5">
        <v>-0.24554672399999999</v>
      </c>
      <c r="C5">
        <v>-6.1941702000000001E-2</v>
      </c>
      <c r="D5">
        <v>-1.9195446000000001E-2</v>
      </c>
      <c r="E5">
        <v>-1.7858899000000001E-2</v>
      </c>
      <c r="F5">
        <v>-1.6276921999999999E-2</v>
      </c>
      <c r="G5">
        <v>-5.4426323999999998E-2</v>
      </c>
      <c r="I5" t="s">
        <v>45</v>
      </c>
      <c r="J5" s="1">
        <f t="shared" si="0"/>
        <v>-154.082779230516</v>
      </c>
      <c r="K5" s="1">
        <f t="shared" si="1"/>
        <v>-38.868975480317999</v>
      </c>
      <c r="L5" s="1">
        <f t="shared" ref="L5:L11" si="2">(D5+E5)*$K$1</f>
        <v>-23.251934976605003</v>
      </c>
      <c r="M5" s="1">
        <f t="shared" ref="M5:M11" si="3">(F5+G5)*$K$1</f>
        <v>-44.366923194213996</v>
      </c>
      <c r="P5" s="1"/>
      <c r="Q5" s="1"/>
      <c r="R5" s="1"/>
      <c r="S5" s="1"/>
    </row>
    <row r="6" spans="1:26">
      <c r="A6" t="s">
        <v>46</v>
      </c>
      <c r="B6">
        <v>-0.220810172</v>
      </c>
      <c r="C6">
        <v>-5.5475961999999997E-2</v>
      </c>
      <c r="D6">
        <v>-1.2025610000000001E-2</v>
      </c>
      <c r="E6">
        <v>-1.8786171000000001E-2</v>
      </c>
      <c r="F6">
        <v>-1.4897496E-2</v>
      </c>
      <c r="G6">
        <v>-5.0737714000000003E-2</v>
      </c>
      <c r="I6" t="s">
        <v>46</v>
      </c>
      <c r="J6" s="1">
        <f t="shared" si="0"/>
        <v>-138.560370221548</v>
      </c>
      <c r="K6" s="1">
        <f t="shared" si="1"/>
        <v>-34.811665438657997</v>
      </c>
      <c r="L6" s="1">
        <f t="shared" si="2"/>
        <v>-19.334669883529003</v>
      </c>
      <c r="M6" s="1">
        <f t="shared" si="3"/>
        <v>-41.186684991889997</v>
      </c>
      <c r="P6" s="1"/>
      <c r="Q6" s="1"/>
      <c r="R6" s="1"/>
      <c r="S6" s="1"/>
    </row>
    <row r="7" spans="1:26">
      <c r="A7" t="s">
        <v>47</v>
      </c>
      <c r="B7">
        <v>-0.17924253400000001</v>
      </c>
      <c r="C7">
        <v>-5.8162094999999997E-2</v>
      </c>
      <c r="D7">
        <v>-1.5877405000000001E-2</v>
      </c>
      <c r="E7">
        <v>-1.2246544999999999E-2</v>
      </c>
      <c r="F7">
        <v>-1.7397986000000001E-2</v>
      </c>
      <c r="G7">
        <v>-5.6266144999999997E-2</v>
      </c>
      <c r="I7" t="s">
        <v>47</v>
      </c>
      <c r="J7" s="1">
        <f t="shared" si="0"/>
        <v>-112.476303267806</v>
      </c>
      <c r="K7" s="1">
        <f t="shared" si="1"/>
        <v>-36.497238071355</v>
      </c>
      <c r="L7" s="1">
        <f t="shared" si="2"/>
        <v>-17.648031740550003</v>
      </c>
      <c r="M7" s="1">
        <f t="shared" si="3"/>
        <v>-46.224905179678998</v>
      </c>
      <c r="P7" s="1"/>
      <c r="Q7" s="1"/>
      <c r="R7" s="1"/>
      <c r="S7" s="1"/>
    </row>
    <row r="8" spans="1:26">
      <c r="A8" t="s">
        <v>48</v>
      </c>
      <c r="B8">
        <v>-8.3028183000000005E-2</v>
      </c>
      <c r="C8">
        <v>-3.1982629999999998E-2</v>
      </c>
      <c r="D8">
        <v>-8.3380739999999991E-3</v>
      </c>
      <c r="E8">
        <v>-6.5715039999999997E-3</v>
      </c>
      <c r="F8">
        <v>-8.7380180000000002E-3</v>
      </c>
      <c r="G8">
        <v>-2.9070102E-2</v>
      </c>
      <c r="I8" t="s">
        <v>48</v>
      </c>
      <c r="J8" s="1">
        <f t="shared" si="0"/>
        <v>-52.100932086147004</v>
      </c>
      <c r="K8" s="1">
        <f t="shared" si="1"/>
        <v>-20.069388168669999</v>
      </c>
      <c r="L8" s="1">
        <f t="shared" si="2"/>
        <v>-9.3558943812020008</v>
      </c>
      <c r="M8" s="1">
        <f t="shared" si="3"/>
        <v>-23.72493557308</v>
      </c>
      <c r="P8" s="1"/>
      <c r="Q8" s="1"/>
      <c r="R8" s="1"/>
      <c r="S8" s="1"/>
    </row>
    <row r="9" spans="1:26">
      <c r="A9" t="s">
        <v>49</v>
      </c>
      <c r="B9">
        <v>-8.1113939999999995E-2</v>
      </c>
      <c r="C9">
        <v>-2.1616224E-2</v>
      </c>
      <c r="D9">
        <v>-7.9001820000000004E-3</v>
      </c>
      <c r="E9">
        <v>-4.8889049999999998E-3</v>
      </c>
      <c r="F9">
        <v>-6.262447E-3</v>
      </c>
      <c r="G9">
        <v>-1.7297653E-2</v>
      </c>
      <c r="I9" t="s">
        <v>49</v>
      </c>
      <c r="J9" s="1">
        <f t="shared" si="0"/>
        <v>-50.899727375459996</v>
      </c>
      <c r="K9" s="1">
        <f t="shared" si="1"/>
        <v>-13.564375106016</v>
      </c>
      <c r="L9" s="1">
        <f t="shared" si="2"/>
        <v>-8.0252671942830016</v>
      </c>
      <c r="M9" s="1">
        <f t="shared" si="3"/>
        <v>-14.7841747909</v>
      </c>
      <c r="P9" s="1"/>
      <c r="Q9" s="1"/>
      <c r="R9" s="1"/>
      <c r="S9" s="1"/>
    </row>
    <row r="10" spans="1:26">
      <c r="A10" t="s">
        <v>50</v>
      </c>
      <c r="B10">
        <v>-2.0340127E-2</v>
      </c>
      <c r="C10">
        <v>-4.7056629999999997E-3</v>
      </c>
      <c r="D10">
        <v>-4.6107639999999998E-3</v>
      </c>
      <c r="E10">
        <v>-1.5259299999999999E-4</v>
      </c>
      <c r="F10">
        <v>-9.5580399999999999E-4</v>
      </c>
      <c r="G10">
        <v>-4.7445880000000001E-3</v>
      </c>
      <c r="I10" t="s">
        <v>50</v>
      </c>
      <c r="J10" s="1">
        <f t="shared" si="0"/>
        <v>-12.763612753643001</v>
      </c>
      <c r="K10" s="1">
        <f t="shared" si="1"/>
        <v>-2.9528458834669999</v>
      </c>
      <c r="L10" s="1">
        <f t="shared" si="2"/>
        <v>-2.989049387713</v>
      </c>
      <c r="M10" s="1">
        <f t="shared" si="3"/>
        <v>-3.5770472835280001</v>
      </c>
      <c r="P10" s="1"/>
      <c r="Q10" s="1"/>
      <c r="R10" s="1"/>
      <c r="S10" s="1"/>
    </row>
    <row r="11" spans="1:26">
      <c r="A11" t="s">
        <v>51</v>
      </c>
      <c r="B11">
        <v>-4.4640714999999997E-2</v>
      </c>
      <c r="C11">
        <v>-1.3055086E-2</v>
      </c>
      <c r="D11">
        <v>-4.1432659999999996E-3</v>
      </c>
      <c r="E11">
        <v>-3.2489760000000002E-3</v>
      </c>
      <c r="F11">
        <v>-3.9394199999999999E-3</v>
      </c>
      <c r="G11">
        <v>-1.4563283999999999E-2</v>
      </c>
      <c r="I11" t="s">
        <v>51</v>
      </c>
      <c r="J11" s="1">
        <f t="shared" si="0"/>
        <v>-28.012450428935001</v>
      </c>
      <c r="K11" s="1">
        <f t="shared" si="1"/>
        <v>-8.1921839607740008</v>
      </c>
      <c r="L11" s="1">
        <f t="shared" si="2"/>
        <v>-4.6386983851780004</v>
      </c>
      <c r="M11" s="1">
        <f t="shared" si="3"/>
        <v>-11.610613284335999</v>
      </c>
      <c r="P11" s="1"/>
      <c r="Q11" s="1"/>
      <c r="R11" s="1"/>
      <c r="S11" s="1"/>
    </row>
    <row r="15" spans="1:26">
      <c r="Z15" s="2"/>
    </row>
    <row r="51" spans="17:18">
      <c r="Q51" s="3"/>
      <c r="R51" s="2"/>
    </row>
    <row r="56" spans="17:18">
      <c r="R56" s="2"/>
    </row>
    <row r="57" spans="17:18">
      <c r="Q57" s="3"/>
      <c r="R57" s="2"/>
    </row>
    <row r="58" spans="17:18">
      <c r="Q58" s="3"/>
      <c r="R58" s="2"/>
    </row>
    <row r="59" spans="17:18">
      <c r="Q59" s="3"/>
      <c r="R59" s="2"/>
    </row>
    <row r="60" spans="17:18">
      <c r="Q60" s="3"/>
      <c r="R60" s="2"/>
    </row>
    <row r="61" spans="17:18">
      <c r="Q61" s="3"/>
      <c r="R61" s="2"/>
    </row>
    <row r="62" spans="17:18">
      <c r="Q62" s="3"/>
      <c r="R62" s="2"/>
    </row>
    <row r="63" spans="17:18">
      <c r="Q63" s="3"/>
      <c r="R63" s="2"/>
    </row>
    <row r="64" spans="17:18">
      <c r="Q64" s="3"/>
      <c r="R64" s="2"/>
    </row>
    <row r="65" spans="17:18">
      <c r="Q65" s="3"/>
      <c r="R65" s="2"/>
    </row>
    <row r="66" spans="17:18">
      <c r="Q66" s="3"/>
      <c r="R66" s="2"/>
    </row>
    <row r="67" spans="17:18">
      <c r="Q67" s="3"/>
      <c r="R67" s="2"/>
    </row>
    <row r="68" spans="17:18">
      <c r="Q68" s="3"/>
      <c r="R68" s="2"/>
    </row>
    <row r="69" spans="17:18">
      <c r="Q69" s="3"/>
      <c r="R69" s="2"/>
    </row>
    <row r="70" spans="17:18">
      <c r="Q70" s="3"/>
      <c r="R70" s="2"/>
    </row>
    <row r="71" spans="17:18">
      <c r="Q71" s="3"/>
      <c r="R71" s="2"/>
    </row>
    <row r="72" spans="17:18">
      <c r="Q72" s="3"/>
      <c r="R72" s="2"/>
    </row>
    <row r="73" spans="17:18">
      <c r="Q73" s="3"/>
      <c r="R73" s="2"/>
    </row>
    <row r="74" spans="17:18">
      <c r="Q74" s="3"/>
      <c r="R74" s="2"/>
    </row>
    <row r="75" spans="17:18">
      <c r="Q75" s="3"/>
      <c r="R75" s="2"/>
    </row>
    <row r="76" spans="17:18">
      <c r="Q76" s="3"/>
      <c r="R76" s="2"/>
    </row>
    <row r="77" spans="17:18">
      <c r="Q77" s="3"/>
      <c r="R77" s="2"/>
    </row>
    <row r="78" spans="17:18">
      <c r="Q78" s="3"/>
      <c r="R78" s="2"/>
    </row>
    <row r="79" spans="17:18">
      <c r="R79" s="2"/>
    </row>
    <row r="80" spans="17:18">
      <c r="R80" s="2"/>
    </row>
    <row r="81" spans="18:18">
      <c r="R81" s="2"/>
    </row>
    <row r="82" spans="18:18">
      <c r="R82" s="2"/>
    </row>
    <row r="83" spans="18:18">
      <c r="R83" s="2">
        <v>2</v>
      </c>
    </row>
  </sheetData>
  <sortState ref="S53:X83">
    <sortCondition descending="1" ref="T53:T83"/>
  </sortState>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6927A-A49D-164D-80EA-FF3988118E6B}">
  <dimension ref="A3:BK111"/>
  <sheetViews>
    <sheetView zoomScale="84" workbookViewId="0"/>
  </sheetViews>
  <sheetFormatPr baseColWidth="10" defaultRowHeight="16"/>
  <cols>
    <col min="3" max="3" width="18.1640625" customWidth="1"/>
    <col min="12" max="12" width="11" bestFit="1" customWidth="1"/>
    <col min="13" max="13" width="13" customWidth="1"/>
    <col min="14" max="14" width="13.83203125" customWidth="1"/>
    <col min="15" max="15" width="11" customWidth="1"/>
    <col min="16" max="16" width="23.83203125" customWidth="1"/>
    <col min="17" max="17" width="15" customWidth="1"/>
    <col min="18" max="18" width="14.6640625" customWidth="1"/>
    <col min="19" max="19" width="14.1640625" customWidth="1"/>
    <col min="20" max="20" width="12.6640625" customWidth="1"/>
    <col min="21" max="21" width="13.33203125" customWidth="1"/>
    <col min="23" max="23" width="16.83203125" customWidth="1"/>
    <col min="24" max="24" width="18" customWidth="1"/>
    <col min="25" max="25" width="16.1640625" customWidth="1"/>
    <col min="26" max="27" width="11" bestFit="1" customWidth="1"/>
    <col min="28" max="28" width="12.1640625" bestFit="1" customWidth="1"/>
    <col min="29" max="31" width="11" bestFit="1" customWidth="1"/>
    <col min="33" max="33" width="16.1640625" customWidth="1"/>
    <col min="34" max="34" width="17" customWidth="1"/>
    <col min="35" max="35" width="13.5" customWidth="1"/>
    <col min="36" max="37" width="11" bestFit="1" customWidth="1"/>
    <col min="38" max="38" width="12.1640625" bestFit="1" customWidth="1"/>
    <col min="39" max="39" width="11" bestFit="1" customWidth="1"/>
    <col min="43" max="43" width="16.83203125" customWidth="1"/>
    <col min="45" max="45" width="15" customWidth="1"/>
    <col min="55" max="55" width="13.6640625" customWidth="1"/>
    <col min="56" max="56" width="11.6640625" bestFit="1" customWidth="1"/>
    <col min="57" max="57" width="16.1640625" customWidth="1"/>
    <col min="58" max="58" width="16.5" customWidth="1"/>
    <col min="59" max="59" width="15.33203125" customWidth="1"/>
    <col min="60" max="60" width="15.1640625" customWidth="1"/>
    <col min="61" max="61" width="12.33203125" customWidth="1"/>
    <col min="62" max="62" width="14.1640625" customWidth="1"/>
    <col min="63" max="63" width="11.33203125" bestFit="1" customWidth="1"/>
  </cols>
  <sheetData>
    <row r="3" spans="1:58">
      <c r="P3" s="1"/>
      <c r="Q3" s="1"/>
      <c r="R3" s="1"/>
      <c r="S3" s="1"/>
      <c r="T3" s="1"/>
    </row>
    <row r="4" spans="1:58">
      <c r="P4" s="1"/>
      <c r="Q4" s="1"/>
      <c r="R4" s="1"/>
      <c r="S4" s="1"/>
      <c r="T4" s="1"/>
      <c r="W4" t="s">
        <v>198</v>
      </c>
      <c r="AG4" t="s">
        <v>199</v>
      </c>
      <c r="AI4" s="46" t="s">
        <v>169</v>
      </c>
      <c r="AQ4" t="s">
        <v>200</v>
      </c>
      <c r="BA4" t="s">
        <v>201</v>
      </c>
    </row>
    <row r="5" spans="1:58">
      <c r="C5" t="s">
        <v>160</v>
      </c>
      <c r="E5" t="s">
        <v>161</v>
      </c>
      <c r="L5" t="s">
        <v>198</v>
      </c>
    </row>
    <row r="6" spans="1:58">
      <c r="A6" t="s">
        <v>52</v>
      </c>
      <c r="B6" t="s">
        <v>53</v>
      </c>
      <c r="C6" t="s">
        <v>159</v>
      </c>
      <c r="D6" t="s">
        <v>158</v>
      </c>
      <c r="E6" t="s">
        <v>154</v>
      </c>
      <c r="F6" t="s">
        <v>155</v>
      </c>
      <c r="G6" t="s">
        <v>156</v>
      </c>
      <c r="H6" t="s">
        <v>157</v>
      </c>
      <c r="L6" t="s">
        <v>52</v>
      </c>
      <c r="M6" t="s">
        <v>53</v>
      </c>
      <c r="N6" s="9" t="s">
        <v>54</v>
      </c>
      <c r="O6" s="9" t="s">
        <v>104</v>
      </c>
      <c r="P6" t="s">
        <v>75</v>
      </c>
      <c r="Q6" t="s">
        <v>55</v>
      </c>
      <c r="R6" t="s">
        <v>56</v>
      </c>
      <c r="S6" t="s">
        <v>57</v>
      </c>
      <c r="T6" t="s">
        <v>58</v>
      </c>
      <c r="W6" t="s">
        <v>17</v>
      </c>
      <c r="AG6" t="s">
        <v>17</v>
      </c>
      <c r="AQ6" t="s">
        <v>17</v>
      </c>
      <c r="BA6" t="s">
        <v>17</v>
      </c>
    </row>
    <row r="7" spans="1:58" ht="17" thickBot="1">
      <c r="A7" t="s">
        <v>59</v>
      </c>
      <c r="B7" t="s">
        <v>60</v>
      </c>
      <c r="C7">
        <v>25</v>
      </c>
      <c r="D7" s="63">
        <v>7</v>
      </c>
      <c r="E7">
        <v>1</v>
      </c>
      <c r="F7">
        <v>0</v>
      </c>
      <c r="G7">
        <v>0</v>
      </c>
      <c r="H7">
        <v>0</v>
      </c>
      <c r="L7" t="s">
        <v>61</v>
      </c>
      <c r="M7" t="s">
        <v>62</v>
      </c>
      <c r="N7" s="9">
        <v>190</v>
      </c>
      <c r="O7" s="36">
        <f t="shared" ref="O7:O13" si="0">LOG(N7)</f>
        <v>2.2787536009528289</v>
      </c>
      <c r="P7" s="1">
        <v>98.819051669155982</v>
      </c>
      <c r="Q7" s="1">
        <v>52.100932086147004</v>
      </c>
      <c r="R7" s="1">
        <v>20.069388168669999</v>
      </c>
      <c r="S7" s="1">
        <v>9.355894381201999</v>
      </c>
      <c r="T7" s="1">
        <v>23.724935573080003</v>
      </c>
    </row>
    <row r="8" spans="1:58">
      <c r="A8" t="s">
        <v>61</v>
      </c>
      <c r="B8" t="s">
        <v>62</v>
      </c>
      <c r="C8">
        <v>25</v>
      </c>
      <c r="D8" s="64">
        <v>8</v>
      </c>
      <c r="E8" s="61">
        <v>4</v>
      </c>
      <c r="F8" s="61">
        <v>0</v>
      </c>
      <c r="G8" s="61">
        <v>0</v>
      </c>
      <c r="H8" s="61">
        <v>2</v>
      </c>
      <c r="L8" t="s">
        <v>63</v>
      </c>
      <c r="M8" t="s">
        <v>64</v>
      </c>
      <c r="N8" s="9">
        <v>29.86</v>
      </c>
      <c r="O8" s="36">
        <f t="shared" si="0"/>
        <v>1.4750898033890065</v>
      </c>
      <c r="P8" s="1">
        <v>49.014617179440705</v>
      </c>
      <c r="Q8" s="1">
        <v>28.012450428935001</v>
      </c>
      <c r="R8" s="1">
        <v>8.1921839607740008</v>
      </c>
      <c r="S8" s="1">
        <v>4.6386983851779995</v>
      </c>
      <c r="T8" s="1">
        <v>11.610613284336001</v>
      </c>
      <c r="W8" s="7" t="s">
        <v>18</v>
      </c>
      <c r="X8" s="7"/>
      <c r="AG8" s="7" t="s">
        <v>18</v>
      </c>
      <c r="AH8" s="7"/>
      <c r="AQ8" s="7" t="s">
        <v>18</v>
      </c>
      <c r="AR8" s="7"/>
      <c r="BA8" s="7" t="s">
        <v>18</v>
      </c>
      <c r="BB8" s="7"/>
    </row>
    <row r="9" spans="1:58">
      <c r="A9" t="s">
        <v>63</v>
      </c>
      <c r="B9" t="s">
        <v>64</v>
      </c>
      <c r="C9">
        <v>25</v>
      </c>
      <c r="D9" s="63">
        <v>7</v>
      </c>
      <c r="E9">
        <v>2</v>
      </c>
      <c r="F9">
        <v>0</v>
      </c>
      <c r="G9">
        <v>0</v>
      </c>
      <c r="H9">
        <v>1</v>
      </c>
      <c r="L9" t="s">
        <v>65</v>
      </c>
      <c r="M9" t="s">
        <v>66</v>
      </c>
      <c r="N9" s="9">
        <v>26</v>
      </c>
      <c r="O9" s="36">
        <f t="shared" si="0"/>
        <v>1.414973347970818</v>
      </c>
      <c r="P9" s="1">
        <v>201.2470455903061</v>
      </c>
      <c r="Q9" s="1">
        <v>112.476303267806</v>
      </c>
      <c r="R9" s="1">
        <v>36.497238071355</v>
      </c>
      <c r="S9" s="1">
        <v>17.64803174055</v>
      </c>
      <c r="T9" s="1">
        <v>46.224905179678998</v>
      </c>
      <c r="W9" s="4" t="s">
        <v>19</v>
      </c>
      <c r="X9" s="4">
        <v>0.78269695144936657</v>
      </c>
      <c r="AG9" s="4" t="s">
        <v>19</v>
      </c>
      <c r="AH9" s="4">
        <v>0.9994390839827777</v>
      </c>
      <c r="AQ9" s="4" t="s">
        <v>19</v>
      </c>
      <c r="AR9" s="4">
        <v>0.94084809845867168</v>
      </c>
      <c r="BA9" s="4" t="s">
        <v>19</v>
      </c>
      <c r="BB9" s="4">
        <v>0.95003948747592526</v>
      </c>
    </row>
    <row r="10" spans="1:58">
      <c r="A10" t="s">
        <v>65</v>
      </c>
      <c r="B10" t="s">
        <v>66</v>
      </c>
      <c r="C10">
        <v>25</v>
      </c>
      <c r="D10" s="63">
        <v>7.4</v>
      </c>
      <c r="E10">
        <v>2</v>
      </c>
      <c r="F10">
        <v>0</v>
      </c>
      <c r="G10">
        <v>1</v>
      </c>
      <c r="H10">
        <v>2</v>
      </c>
      <c r="L10" t="s">
        <v>67</v>
      </c>
      <c r="M10" t="s">
        <v>68</v>
      </c>
      <c r="N10" s="9">
        <v>11.12</v>
      </c>
      <c r="O10" s="36">
        <f t="shared" si="0"/>
        <v>1.0461047872460387</v>
      </c>
      <c r="P10" s="1">
        <v>19.605940223278168</v>
      </c>
      <c r="Q10" s="1">
        <v>12.763612753643001</v>
      </c>
      <c r="R10" s="1">
        <v>2.9528458834669999</v>
      </c>
      <c r="S10" s="1">
        <v>2.989049387713</v>
      </c>
      <c r="T10" s="1">
        <v>3.5770472835280001</v>
      </c>
      <c r="W10" s="4" t="s">
        <v>20</v>
      </c>
      <c r="X10" s="4">
        <v>0.61261451780813203</v>
      </c>
      <c r="AG10" s="4" t="s">
        <v>20</v>
      </c>
      <c r="AH10" s="65">
        <v>0.99887848259233369</v>
      </c>
      <c r="AQ10" s="4" t="s">
        <v>20</v>
      </c>
      <c r="AR10" s="4">
        <v>0.88519514437329827</v>
      </c>
      <c r="BA10" s="4" t="s">
        <v>20</v>
      </c>
      <c r="BB10" s="4">
        <v>0.90257502776351872</v>
      </c>
    </row>
    <row r="11" spans="1:58">
      <c r="A11" t="s">
        <v>67</v>
      </c>
      <c r="B11" t="s">
        <v>68</v>
      </c>
      <c r="C11">
        <v>25</v>
      </c>
      <c r="D11" s="63">
        <v>7</v>
      </c>
      <c r="E11">
        <v>2</v>
      </c>
      <c r="F11">
        <v>0</v>
      </c>
      <c r="G11">
        <v>0</v>
      </c>
      <c r="H11">
        <v>0</v>
      </c>
      <c r="L11" t="s">
        <v>69</v>
      </c>
      <c r="M11" t="s">
        <v>70</v>
      </c>
      <c r="N11" s="9">
        <v>4.5</v>
      </c>
      <c r="O11" s="36">
        <f t="shared" si="0"/>
        <v>0.65321251377534373</v>
      </c>
      <c r="P11" s="1">
        <v>220.40384989077907</v>
      </c>
      <c r="Q11" s="1">
        <v>138.560370221548</v>
      </c>
      <c r="R11" s="1">
        <v>34.811665438657997</v>
      </c>
      <c r="S11" s="1">
        <v>19.334669883529003</v>
      </c>
      <c r="T11" s="1">
        <v>41.186684991890004</v>
      </c>
      <c r="W11" s="4" t="s">
        <v>21</v>
      </c>
      <c r="X11" s="4">
        <v>-1.324312893151208</v>
      </c>
      <c r="AG11" s="4" t="s">
        <v>21</v>
      </c>
      <c r="AH11" s="4">
        <v>0.99327089555400239</v>
      </c>
      <c r="AQ11" s="4" t="s">
        <v>21</v>
      </c>
      <c r="AR11" s="4">
        <v>0.31117086623978985</v>
      </c>
      <c r="BA11" s="4" t="s">
        <v>21</v>
      </c>
      <c r="BB11" s="4">
        <v>0.41545016658111233</v>
      </c>
    </row>
    <row r="12" spans="1:58">
      <c r="A12" t="s">
        <v>69</v>
      </c>
      <c r="B12" t="s">
        <v>70</v>
      </c>
      <c r="C12">
        <v>25</v>
      </c>
      <c r="D12" s="63">
        <v>7</v>
      </c>
      <c r="E12">
        <v>2</v>
      </c>
      <c r="F12">
        <v>1</v>
      </c>
      <c r="G12">
        <v>0</v>
      </c>
      <c r="H12">
        <v>3</v>
      </c>
      <c r="L12" t="s">
        <v>71</v>
      </c>
      <c r="M12" t="s">
        <v>72</v>
      </c>
      <c r="N12" s="9">
        <v>0.8</v>
      </c>
      <c r="O12" s="36">
        <f t="shared" si="0"/>
        <v>-9.6910013008056392E-2</v>
      </c>
      <c r="P12" s="1">
        <v>243.5579356715219</v>
      </c>
      <c r="Q12" s="1">
        <v>154.082779230516</v>
      </c>
      <c r="R12" s="1">
        <v>38.868975480317999</v>
      </c>
      <c r="S12" s="1">
        <v>23.251934976605</v>
      </c>
      <c r="T12" s="1">
        <v>44.366923194214003</v>
      </c>
      <c r="W12" s="4" t="s">
        <v>22</v>
      </c>
      <c r="X12" s="4">
        <v>1.6156582046253938</v>
      </c>
      <c r="AG12" s="4" t="s">
        <v>22</v>
      </c>
      <c r="AH12" s="4">
        <v>0.1037058220551661</v>
      </c>
      <c r="AQ12" s="4" t="s">
        <v>22</v>
      </c>
      <c r="AR12" s="4">
        <v>1.1226953542615536</v>
      </c>
      <c r="BA12" s="4" t="s">
        <v>22</v>
      </c>
      <c r="BB12" s="4">
        <v>1.0363275097013251</v>
      </c>
    </row>
    <row r="13" spans="1:58" ht="17" thickBot="1">
      <c r="A13" t="s">
        <v>71</v>
      </c>
      <c r="B13" t="s">
        <v>72</v>
      </c>
      <c r="C13">
        <v>25</v>
      </c>
      <c r="D13" s="63">
        <v>7</v>
      </c>
      <c r="E13">
        <v>3</v>
      </c>
      <c r="F13">
        <v>0</v>
      </c>
      <c r="G13">
        <v>0</v>
      </c>
      <c r="H13">
        <v>2</v>
      </c>
      <c r="L13" s="10" t="s">
        <v>73</v>
      </c>
      <c r="M13" t="s">
        <v>74</v>
      </c>
      <c r="N13" s="9">
        <v>0.13</v>
      </c>
      <c r="O13" s="36">
        <f t="shared" si="0"/>
        <v>-0.88605664769316317</v>
      </c>
      <c r="P13" s="1">
        <v>147.43987899368801</v>
      </c>
      <c r="Q13" s="1">
        <v>74.542119787171004</v>
      </c>
      <c r="R13" s="1">
        <v>28.487466584318</v>
      </c>
      <c r="S13" s="1">
        <v>10.764008261968</v>
      </c>
      <c r="T13" s="1">
        <v>39.633339173145998</v>
      </c>
      <c r="W13" s="5" t="s">
        <v>23</v>
      </c>
      <c r="X13" s="5">
        <v>7</v>
      </c>
      <c r="AG13" s="5" t="s">
        <v>23</v>
      </c>
      <c r="AH13" s="5">
        <v>7</v>
      </c>
      <c r="AQ13" s="5" t="s">
        <v>23</v>
      </c>
      <c r="AR13" s="5">
        <v>7</v>
      </c>
      <c r="BA13" s="5" t="s">
        <v>23</v>
      </c>
      <c r="BB13" s="5">
        <v>7</v>
      </c>
    </row>
    <row r="14" spans="1:58">
      <c r="A14" s="10" t="s">
        <v>73</v>
      </c>
      <c r="B14" t="s">
        <v>74</v>
      </c>
      <c r="C14">
        <v>22</v>
      </c>
      <c r="D14" s="63">
        <v>7</v>
      </c>
      <c r="E14">
        <v>1</v>
      </c>
      <c r="F14">
        <v>1</v>
      </c>
      <c r="G14">
        <v>0</v>
      </c>
      <c r="H14">
        <v>3</v>
      </c>
    </row>
    <row r="15" spans="1:58" ht="17" thickBot="1">
      <c r="L15" t="s">
        <v>199</v>
      </c>
      <c r="M15" t="s">
        <v>153</v>
      </c>
      <c r="W15" t="s">
        <v>24</v>
      </c>
      <c r="AG15" t="s">
        <v>24</v>
      </c>
      <c r="AQ15" t="s">
        <v>24</v>
      </c>
      <c r="BA15" t="s">
        <v>24</v>
      </c>
    </row>
    <row r="16" spans="1:58">
      <c r="L16" t="s">
        <v>52</v>
      </c>
      <c r="M16" t="s">
        <v>53</v>
      </c>
      <c r="N16" s="9" t="s">
        <v>54</v>
      </c>
      <c r="O16" s="9" t="s">
        <v>104</v>
      </c>
      <c r="P16" t="s">
        <v>75</v>
      </c>
      <c r="Q16" t="s">
        <v>55</v>
      </c>
      <c r="R16" t="s">
        <v>56</v>
      </c>
      <c r="S16" t="s">
        <v>57</v>
      </c>
      <c r="T16" t="s">
        <v>58</v>
      </c>
      <c r="W16" s="6"/>
      <c r="X16" s="6" t="s">
        <v>29</v>
      </c>
      <c r="Y16" s="6" t="s">
        <v>30</v>
      </c>
      <c r="Z16" s="6" t="s">
        <v>31</v>
      </c>
      <c r="AA16" s="6" t="s">
        <v>32</v>
      </c>
      <c r="AB16" s="6" t="s">
        <v>33</v>
      </c>
      <c r="AG16" s="6"/>
      <c r="AH16" s="6" t="s">
        <v>29</v>
      </c>
      <c r="AI16" s="6" t="s">
        <v>30</v>
      </c>
      <c r="AJ16" s="6" t="s">
        <v>31</v>
      </c>
      <c r="AK16" s="6" t="s">
        <v>32</v>
      </c>
      <c r="AL16" s="6" t="s">
        <v>33</v>
      </c>
      <c r="AQ16" s="6"/>
      <c r="AR16" s="6" t="s">
        <v>29</v>
      </c>
      <c r="AS16" s="6" t="s">
        <v>30</v>
      </c>
      <c r="AT16" s="6" t="s">
        <v>31</v>
      </c>
      <c r="AU16" s="6" t="s">
        <v>32</v>
      </c>
      <c r="AV16" s="6" t="s">
        <v>33</v>
      </c>
      <c r="BA16" s="6"/>
      <c r="BB16" s="6" t="s">
        <v>29</v>
      </c>
      <c r="BC16" s="6" t="s">
        <v>30</v>
      </c>
      <c r="BD16" s="6" t="s">
        <v>31</v>
      </c>
      <c r="BE16" s="6" t="s">
        <v>32</v>
      </c>
      <c r="BF16" s="6" t="s">
        <v>33</v>
      </c>
    </row>
    <row r="17" spans="1:62">
      <c r="A17" t="s">
        <v>76</v>
      </c>
      <c r="L17" t="s">
        <v>59</v>
      </c>
      <c r="M17" t="s">
        <v>60</v>
      </c>
      <c r="N17" s="9">
        <v>1200</v>
      </c>
      <c r="O17" s="36">
        <f>LOG(N17)</f>
        <v>3.0791812460476247</v>
      </c>
      <c r="P17" s="1">
        <v>81.766994095712548</v>
      </c>
      <c r="Q17" s="1">
        <v>50.899727375459996</v>
      </c>
      <c r="R17" s="1">
        <v>13.564375106016</v>
      </c>
      <c r="S17" s="1">
        <v>8.0252671942829998</v>
      </c>
      <c r="T17" s="1">
        <v>14.7841747909</v>
      </c>
      <c r="W17" s="4" t="s">
        <v>25</v>
      </c>
      <c r="X17" s="4">
        <v>5</v>
      </c>
      <c r="Y17" s="4">
        <v>4.128030756619415</v>
      </c>
      <c r="Z17" s="4">
        <v>0.82560615132388304</v>
      </c>
      <c r="AA17" s="4">
        <v>0.31628160887284396</v>
      </c>
      <c r="AB17" s="4">
        <v>0.86447872277428073</v>
      </c>
      <c r="AG17" s="4" t="s">
        <v>25</v>
      </c>
      <c r="AH17" s="4">
        <v>5</v>
      </c>
      <c r="AI17" s="4">
        <v>9.5788399269663262</v>
      </c>
      <c r="AJ17" s="4">
        <v>1.9157679853932652</v>
      </c>
      <c r="AK17" s="4">
        <v>178.12982228618066</v>
      </c>
      <c r="AL17" s="4">
        <v>5.6820925464113069E-2</v>
      </c>
      <c r="AQ17" s="4" t="s">
        <v>25</v>
      </c>
      <c r="AR17" s="4">
        <v>5</v>
      </c>
      <c r="AS17" s="4">
        <v>9.7185755984497195</v>
      </c>
      <c r="AT17" s="4">
        <v>1.9437151196899438</v>
      </c>
      <c r="AU17" s="4">
        <v>1.542086594754476</v>
      </c>
      <c r="AV17" s="4">
        <v>0.54277139007721797</v>
      </c>
      <c r="BA17" s="4" t="s">
        <v>25</v>
      </c>
      <c r="BB17" s="4">
        <v>5</v>
      </c>
      <c r="BC17" s="4">
        <v>9.9496333338771787</v>
      </c>
      <c r="BD17" s="4">
        <v>1.9899266667754358</v>
      </c>
      <c r="BE17" s="4">
        <v>1.8528617602737054</v>
      </c>
      <c r="BF17" s="4">
        <v>0.50445745762057559</v>
      </c>
    </row>
    <row r="18" spans="1:62">
      <c r="C18" t="s">
        <v>193</v>
      </c>
      <c r="L18" t="s">
        <v>63</v>
      </c>
      <c r="M18" t="s">
        <v>64</v>
      </c>
      <c r="N18" s="9">
        <v>29.86</v>
      </c>
      <c r="O18" s="36">
        <f t="shared" ref="O18:O23" si="1">LOG(N18)</f>
        <v>1.4750898033890065</v>
      </c>
      <c r="P18" s="1">
        <v>49.014617179440705</v>
      </c>
      <c r="Q18" s="1">
        <v>28.012450428935001</v>
      </c>
      <c r="R18" s="1">
        <v>8.1921839607740008</v>
      </c>
      <c r="S18" s="1">
        <v>4.6386983851779995</v>
      </c>
      <c r="T18" s="1">
        <v>11.610613284336001</v>
      </c>
      <c r="W18" s="4" t="s">
        <v>26</v>
      </c>
      <c r="X18" s="4">
        <v>1</v>
      </c>
      <c r="Y18" s="4">
        <v>2.6103514341733507</v>
      </c>
      <c r="Z18" s="4">
        <v>2.6103514341733507</v>
      </c>
      <c r="AA18" s="4"/>
      <c r="AB18" s="4"/>
      <c r="AG18" s="4" t="s">
        <v>26</v>
      </c>
      <c r="AH18" s="4">
        <v>1</v>
      </c>
      <c r="AI18" s="4">
        <v>1.0754897528137774E-2</v>
      </c>
      <c r="AJ18" s="4">
        <v>1.0754897528137774E-2</v>
      </c>
      <c r="AK18" s="4"/>
      <c r="AL18" s="4"/>
      <c r="AQ18" s="4" t="s">
        <v>26</v>
      </c>
      <c r="AR18" s="4">
        <v>1</v>
      </c>
      <c r="AS18" s="4">
        <v>1.2604448584804755</v>
      </c>
      <c r="AT18" s="4">
        <v>1.2604448584804755</v>
      </c>
      <c r="AU18" s="4"/>
      <c r="AV18" s="4"/>
      <c r="BA18" s="4" t="s">
        <v>26</v>
      </c>
      <c r="BB18" s="4">
        <v>1</v>
      </c>
      <c r="BC18" s="4">
        <v>1.0739747073637502</v>
      </c>
      <c r="BD18" s="4">
        <v>1.0739747073637502</v>
      </c>
      <c r="BE18" s="4"/>
      <c r="BF18" s="4"/>
    </row>
    <row r="19" spans="1:62" ht="17" thickBot="1">
      <c r="A19" t="s">
        <v>183</v>
      </c>
      <c r="B19" t="s">
        <v>182</v>
      </c>
      <c r="C19" t="s">
        <v>185</v>
      </c>
      <c r="D19" t="s">
        <v>186</v>
      </c>
      <c r="E19" t="s">
        <v>187</v>
      </c>
      <c r="F19" t="s">
        <v>188</v>
      </c>
      <c r="G19" t="s">
        <v>189</v>
      </c>
      <c r="H19" t="s">
        <v>190</v>
      </c>
      <c r="I19" t="s">
        <v>191</v>
      </c>
      <c r="J19" s="10" t="s">
        <v>192</v>
      </c>
      <c r="L19" t="s">
        <v>65</v>
      </c>
      <c r="M19" t="s">
        <v>66</v>
      </c>
      <c r="N19" s="9">
        <v>26</v>
      </c>
      <c r="O19" s="36">
        <f t="shared" si="1"/>
        <v>1.414973347970818</v>
      </c>
      <c r="P19" s="1">
        <v>201.2470455903061</v>
      </c>
      <c r="Q19" s="1">
        <v>112.476303267806</v>
      </c>
      <c r="R19" s="1">
        <v>36.497238071355</v>
      </c>
      <c r="S19" s="1">
        <v>17.64803174055</v>
      </c>
      <c r="T19" s="1">
        <v>46.224905179678998</v>
      </c>
      <c r="W19" s="5" t="s">
        <v>27</v>
      </c>
      <c r="X19" s="5">
        <v>6</v>
      </c>
      <c r="Y19" s="5">
        <v>6.7383821907927661</v>
      </c>
      <c r="Z19" s="5"/>
      <c r="AA19" s="5"/>
      <c r="AB19" s="5"/>
      <c r="AG19" s="5" t="s">
        <v>27</v>
      </c>
      <c r="AH19" s="5">
        <v>6</v>
      </c>
      <c r="AI19" s="5">
        <v>9.5895948244944638</v>
      </c>
      <c r="AJ19" s="5"/>
      <c r="AK19" s="5"/>
      <c r="AL19" s="5"/>
      <c r="AQ19" s="5" t="s">
        <v>27</v>
      </c>
      <c r="AR19" s="5">
        <v>6</v>
      </c>
      <c r="AS19" s="5">
        <v>10.979020456930195</v>
      </c>
      <c r="AT19" s="5"/>
      <c r="AU19" s="5"/>
      <c r="AV19" s="5"/>
      <c r="BA19" s="5" t="s">
        <v>27</v>
      </c>
      <c r="BB19" s="5">
        <v>6</v>
      </c>
      <c r="BC19" s="5">
        <v>11.023608041240928</v>
      </c>
      <c r="BD19" s="5"/>
      <c r="BE19" s="5"/>
      <c r="BF19" s="5"/>
    </row>
    <row r="20" spans="1:62" ht="17" thickBot="1">
      <c r="A20" t="s">
        <v>174</v>
      </c>
      <c r="B20">
        <v>70</v>
      </c>
      <c r="F20" t="s">
        <v>184</v>
      </c>
      <c r="G20" t="s">
        <v>184</v>
      </c>
      <c r="I20" t="s">
        <v>184</v>
      </c>
      <c r="L20" t="s">
        <v>67</v>
      </c>
      <c r="M20" t="s">
        <v>68</v>
      </c>
      <c r="N20" s="9">
        <v>11.12</v>
      </c>
      <c r="O20" s="36">
        <f t="shared" si="1"/>
        <v>1.0461047872460387</v>
      </c>
      <c r="P20" s="1">
        <v>19.605940223278168</v>
      </c>
      <c r="Q20" s="1">
        <v>12.763612753643001</v>
      </c>
      <c r="R20" s="1">
        <v>2.9528458834669999</v>
      </c>
      <c r="S20" s="1">
        <v>2.989049387713</v>
      </c>
      <c r="T20" s="1">
        <v>3.5770472835280001</v>
      </c>
      <c r="BJ20" s="1"/>
    </row>
    <row r="21" spans="1:62">
      <c r="A21" t="s">
        <v>177</v>
      </c>
      <c r="B21">
        <v>74</v>
      </c>
      <c r="F21" t="s">
        <v>184</v>
      </c>
      <c r="L21" t="s">
        <v>69</v>
      </c>
      <c r="M21" t="s">
        <v>70</v>
      </c>
      <c r="N21" s="9">
        <v>4.5</v>
      </c>
      <c r="O21" s="36">
        <f t="shared" si="1"/>
        <v>0.65321251377534373</v>
      </c>
      <c r="P21" s="1">
        <v>220.40384989077907</v>
      </c>
      <c r="Q21" s="1">
        <v>138.560370221548</v>
      </c>
      <c r="R21" s="1">
        <v>34.811665438657997</v>
      </c>
      <c r="S21" s="1">
        <v>19.334669883529003</v>
      </c>
      <c r="T21" s="1">
        <v>41.186684991890004</v>
      </c>
      <c r="W21" s="6"/>
      <c r="X21" s="6" t="s">
        <v>34</v>
      </c>
      <c r="Y21" s="6" t="s">
        <v>22</v>
      </c>
      <c r="Z21" s="6" t="s">
        <v>35</v>
      </c>
      <c r="AA21" s="6" t="s">
        <v>36</v>
      </c>
      <c r="AB21" s="6" t="s">
        <v>37</v>
      </c>
      <c r="AC21" s="6" t="s">
        <v>38</v>
      </c>
      <c r="AD21" s="6" t="s">
        <v>39</v>
      </c>
      <c r="AE21" s="6" t="s">
        <v>40</v>
      </c>
      <c r="AG21" s="6"/>
      <c r="AH21" s="6" t="s">
        <v>34</v>
      </c>
      <c r="AI21" s="6" t="s">
        <v>22</v>
      </c>
      <c r="AJ21" s="6" t="s">
        <v>35</v>
      </c>
      <c r="AK21" s="6" t="s">
        <v>36</v>
      </c>
      <c r="AL21" s="6" t="s">
        <v>37</v>
      </c>
      <c r="AM21" s="6" t="s">
        <v>38</v>
      </c>
      <c r="AN21" s="6" t="s">
        <v>39</v>
      </c>
      <c r="AO21" s="6" t="s">
        <v>40</v>
      </c>
      <c r="AQ21" s="6"/>
      <c r="AR21" s="6" t="s">
        <v>34</v>
      </c>
      <c r="AS21" s="6" t="s">
        <v>22</v>
      </c>
      <c r="AT21" s="6" t="s">
        <v>35</v>
      </c>
      <c r="AU21" s="6" t="s">
        <v>36</v>
      </c>
      <c r="AV21" s="6" t="s">
        <v>37</v>
      </c>
      <c r="AW21" s="6" t="s">
        <v>38</v>
      </c>
      <c r="AX21" s="6" t="s">
        <v>39</v>
      </c>
      <c r="AY21" s="6" t="s">
        <v>40</v>
      </c>
      <c r="BA21" s="6"/>
      <c r="BB21" s="6" t="s">
        <v>34</v>
      </c>
      <c r="BC21" s="6" t="s">
        <v>22</v>
      </c>
      <c r="BD21" s="6" t="s">
        <v>35</v>
      </c>
      <c r="BE21" s="6" t="s">
        <v>36</v>
      </c>
      <c r="BF21" s="6" t="s">
        <v>37</v>
      </c>
      <c r="BG21" s="6" t="s">
        <v>38</v>
      </c>
      <c r="BH21" s="6" t="s">
        <v>39</v>
      </c>
      <c r="BI21" s="6" t="s">
        <v>40</v>
      </c>
      <c r="BJ21" s="1"/>
    </row>
    <row r="22" spans="1:62">
      <c r="A22" t="s">
        <v>172</v>
      </c>
      <c r="B22">
        <v>84</v>
      </c>
      <c r="C22" t="s">
        <v>184</v>
      </c>
      <c r="F22" t="s">
        <v>184</v>
      </c>
      <c r="H22" t="s">
        <v>184</v>
      </c>
      <c r="I22" t="s">
        <v>184</v>
      </c>
      <c r="J22" t="s">
        <v>184</v>
      </c>
      <c r="L22" t="s">
        <v>71</v>
      </c>
      <c r="M22" t="s">
        <v>72</v>
      </c>
      <c r="N22" s="9">
        <v>0.8</v>
      </c>
      <c r="O22" s="36">
        <f t="shared" si="1"/>
        <v>-9.6910013008056392E-2</v>
      </c>
      <c r="P22" s="1">
        <v>243.5579356715219</v>
      </c>
      <c r="Q22" s="1">
        <v>154.082779230516</v>
      </c>
      <c r="R22" s="1">
        <v>38.868975480317999</v>
      </c>
      <c r="S22" s="1">
        <v>23.251934976605</v>
      </c>
      <c r="T22" s="1">
        <v>44.366923194214003</v>
      </c>
      <c r="W22" s="4" t="s">
        <v>28</v>
      </c>
      <c r="X22" s="4">
        <v>2.6371602697216758</v>
      </c>
      <c r="Y22" s="4">
        <v>3.2464200786889008</v>
      </c>
      <c r="Z22" s="4">
        <v>0.81232872080643348</v>
      </c>
      <c r="AA22" s="4">
        <v>0.56568947605574404</v>
      </c>
      <c r="AB22" s="4">
        <v>-38.612517909727899</v>
      </c>
      <c r="AC22" s="4">
        <v>43.88683844917125</v>
      </c>
      <c r="AD22" s="4">
        <v>-38.612517909727899</v>
      </c>
      <c r="AE22" s="4">
        <v>43.88683844917125</v>
      </c>
      <c r="AG22" s="4" t="s">
        <v>28</v>
      </c>
      <c r="AH22" s="4">
        <v>-2.0728735900653419</v>
      </c>
      <c r="AI22" s="4">
        <v>0.28766019672100146</v>
      </c>
      <c r="AJ22" s="4">
        <v>-7.205979880754235</v>
      </c>
      <c r="AK22" s="4">
        <v>8.7785376029275719E-2</v>
      </c>
      <c r="AL22" s="4">
        <v>-5.7279429440506782</v>
      </c>
      <c r="AM22" s="4">
        <v>1.5821957639199948</v>
      </c>
      <c r="AN22" s="4">
        <v>-5.7279429440506782</v>
      </c>
      <c r="AO22" s="4">
        <v>1.5821957639199948</v>
      </c>
      <c r="AQ22" s="4" t="s">
        <v>28</v>
      </c>
      <c r="AR22" s="4">
        <v>1.6332263562771914</v>
      </c>
      <c r="AS22" s="4">
        <v>1.2627669560088337</v>
      </c>
      <c r="AT22" s="4">
        <v>1.2933711549114737</v>
      </c>
      <c r="AU22" s="4">
        <v>0.41900263219696277</v>
      </c>
      <c r="AV22" s="4">
        <v>-14.411749120847169</v>
      </c>
      <c r="AW22" s="4">
        <v>17.678201833401552</v>
      </c>
      <c r="AX22" s="4">
        <v>-14.411749120847169</v>
      </c>
      <c r="AY22" s="4">
        <v>17.678201833401552</v>
      </c>
      <c r="BA22" s="4" t="s">
        <v>28</v>
      </c>
      <c r="BB22" s="4">
        <v>3.6335777707755916</v>
      </c>
      <c r="BC22" s="4">
        <v>1.6277968249317738</v>
      </c>
      <c r="BD22" s="4">
        <v>2.2322059578460514</v>
      </c>
      <c r="BE22" s="4">
        <v>0.2681308363887196</v>
      </c>
      <c r="BF22" s="4">
        <v>-17.049541955702662</v>
      </c>
      <c r="BG22" s="4">
        <v>24.316697497253845</v>
      </c>
      <c r="BH22" s="4">
        <v>-17.049541955702662</v>
      </c>
      <c r="BI22" s="4">
        <v>24.316697497253845</v>
      </c>
      <c r="BJ22" s="1"/>
    </row>
    <row r="23" spans="1:62">
      <c r="A23" t="s">
        <v>173</v>
      </c>
      <c r="B23">
        <v>117</v>
      </c>
      <c r="H23" t="s">
        <v>184</v>
      </c>
      <c r="I23" t="s">
        <v>184</v>
      </c>
      <c r="L23" s="10" t="s">
        <v>73</v>
      </c>
      <c r="M23" t="s">
        <v>74</v>
      </c>
      <c r="N23" s="9">
        <v>0.13</v>
      </c>
      <c r="O23" s="36">
        <f t="shared" si="1"/>
        <v>-0.88605664769316317</v>
      </c>
      <c r="P23" s="1">
        <v>147.43987899368801</v>
      </c>
      <c r="Q23" s="1">
        <v>74.542119787171004</v>
      </c>
      <c r="R23" s="1">
        <v>28.487466584318</v>
      </c>
      <c r="S23" s="1">
        <v>10.764008261968</v>
      </c>
      <c r="T23" s="1">
        <v>39.633339173145998</v>
      </c>
      <c r="W23" s="4" t="s">
        <v>91</v>
      </c>
      <c r="X23" s="4">
        <v>4.5806369443979644</v>
      </c>
      <c r="Y23" s="4">
        <v>10.823779519359627</v>
      </c>
      <c r="Z23" s="4">
        <v>0.42320124280108867</v>
      </c>
      <c r="AA23" s="4">
        <v>0.74513175827546607</v>
      </c>
      <c r="AB23" s="4">
        <v>-132.94852164780013</v>
      </c>
      <c r="AC23" s="4">
        <v>142.10979553659604</v>
      </c>
      <c r="AD23" s="4">
        <v>-132.94852164780013</v>
      </c>
      <c r="AE23" s="4">
        <v>142.10979553659604</v>
      </c>
      <c r="AG23" s="4" t="s">
        <v>91</v>
      </c>
      <c r="AH23" s="4">
        <v>17.378450813595432</v>
      </c>
      <c r="AI23" s="4">
        <v>0.9562617999253179</v>
      </c>
      <c r="AJ23" s="4">
        <v>18.173319079516357</v>
      </c>
      <c r="AK23" s="4">
        <v>3.4995171154288962E-2</v>
      </c>
      <c r="AL23" s="4">
        <v>5.2279926023614074</v>
      </c>
      <c r="AM23" s="4">
        <v>29.528909024829456</v>
      </c>
      <c r="AN23" s="4">
        <v>5.2279926023614074</v>
      </c>
      <c r="AO23" s="4">
        <v>29.528909024829456</v>
      </c>
      <c r="AQ23" s="4" t="s">
        <v>91</v>
      </c>
      <c r="AR23" s="4">
        <v>3.5718951014940381</v>
      </c>
      <c r="AS23" s="4">
        <v>2.7042501324241335</v>
      </c>
      <c r="AT23" s="4">
        <v>1.3208449391078088</v>
      </c>
      <c r="AU23" s="4">
        <v>0.41254489918821025</v>
      </c>
      <c r="AV23" s="4">
        <v>-30.788860738914561</v>
      </c>
      <c r="AW23" s="4">
        <v>37.932650941902637</v>
      </c>
      <c r="AX23" s="4">
        <v>-30.788860738914561</v>
      </c>
      <c r="AY23" s="4">
        <v>37.932650941902637</v>
      </c>
      <c r="BA23" s="4" t="s">
        <v>91</v>
      </c>
      <c r="BB23" s="4">
        <v>0.1214118232315729</v>
      </c>
      <c r="BC23" s="4">
        <v>3.2124760881434611</v>
      </c>
      <c r="BD23" s="4">
        <v>3.7793844965781101E-2</v>
      </c>
      <c r="BE23" s="4">
        <v>0.9759511369255105</v>
      </c>
      <c r="BF23" s="4">
        <v>-40.696967062784864</v>
      </c>
      <c r="BG23" s="4">
        <v>40.939790709248015</v>
      </c>
      <c r="BH23" s="4">
        <v>-40.696967062784864</v>
      </c>
      <c r="BI23" s="4">
        <v>40.939790709248015</v>
      </c>
      <c r="BJ23" s="1"/>
    </row>
    <row r="24" spans="1:62">
      <c r="A24" t="s">
        <v>173</v>
      </c>
      <c r="B24">
        <v>118</v>
      </c>
      <c r="D24" t="s">
        <v>184</v>
      </c>
      <c r="H24" t="s">
        <v>184</v>
      </c>
      <c r="I24" t="s">
        <v>184</v>
      </c>
      <c r="J24" t="s">
        <v>184</v>
      </c>
      <c r="L24" s="3"/>
      <c r="M24" s="3"/>
      <c r="W24" s="4" t="s">
        <v>92</v>
      </c>
      <c r="X24" s="4">
        <v>-4.7008655399844912</v>
      </c>
      <c r="Y24" s="4">
        <v>10.96785794780709</v>
      </c>
      <c r="Z24" s="4">
        <v>-0.42860379504863855</v>
      </c>
      <c r="AA24" s="4">
        <v>0.74222047559554505</v>
      </c>
      <c r="AB24" s="4">
        <v>-144.06071414210231</v>
      </c>
      <c r="AC24" s="4">
        <v>134.65898306213336</v>
      </c>
      <c r="AD24" s="4">
        <v>-144.06071414210231</v>
      </c>
      <c r="AE24" s="4">
        <v>134.65898306213336</v>
      </c>
      <c r="AG24" s="4" t="s">
        <v>92</v>
      </c>
      <c r="AH24" s="4">
        <v>-17.582518128721063</v>
      </c>
      <c r="AI24" s="4">
        <v>0.96423576797897914</v>
      </c>
      <c r="AJ24" s="4">
        <v>-18.23466698976922</v>
      </c>
      <c r="AK24" s="4">
        <v>3.4877670785171032E-2</v>
      </c>
      <c r="AL24" s="4">
        <v>-29.834295210604623</v>
      </c>
      <c r="AM24" s="4">
        <v>-5.3307410468375025</v>
      </c>
      <c r="AN24" s="4">
        <v>-29.834295210604623</v>
      </c>
      <c r="AO24" s="4">
        <v>-5.3307410468375025</v>
      </c>
      <c r="AQ24" s="4" t="s">
        <v>92</v>
      </c>
      <c r="AR24" s="4">
        <v>-3.6900729681423545</v>
      </c>
      <c r="AS24" s="4">
        <v>2.7723314398358898</v>
      </c>
      <c r="AT24" s="4">
        <v>-1.3310360064166034</v>
      </c>
      <c r="AU24" s="4">
        <v>0.41019261905460352</v>
      </c>
      <c r="AV24" s="4">
        <v>-38.915883839231178</v>
      </c>
      <c r="AW24" s="4">
        <v>31.535737902946472</v>
      </c>
      <c r="AX24" s="4">
        <v>-38.915883839231178</v>
      </c>
      <c r="AY24" s="4">
        <v>31.535737902946472</v>
      </c>
      <c r="BA24" s="4" t="s">
        <v>92</v>
      </c>
      <c r="BB24" s="4">
        <v>-5.328347879445567E-2</v>
      </c>
      <c r="BC24" s="4">
        <v>3.3488532440674663</v>
      </c>
      <c r="BD24" s="4">
        <v>-1.5910962622458297E-2</v>
      </c>
      <c r="BE24" s="4">
        <v>0.98987162123528949</v>
      </c>
      <c r="BF24" s="4">
        <v>-42.604498429318525</v>
      </c>
      <c r="BG24" s="4">
        <v>42.497931471729615</v>
      </c>
      <c r="BH24" s="4">
        <v>-42.604498429318525</v>
      </c>
      <c r="BI24" s="4">
        <v>42.497931471729615</v>
      </c>
      <c r="BJ24" s="1"/>
    </row>
    <row r="25" spans="1:62">
      <c r="A25" t="s">
        <v>174</v>
      </c>
      <c r="B25">
        <v>121</v>
      </c>
      <c r="D25" t="s">
        <v>184</v>
      </c>
      <c r="F25" t="s">
        <v>184</v>
      </c>
      <c r="H25" t="s">
        <v>184</v>
      </c>
      <c r="I25" t="s">
        <v>184</v>
      </c>
      <c r="L25" s="9" t="s">
        <v>200</v>
      </c>
      <c r="M25" s="3"/>
      <c r="N25" s="2"/>
      <c r="O25" s="37"/>
      <c r="W25" s="4" t="s">
        <v>93</v>
      </c>
      <c r="X25" s="4">
        <v>-4.2865988560017483</v>
      </c>
      <c r="Y25" s="4">
        <v>11.495188447662883</v>
      </c>
      <c r="Z25" s="4">
        <v>-0.37290374799147097</v>
      </c>
      <c r="AA25" s="4">
        <v>0.77277028929709235</v>
      </c>
      <c r="AB25" s="4">
        <v>-150.34681675291665</v>
      </c>
      <c r="AC25" s="4">
        <v>141.77361904091316</v>
      </c>
      <c r="AD25" s="4">
        <v>-150.34681675291665</v>
      </c>
      <c r="AE25" s="4">
        <v>141.77361904091316</v>
      </c>
      <c r="AG25" s="4" t="s">
        <v>93</v>
      </c>
      <c r="AH25" s="4">
        <v>-24.748223385757878</v>
      </c>
      <c r="AI25" s="4">
        <v>1.4458307769524883</v>
      </c>
      <c r="AJ25" s="4">
        <v>-17.116957101938308</v>
      </c>
      <c r="AK25" s="4">
        <v>3.7150117829808725E-2</v>
      </c>
      <c r="AL25" s="4">
        <v>-43.119245251578739</v>
      </c>
      <c r="AM25" s="4">
        <v>-6.3772015199370173</v>
      </c>
      <c r="AN25" s="4">
        <v>-43.119245251578739</v>
      </c>
      <c r="AO25" s="4">
        <v>-6.3772015199370173</v>
      </c>
      <c r="AQ25" s="4" t="s">
        <v>93</v>
      </c>
      <c r="AR25" s="4">
        <v>-2.9288731517527649</v>
      </c>
      <c r="AS25" s="4">
        <v>3.2514001427267836</v>
      </c>
      <c r="AT25" s="4">
        <v>-0.90080366094111941</v>
      </c>
      <c r="AU25" s="4">
        <v>0.53319286309865765</v>
      </c>
      <c r="AV25" s="4">
        <v>-44.24182904446694</v>
      </c>
      <c r="AW25" s="4">
        <v>38.384082740961404</v>
      </c>
      <c r="AX25" s="4">
        <v>-44.24182904446694</v>
      </c>
      <c r="AY25" s="4">
        <v>38.384082740961404</v>
      </c>
      <c r="BA25" s="4" t="s">
        <v>93</v>
      </c>
      <c r="BB25" s="4">
        <v>1.2516074196098586</v>
      </c>
      <c r="BC25" s="4">
        <v>4.195156067328166</v>
      </c>
      <c r="BD25" s="4">
        <v>0.29834585400942881</v>
      </c>
      <c r="BE25" s="4">
        <v>0.81541939311049072</v>
      </c>
      <c r="BF25" s="4">
        <v>-52.05290447206734</v>
      </c>
      <c r="BG25" s="4">
        <v>54.556119311287063</v>
      </c>
      <c r="BH25" s="4">
        <v>-52.05290447206734</v>
      </c>
      <c r="BI25" s="4">
        <v>54.556119311287063</v>
      </c>
      <c r="BJ25" s="1"/>
    </row>
    <row r="26" spans="1:62">
      <c r="A26" t="s">
        <v>174</v>
      </c>
      <c r="B26">
        <v>130</v>
      </c>
      <c r="H26" t="s">
        <v>184</v>
      </c>
      <c r="I26" t="s">
        <v>184</v>
      </c>
      <c r="L26" t="s">
        <v>52</v>
      </c>
      <c r="M26" t="s">
        <v>53</v>
      </c>
      <c r="N26" s="9" t="s">
        <v>54</v>
      </c>
      <c r="O26" s="9" t="s">
        <v>104</v>
      </c>
      <c r="P26" t="s">
        <v>75</v>
      </c>
      <c r="Q26" t="s">
        <v>55</v>
      </c>
      <c r="R26" t="s">
        <v>56</v>
      </c>
      <c r="S26" t="s">
        <v>57</v>
      </c>
      <c r="T26" t="s">
        <v>58</v>
      </c>
      <c r="W26" s="4" t="s">
        <v>94</v>
      </c>
      <c r="X26" s="4">
        <v>0.2950048168316155</v>
      </c>
      <c r="Y26" s="4">
        <v>1.453330065068321</v>
      </c>
      <c r="Z26" s="4">
        <v>0.20298542218470333</v>
      </c>
      <c r="AA26" s="4">
        <v>0.87250765761560345</v>
      </c>
      <c r="AB26" s="4">
        <v>-18.171304539164581</v>
      </c>
      <c r="AC26" s="4">
        <v>18.761314172827809</v>
      </c>
      <c r="AD26" s="4">
        <v>-18.171304539164581</v>
      </c>
      <c r="AE26" s="4">
        <v>18.761314172827809</v>
      </c>
      <c r="AG26" s="4" t="s">
        <v>94</v>
      </c>
      <c r="AH26" s="4">
        <v>4.5507661465169651</v>
      </c>
      <c r="AI26" s="4">
        <v>0.28673714864364125</v>
      </c>
      <c r="AJ26" s="4">
        <v>15.870863500050655</v>
      </c>
      <c r="AK26" s="4">
        <v>4.0059527768457531E-2</v>
      </c>
      <c r="AL26" s="4">
        <v>0.90742523038389988</v>
      </c>
      <c r="AM26" s="4">
        <v>8.1941070626500299</v>
      </c>
      <c r="AN26" s="4">
        <v>0.90742523038389988</v>
      </c>
      <c r="AO26" s="4">
        <v>8.1941070626500299</v>
      </c>
      <c r="AQ26" s="4" t="s">
        <v>94</v>
      </c>
      <c r="AR26" s="4">
        <v>0.16210982814534372</v>
      </c>
      <c r="AS26" s="4">
        <v>1.0072205916487311</v>
      </c>
      <c r="AT26" s="4">
        <v>0.1609476905947527</v>
      </c>
      <c r="AU26" s="4">
        <v>0.89840875109121832</v>
      </c>
      <c r="AV26" s="4">
        <v>-12.635841223834454</v>
      </c>
      <c r="AW26" s="4">
        <v>12.960060880125141</v>
      </c>
      <c r="AX26" s="4">
        <v>-12.635841223834454</v>
      </c>
      <c r="AY26" s="4">
        <v>12.960060880125141</v>
      </c>
      <c r="BA26" s="4" t="s">
        <v>94</v>
      </c>
      <c r="BB26" s="4">
        <v>-1.1969418837480965</v>
      </c>
      <c r="BC26" s="4">
        <v>1.5068612929596519</v>
      </c>
      <c r="BD26" s="4">
        <v>-0.79432784513109533</v>
      </c>
      <c r="BE26" s="4">
        <v>0.57265450815845043</v>
      </c>
      <c r="BF26" s="4">
        <v>-20.343429981110365</v>
      </c>
      <c r="BG26" s="4">
        <v>17.949546213614173</v>
      </c>
      <c r="BH26" s="4">
        <v>-20.343429981110365</v>
      </c>
      <c r="BI26" s="4">
        <v>17.949546213614173</v>
      </c>
      <c r="BJ26" s="1"/>
    </row>
    <row r="27" spans="1:62" ht="17" thickBot="1">
      <c r="A27" t="s">
        <v>175</v>
      </c>
      <c r="B27">
        <v>199</v>
      </c>
      <c r="D27" t="s">
        <v>184</v>
      </c>
      <c r="E27" t="s">
        <v>184</v>
      </c>
      <c r="G27" t="s">
        <v>184</v>
      </c>
      <c r="H27" t="s">
        <v>184</v>
      </c>
      <c r="I27" t="s">
        <v>184</v>
      </c>
      <c r="J27" t="s">
        <v>184</v>
      </c>
      <c r="L27" t="s">
        <v>59</v>
      </c>
      <c r="M27" t="s">
        <v>60</v>
      </c>
      <c r="N27" s="9">
        <v>1200</v>
      </c>
      <c r="O27" s="36">
        <f>LOG(N27)</f>
        <v>3.0791812460476247</v>
      </c>
      <c r="P27" s="1">
        <v>81.766994095712548</v>
      </c>
      <c r="Q27" s="1">
        <v>50.899727375459996</v>
      </c>
      <c r="R27" s="1">
        <v>13.564375106016</v>
      </c>
      <c r="S27" s="1">
        <v>8.0252671942829998</v>
      </c>
      <c r="T27" s="1">
        <v>14.7841747909</v>
      </c>
      <c r="V27" s="8"/>
      <c r="W27" s="5" t="s">
        <v>95</v>
      </c>
      <c r="X27" s="5">
        <v>-5.2695998961602504</v>
      </c>
      <c r="Y27" s="5">
        <v>11.626945045877262</v>
      </c>
      <c r="Z27" s="5">
        <v>-0.45322308442738968</v>
      </c>
      <c r="AA27" s="5">
        <v>0.72909854497851068</v>
      </c>
      <c r="AB27" s="5">
        <v>-153.00394410532897</v>
      </c>
      <c r="AC27" s="5">
        <v>142.46474431300845</v>
      </c>
      <c r="AD27" s="5">
        <v>-153.00394410532897</v>
      </c>
      <c r="AE27" s="5">
        <v>142.46474431300845</v>
      </c>
      <c r="AG27" s="5" t="s">
        <v>95</v>
      </c>
      <c r="AH27" s="5">
        <v>-14.998382941873381</v>
      </c>
      <c r="AI27" s="5">
        <v>0.77824190478522659</v>
      </c>
      <c r="AJ27" s="5">
        <v>-19.272134858906785</v>
      </c>
      <c r="AK27" s="5">
        <v>3.3003574964416735E-2</v>
      </c>
      <c r="AL27" s="5">
        <v>-24.886883918345053</v>
      </c>
      <c r="AM27" s="5">
        <v>-5.1098819654017085</v>
      </c>
      <c r="AN27" s="5">
        <v>-24.886883918345053</v>
      </c>
      <c r="AO27" s="5">
        <v>-5.1098819654017085</v>
      </c>
      <c r="AQ27" s="5" t="s">
        <v>95</v>
      </c>
      <c r="AR27" s="5">
        <v>-4.3375592883980891</v>
      </c>
      <c r="AS27" s="5">
        <v>2.7455274837501742</v>
      </c>
      <c r="AT27" s="5">
        <v>-1.5798637289448383</v>
      </c>
      <c r="AU27" s="5">
        <v>0.35924909952200923</v>
      </c>
      <c r="AV27" s="5">
        <v>-39.22279360572238</v>
      </c>
      <c r="AW27" s="5">
        <v>30.5476750289262</v>
      </c>
      <c r="AX27" s="5">
        <v>-39.22279360572238</v>
      </c>
      <c r="AY27" s="5">
        <v>30.5476750289262</v>
      </c>
      <c r="BA27" s="5" t="s">
        <v>95</v>
      </c>
      <c r="BB27" s="5">
        <v>-1.0357336819690024</v>
      </c>
      <c r="BC27" s="5">
        <v>2.9921412854770586</v>
      </c>
      <c r="BD27" s="5">
        <v>-0.34615132881463112</v>
      </c>
      <c r="BE27" s="5">
        <v>0.78785151999350056</v>
      </c>
      <c r="BF27" s="5">
        <v>-39.054493454801474</v>
      </c>
      <c r="BG27" s="5">
        <v>36.983026090863476</v>
      </c>
      <c r="BH27" s="5">
        <v>-39.054493454801474</v>
      </c>
      <c r="BI27" s="5">
        <v>36.983026090863476</v>
      </c>
      <c r="BJ27" s="1"/>
    </row>
    <row r="28" spans="1:62">
      <c r="A28" t="s">
        <v>170</v>
      </c>
      <c r="B28">
        <v>200</v>
      </c>
      <c r="C28" t="s">
        <v>184</v>
      </c>
      <c r="D28" t="s">
        <v>184</v>
      </c>
      <c r="L28" t="s">
        <v>61</v>
      </c>
      <c r="M28" t="s">
        <v>62</v>
      </c>
      <c r="N28" s="9">
        <v>190</v>
      </c>
      <c r="O28" s="36">
        <f t="shared" ref="O28:O33" si="2">LOG(N28)</f>
        <v>2.2787536009528289</v>
      </c>
      <c r="P28" s="1">
        <v>98.819051669155982</v>
      </c>
      <c r="Q28" s="1">
        <v>52.100932086147004</v>
      </c>
      <c r="R28" s="1">
        <v>20.069388168669999</v>
      </c>
      <c r="S28" s="1">
        <v>9.355894381201999</v>
      </c>
      <c r="T28" s="1">
        <v>23.724935573080003</v>
      </c>
      <c r="V28" s="8"/>
      <c r="BJ28" s="1"/>
    </row>
    <row r="29" spans="1:62">
      <c r="A29" t="s">
        <v>172</v>
      </c>
      <c r="B29">
        <v>279</v>
      </c>
      <c r="E29" t="s">
        <v>184</v>
      </c>
      <c r="F29" t="s">
        <v>184</v>
      </c>
      <c r="I29" t="s">
        <v>184</v>
      </c>
      <c r="L29" t="s">
        <v>65</v>
      </c>
      <c r="M29" t="s">
        <v>66</v>
      </c>
      <c r="N29" s="9">
        <v>26</v>
      </c>
      <c r="O29" s="36">
        <f t="shared" si="2"/>
        <v>1.414973347970818</v>
      </c>
      <c r="P29" s="1">
        <v>201.2470455903061</v>
      </c>
      <c r="Q29" s="1">
        <v>112.476303267806</v>
      </c>
      <c r="R29" s="1">
        <v>36.497238071355</v>
      </c>
      <c r="S29" s="1">
        <v>17.64803174055</v>
      </c>
      <c r="T29" s="1">
        <v>46.224905179678998</v>
      </c>
      <c r="V29" s="8"/>
    </row>
    <row r="30" spans="1:62">
      <c r="A30" t="s">
        <v>178</v>
      </c>
      <c r="B30">
        <v>282</v>
      </c>
      <c r="F30" t="s">
        <v>184</v>
      </c>
      <c r="L30" t="s">
        <v>67</v>
      </c>
      <c r="M30" t="s">
        <v>68</v>
      </c>
      <c r="N30" s="9">
        <v>11.12</v>
      </c>
      <c r="O30" s="36">
        <f t="shared" si="2"/>
        <v>1.0461047872460387</v>
      </c>
      <c r="P30" s="1">
        <v>19.605940223278168</v>
      </c>
      <c r="Q30" s="1">
        <v>12.763612753643001</v>
      </c>
      <c r="R30" s="1">
        <v>2.9528458834669999</v>
      </c>
      <c r="S30" s="1">
        <v>2.989049387713</v>
      </c>
      <c r="T30" s="1">
        <v>3.5770472835280001</v>
      </c>
      <c r="V30" s="8"/>
    </row>
    <row r="31" spans="1:62">
      <c r="A31" t="s">
        <v>176</v>
      </c>
      <c r="B31">
        <v>284</v>
      </c>
      <c r="F31" t="s">
        <v>184</v>
      </c>
      <c r="L31" t="s">
        <v>69</v>
      </c>
      <c r="M31" t="s">
        <v>70</v>
      </c>
      <c r="N31" s="9">
        <v>4.5</v>
      </c>
      <c r="O31" s="36">
        <f t="shared" si="2"/>
        <v>0.65321251377534373</v>
      </c>
      <c r="P31" s="1">
        <v>220.40384989077907</v>
      </c>
      <c r="Q31" s="1">
        <v>138.560370221548</v>
      </c>
      <c r="R31" s="1">
        <v>34.811665438657997</v>
      </c>
      <c r="S31" s="1">
        <v>19.334669883529003</v>
      </c>
      <c r="T31" s="1">
        <v>41.186684991890004</v>
      </c>
      <c r="V31" s="8"/>
      <c r="W31" t="s">
        <v>41</v>
      </c>
      <c r="AG31" t="s">
        <v>41</v>
      </c>
      <c r="AQ31" t="s">
        <v>41</v>
      </c>
      <c r="BA31" t="s">
        <v>41</v>
      </c>
    </row>
    <row r="32" spans="1:62" ht="17" thickBot="1">
      <c r="A32" t="s">
        <v>179</v>
      </c>
      <c r="B32">
        <v>285</v>
      </c>
      <c r="F32" t="s">
        <v>184</v>
      </c>
      <c r="L32" t="s">
        <v>71</v>
      </c>
      <c r="M32" t="s">
        <v>72</v>
      </c>
      <c r="N32" s="9">
        <v>0.8</v>
      </c>
      <c r="O32" s="36">
        <f t="shared" si="2"/>
        <v>-9.6910013008056392E-2</v>
      </c>
      <c r="P32" s="1">
        <v>243.5579356715219</v>
      </c>
      <c r="Q32" s="1">
        <v>154.082779230516</v>
      </c>
      <c r="R32" s="1">
        <v>38.868975480317999</v>
      </c>
      <c r="S32" s="1">
        <v>23.251934976605</v>
      </c>
      <c r="T32" s="1">
        <v>44.366923194214003</v>
      </c>
      <c r="V32" s="8"/>
    </row>
    <row r="33" spans="1:63">
      <c r="A33" t="s">
        <v>170</v>
      </c>
      <c r="B33">
        <v>286</v>
      </c>
      <c r="F33" t="s">
        <v>184</v>
      </c>
      <c r="L33" s="10" t="s">
        <v>73</v>
      </c>
      <c r="M33" t="s">
        <v>74</v>
      </c>
      <c r="N33" s="9">
        <v>0.13</v>
      </c>
      <c r="O33" s="36">
        <f t="shared" si="2"/>
        <v>-0.88605664769316317</v>
      </c>
      <c r="P33" s="1">
        <v>147.43987899368801</v>
      </c>
      <c r="Q33" s="1">
        <v>74.542119787171004</v>
      </c>
      <c r="R33" s="1">
        <v>28.487466584318</v>
      </c>
      <c r="S33" s="1">
        <v>10.764008261968</v>
      </c>
      <c r="T33" s="1">
        <v>39.633339173145998</v>
      </c>
      <c r="V33" s="8"/>
      <c r="W33" s="6" t="s">
        <v>42</v>
      </c>
      <c r="X33" s="6" t="s">
        <v>96</v>
      </c>
      <c r="Y33" s="6" t="s">
        <v>43</v>
      </c>
      <c r="AG33" s="6" t="s">
        <v>42</v>
      </c>
      <c r="AH33" s="6" t="s">
        <v>96</v>
      </c>
      <c r="AI33" s="6" t="s">
        <v>43</v>
      </c>
      <c r="AQ33" s="6" t="s">
        <v>42</v>
      </c>
      <c r="AR33" s="6" t="s">
        <v>96</v>
      </c>
      <c r="AS33" s="6" t="s">
        <v>43</v>
      </c>
      <c r="BA33" s="6" t="s">
        <v>42</v>
      </c>
      <c r="BB33" s="6" t="s">
        <v>96</v>
      </c>
      <c r="BC33" s="6" t="s">
        <v>43</v>
      </c>
    </row>
    <row r="34" spans="1:63">
      <c r="A34" t="s">
        <v>180</v>
      </c>
      <c r="B34">
        <v>287</v>
      </c>
      <c r="H34" t="s">
        <v>184</v>
      </c>
      <c r="I34" t="s">
        <v>184</v>
      </c>
      <c r="V34" s="8"/>
      <c r="W34" s="4">
        <v>1</v>
      </c>
      <c r="X34" s="4">
        <v>2.081582422423736</v>
      </c>
      <c r="Y34" s="4">
        <v>0.19717117852909283</v>
      </c>
      <c r="AG34" s="4">
        <v>1</v>
      </c>
      <c r="AH34" s="4">
        <v>3.0536462109282638</v>
      </c>
      <c r="AI34" s="4">
        <v>2.5535035119360838E-2</v>
      </c>
      <c r="AQ34" s="4">
        <v>1</v>
      </c>
      <c r="AR34" s="4">
        <v>3.3180498884471348</v>
      </c>
      <c r="AS34" s="4">
        <v>-0.23886864239951011</v>
      </c>
      <c r="BA34" s="4">
        <v>1</v>
      </c>
      <c r="BB34" s="4">
        <v>2.9079693607492398</v>
      </c>
      <c r="BC34" s="4">
        <v>0.17121188529838482</v>
      </c>
      <c r="BJ34" s="1"/>
      <c r="BK34" s="1"/>
    </row>
    <row r="35" spans="1:63">
      <c r="A35" t="s">
        <v>176</v>
      </c>
      <c r="B35">
        <v>288</v>
      </c>
      <c r="D35" t="s">
        <v>184</v>
      </c>
      <c r="H35" t="s">
        <v>184</v>
      </c>
      <c r="I35" t="s">
        <v>184</v>
      </c>
      <c r="L35" t="s">
        <v>201</v>
      </c>
      <c r="V35" s="8"/>
      <c r="W35" s="4">
        <v>2</v>
      </c>
      <c r="X35" s="4">
        <v>0.54110904103963264</v>
      </c>
      <c r="Y35" s="4">
        <v>0.93398076234937388</v>
      </c>
      <c r="AG35" s="4">
        <v>2</v>
      </c>
      <c r="AH35" s="4">
        <v>1.4230313816445914</v>
      </c>
      <c r="AI35" s="4">
        <v>5.2058421744415107E-2</v>
      </c>
      <c r="AQ35" s="4">
        <v>2</v>
      </c>
      <c r="AR35" s="4">
        <v>2.175947430811064</v>
      </c>
      <c r="AS35" s="4">
        <v>0.10280617014176485</v>
      </c>
      <c r="BA35" s="4">
        <v>2</v>
      </c>
      <c r="BB35" s="4">
        <v>2.203078512529256</v>
      </c>
      <c r="BC35" s="4">
        <v>7.5675088423572845E-2</v>
      </c>
      <c r="BJ35" s="1"/>
      <c r="BK35" s="1"/>
    </row>
    <row r="36" spans="1:63">
      <c r="A36" t="s">
        <v>176</v>
      </c>
      <c r="B36">
        <v>290</v>
      </c>
      <c r="D36" t="s">
        <v>184</v>
      </c>
      <c r="L36" t="s">
        <v>52</v>
      </c>
      <c r="M36" t="s">
        <v>53</v>
      </c>
      <c r="N36" s="9" t="s">
        <v>54</v>
      </c>
      <c r="O36" s="9" t="s">
        <v>104</v>
      </c>
      <c r="P36" t="s">
        <v>75</v>
      </c>
      <c r="Q36" t="s">
        <v>55</v>
      </c>
      <c r="R36" t="s">
        <v>56</v>
      </c>
      <c r="S36" t="s">
        <v>57</v>
      </c>
      <c r="T36" t="s">
        <v>58</v>
      </c>
      <c r="V36" s="8"/>
      <c r="W36" s="4">
        <v>3</v>
      </c>
      <c r="X36" s="4">
        <v>0.91131402745679679</v>
      </c>
      <c r="Y36" s="4">
        <v>0.50365932051402118</v>
      </c>
      <c r="AG36" s="4">
        <v>3</v>
      </c>
      <c r="AH36" s="4">
        <v>1.4438036325988151</v>
      </c>
      <c r="AI36" s="4">
        <v>-2.8830284627997083E-2</v>
      </c>
      <c r="AQ36" s="4">
        <v>3</v>
      </c>
      <c r="AR36" s="4">
        <v>0.88266832013238172</v>
      </c>
      <c r="AS36" s="4">
        <v>0.53230502783843625</v>
      </c>
      <c r="BA36" s="4">
        <v>3</v>
      </c>
      <c r="BB36" s="4">
        <v>0.76757359703403694</v>
      </c>
      <c r="BC36" s="4">
        <v>0.70751620635496959</v>
      </c>
      <c r="BJ36" s="1"/>
      <c r="BK36" s="1"/>
    </row>
    <row r="37" spans="1:63">
      <c r="A37" t="s">
        <v>176</v>
      </c>
      <c r="B37">
        <v>330</v>
      </c>
      <c r="F37" t="s">
        <v>184</v>
      </c>
      <c r="H37" t="s">
        <v>184</v>
      </c>
      <c r="J37" t="s">
        <v>184</v>
      </c>
      <c r="L37" t="s">
        <v>59</v>
      </c>
      <c r="M37" t="s">
        <v>60</v>
      </c>
      <c r="N37" s="9">
        <v>1200</v>
      </c>
      <c r="O37" s="36">
        <f>LOG(N37)</f>
        <v>3.0791812460476247</v>
      </c>
      <c r="P37" s="1">
        <v>81.766994095712548</v>
      </c>
      <c r="Q37" s="1">
        <v>50.899727375459996</v>
      </c>
      <c r="R37" s="1">
        <v>13.564375106016</v>
      </c>
      <c r="S37" s="1">
        <v>8.0252671942829998</v>
      </c>
      <c r="T37" s="1">
        <v>14.7841747909</v>
      </c>
      <c r="V37" s="8"/>
      <c r="W37" s="4">
        <v>4</v>
      </c>
      <c r="X37" s="4">
        <v>1.8193372140851416</v>
      </c>
      <c r="Y37" s="4">
        <v>-0.77323242683910287</v>
      </c>
      <c r="AG37" s="4">
        <v>4</v>
      </c>
      <c r="AH37" s="4">
        <v>1.1063918621369311</v>
      </c>
      <c r="AI37" s="4">
        <v>-6.0287074890892356E-2</v>
      </c>
      <c r="AQ37" s="4">
        <v>4</v>
      </c>
      <c r="AR37" s="4">
        <v>0.88531438543826546</v>
      </c>
      <c r="AS37" s="4">
        <v>0.16079040180777326</v>
      </c>
      <c r="BA37" s="4">
        <v>4</v>
      </c>
      <c r="BB37" s="4">
        <v>1.7470980883744045</v>
      </c>
      <c r="BC37" s="4">
        <v>-0.70099330112836578</v>
      </c>
      <c r="BJ37" s="1"/>
      <c r="BK37" s="1"/>
    </row>
    <row r="38" spans="1:63">
      <c r="A38" t="s">
        <v>176</v>
      </c>
      <c r="B38">
        <v>331</v>
      </c>
      <c r="D38" t="s">
        <v>184</v>
      </c>
      <c r="E38" t="s">
        <v>184</v>
      </c>
      <c r="H38" t="s">
        <v>184</v>
      </c>
      <c r="I38" t="s">
        <v>184</v>
      </c>
      <c r="L38" t="s">
        <v>61</v>
      </c>
      <c r="M38" t="s">
        <v>62</v>
      </c>
      <c r="N38" s="9">
        <v>190</v>
      </c>
      <c r="O38" s="36">
        <f t="shared" ref="O38:O43" si="3">LOG(N38)</f>
        <v>2.2787536009528289</v>
      </c>
      <c r="P38" s="1">
        <v>98.819051669155982</v>
      </c>
      <c r="Q38" s="1">
        <v>52.100932086147004</v>
      </c>
      <c r="R38" s="1">
        <v>20.069388168669999</v>
      </c>
      <c r="S38" s="1">
        <v>9.355894381201999</v>
      </c>
      <c r="T38" s="1">
        <v>23.724935573080003</v>
      </c>
      <c r="V38" s="8"/>
      <c r="W38" s="4">
        <v>5</v>
      </c>
      <c r="X38" s="4">
        <v>0.31633273117407157</v>
      </c>
      <c r="Y38" s="4">
        <v>0.33687978260127216</v>
      </c>
      <c r="AG38" s="4">
        <v>5</v>
      </c>
      <c r="AH38" s="4">
        <v>0.69138436043419915</v>
      </c>
      <c r="AI38" s="4">
        <v>-3.8171846658855424E-2</v>
      </c>
      <c r="AQ38" s="4">
        <v>5</v>
      </c>
      <c r="AR38" s="4">
        <v>0.12048121732934192</v>
      </c>
      <c r="AS38" s="4">
        <v>0.53273129644600181</v>
      </c>
      <c r="BA38" s="4">
        <v>5</v>
      </c>
      <c r="BB38" s="4">
        <v>0.77985815003516024</v>
      </c>
      <c r="BC38" s="4">
        <v>-0.12664563625981651</v>
      </c>
      <c r="BJ38" s="1"/>
      <c r="BK38" s="1"/>
    </row>
    <row r="39" spans="1:63">
      <c r="A39" t="s">
        <v>174</v>
      </c>
      <c r="B39">
        <v>334</v>
      </c>
      <c r="F39" t="s">
        <v>184</v>
      </c>
      <c r="L39" t="s">
        <v>63</v>
      </c>
      <c r="M39" t="s">
        <v>64</v>
      </c>
      <c r="N39" s="9">
        <v>29.86</v>
      </c>
      <c r="O39" s="36">
        <f t="shared" si="3"/>
        <v>1.4750898033890065</v>
      </c>
      <c r="P39" s="1">
        <v>49.014617179440705</v>
      </c>
      <c r="Q39" s="1">
        <v>28.012450428935001</v>
      </c>
      <c r="R39" s="1">
        <v>8.1921839607740008</v>
      </c>
      <c r="S39" s="1">
        <v>4.6386983851779995</v>
      </c>
      <c r="T39" s="1">
        <v>11.610613284336001</v>
      </c>
      <c r="V39" s="8"/>
      <c r="W39" s="4">
        <v>6</v>
      </c>
      <c r="X39" s="4">
        <v>0.41300445190987034</v>
      </c>
      <c r="Y39" s="4">
        <v>-0.50991446491792669</v>
      </c>
      <c r="AG39" s="4">
        <v>6</v>
      </c>
      <c r="AH39" s="4">
        <v>-0.13260085536785482</v>
      </c>
      <c r="AI39" s="4">
        <v>3.5690842359798428E-2</v>
      </c>
      <c r="AQ39" s="4">
        <v>6</v>
      </c>
      <c r="AR39" s="4">
        <v>0.50283388056971035</v>
      </c>
      <c r="AS39" s="4">
        <v>-0.5997438935777667</v>
      </c>
      <c r="BA39" s="4">
        <v>6</v>
      </c>
      <c r="BB39" s="4">
        <v>-0.14050916201215813</v>
      </c>
      <c r="BC39" s="4">
        <v>4.3599149004101737E-2</v>
      </c>
      <c r="BJ39" s="1"/>
      <c r="BK39" s="1"/>
    </row>
    <row r="40" spans="1:63" ht="17" thickBot="1">
      <c r="A40" t="s">
        <v>172</v>
      </c>
      <c r="B40">
        <v>432</v>
      </c>
      <c r="J40" t="s">
        <v>184</v>
      </c>
      <c r="L40" t="s">
        <v>67</v>
      </c>
      <c r="M40" t="s">
        <v>68</v>
      </c>
      <c r="N40" s="9">
        <v>11.12</v>
      </c>
      <c r="O40" s="36">
        <f t="shared" si="3"/>
        <v>1.0461047872460387</v>
      </c>
      <c r="P40" s="1">
        <v>19.605940223278168</v>
      </c>
      <c r="Q40" s="1">
        <v>12.763612753643001</v>
      </c>
      <c r="R40" s="1">
        <v>2.9528458834669999</v>
      </c>
      <c r="S40" s="1">
        <v>2.989049387713</v>
      </c>
      <c r="T40" s="1">
        <v>3.5770472835280001</v>
      </c>
      <c r="V40" s="8"/>
      <c r="W40" s="5">
        <v>7</v>
      </c>
      <c r="X40" s="5">
        <v>-0.19751249545774385</v>
      </c>
      <c r="Y40" s="5">
        <v>-0.68854415223541932</v>
      </c>
      <c r="AG40" s="5">
        <v>7</v>
      </c>
      <c r="AH40" s="5">
        <v>-0.90006155464413951</v>
      </c>
      <c r="AI40" s="5">
        <v>1.4004906950976337E-2</v>
      </c>
      <c r="AQ40" s="5">
        <v>7</v>
      </c>
      <c r="AR40" s="5">
        <v>-0.39603628743552122</v>
      </c>
      <c r="AS40" s="5">
        <v>-0.49002036025764195</v>
      </c>
      <c r="BA40" s="5">
        <v>7</v>
      </c>
      <c r="BB40" s="5">
        <v>-0.71569325600028577</v>
      </c>
      <c r="BC40" s="5">
        <v>-0.1703633916928774</v>
      </c>
      <c r="BJ40" s="1"/>
      <c r="BK40" s="1"/>
    </row>
    <row r="41" spans="1:63">
      <c r="A41" t="s">
        <v>181</v>
      </c>
      <c r="B41">
        <v>436</v>
      </c>
      <c r="J41" t="s">
        <v>184</v>
      </c>
      <c r="L41" t="s">
        <v>69</v>
      </c>
      <c r="M41" t="s">
        <v>70</v>
      </c>
      <c r="N41" s="9">
        <v>4.5</v>
      </c>
      <c r="O41" s="36">
        <f t="shared" si="3"/>
        <v>0.65321251377534373</v>
      </c>
      <c r="P41" s="1">
        <v>220.40384989077907</v>
      </c>
      <c r="Q41" s="1">
        <v>138.560370221548</v>
      </c>
      <c r="R41" s="1">
        <v>34.811665438657997</v>
      </c>
      <c r="S41" s="1">
        <v>19.334669883529003</v>
      </c>
      <c r="T41" s="1">
        <v>41.186684991890004</v>
      </c>
      <c r="V41" s="8"/>
      <c r="W41" s="4"/>
      <c r="X41" s="4"/>
      <c r="Y41" s="4"/>
      <c r="BG41" s="10"/>
      <c r="BI41" s="1"/>
      <c r="BJ41" s="1"/>
      <c r="BK41" s="1"/>
    </row>
    <row r="42" spans="1:63">
      <c r="A42" t="s">
        <v>171</v>
      </c>
      <c r="B42">
        <v>440</v>
      </c>
      <c r="C42" t="s">
        <v>184</v>
      </c>
      <c r="D42" t="s">
        <v>184</v>
      </c>
      <c r="J42" t="s">
        <v>184</v>
      </c>
      <c r="L42" t="s">
        <v>71</v>
      </c>
      <c r="M42" t="s">
        <v>72</v>
      </c>
      <c r="N42" s="9">
        <v>0.8</v>
      </c>
      <c r="O42" s="36">
        <f t="shared" si="3"/>
        <v>-9.6910013008056392E-2</v>
      </c>
      <c r="P42" s="1">
        <v>243.5579356715219</v>
      </c>
      <c r="Q42" s="1">
        <v>154.082779230516</v>
      </c>
      <c r="R42" s="1">
        <v>38.868975480317999</v>
      </c>
      <c r="S42" s="1">
        <v>23.251934976605</v>
      </c>
      <c r="T42" s="1">
        <v>44.366923194214003</v>
      </c>
      <c r="V42" s="8"/>
      <c r="W42" s="8"/>
      <c r="X42" s="8"/>
      <c r="Y42" s="8"/>
      <c r="Z42" s="8"/>
      <c r="AA42" s="8"/>
      <c r="AB42" s="8"/>
      <c r="AC42" s="8"/>
      <c r="AD42" s="8"/>
      <c r="AE42" s="8"/>
    </row>
    <row r="43" spans="1:63">
      <c r="L43" s="10" t="s">
        <v>73</v>
      </c>
      <c r="M43" t="s">
        <v>74</v>
      </c>
      <c r="N43" s="9">
        <v>0.13</v>
      </c>
      <c r="O43" s="36">
        <f t="shared" si="3"/>
        <v>-0.88605664769316317</v>
      </c>
      <c r="P43" s="1">
        <v>147.43987899368801</v>
      </c>
      <c r="Q43" s="1">
        <v>74.542119787171004</v>
      </c>
      <c r="R43" s="1">
        <v>28.487466584318</v>
      </c>
      <c r="S43" s="1">
        <v>10.764008261968</v>
      </c>
      <c r="T43" s="1">
        <v>39.633339173145998</v>
      </c>
      <c r="V43" s="8"/>
      <c r="W43" s="8"/>
      <c r="X43" s="8"/>
      <c r="Y43" s="8"/>
      <c r="Z43" s="8"/>
      <c r="AA43" s="8"/>
      <c r="AB43" s="8"/>
      <c r="AC43" s="8"/>
      <c r="AD43" s="8"/>
      <c r="AE43" s="8"/>
    </row>
    <row r="44" spans="1:63">
      <c r="V44" s="8"/>
      <c r="W44" s="8"/>
      <c r="X44" s="8"/>
      <c r="Y44" s="8"/>
      <c r="Z44" s="8"/>
      <c r="AA44" s="8"/>
      <c r="AB44" s="8"/>
      <c r="AC44" s="8"/>
      <c r="AD44" s="8"/>
      <c r="AE44" s="8"/>
    </row>
    <row r="45" spans="1:63">
      <c r="L45" t="s">
        <v>202</v>
      </c>
      <c r="V45" s="8"/>
      <c r="W45" s="8" t="s">
        <v>202</v>
      </c>
      <c r="X45" s="8"/>
      <c r="Y45" s="8"/>
      <c r="Z45" s="8"/>
      <c r="AA45" s="8"/>
      <c r="AB45" s="8"/>
      <c r="AC45" s="8"/>
      <c r="AD45" s="8"/>
      <c r="AE45" s="8"/>
      <c r="AG45" t="s">
        <v>203</v>
      </c>
      <c r="AQ45" t="s">
        <v>204</v>
      </c>
      <c r="BA45" t="s">
        <v>205</v>
      </c>
    </row>
    <row r="46" spans="1:63">
      <c r="L46" t="s">
        <v>52</v>
      </c>
      <c r="M46" t="s">
        <v>53</v>
      </c>
      <c r="N46" s="9" t="s">
        <v>54</v>
      </c>
      <c r="O46" s="9" t="s">
        <v>104</v>
      </c>
      <c r="P46" t="s">
        <v>75</v>
      </c>
      <c r="Q46" t="s">
        <v>55</v>
      </c>
      <c r="R46" t="s">
        <v>56</v>
      </c>
      <c r="S46" t="s">
        <v>57</v>
      </c>
      <c r="T46" t="s">
        <v>58</v>
      </c>
      <c r="V46" s="8"/>
      <c r="W46" s="8"/>
      <c r="X46" s="8"/>
      <c r="Y46" s="8"/>
      <c r="Z46" s="8"/>
      <c r="AA46" s="8"/>
      <c r="AB46" s="8"/>
      <c r="AC46" s="8"/>
      <c r="AD46" s="8"/>
      <c r="AE46" s="8"/>
    </row>
    <row r="47" spans="1:63">
      <c r="L47" t="s">
        <v>59</v>
      </c>
      <c r="M47" t="s">
        <v>60</v>
      </c>
      <c r="N47" s="9">
        <v>1200</v>
      </c>
      <c r="O47" s="36">
        <f>LOG(N47)</f>
        <v>3.0791812460476247</v>
      </c>
      <c r="P47" s="1">
        <v>81.766994095712548</v>
      </c>
      <c r="Q47" s="1">
        <v>50.899727375459996</v>
      </c>
      <c r="R47" s="1">
        <v>13.564375106016</v>
      </c>
      <c r="S47" s="1">
        <v>8.0252671942829998</v>
      </c>
      <c r="T47" s="1">
        <v>14.7841747909</v>
      </c>
      <c r="V47" s="8"/>
      <c r="W47" t="s">
        <v>17</v>
      </c>
      <c r="AG47" t="s">
        <v>17</v>
      </c>
      <c r="AQ47" t="s">
        <v>17</v>
      </c>
      <c r="BA47" t="s">
        <v>17</v>
      </c>
    </row>
    <row r="48" spans="1:63" ht="17" thickBot="1">
      <c r="L48" t="s">
        <v>61</v>
      </c>
      <c r="M48" t="s">
        <v>62</v>
      </c>
      <c r="N48" s="9">
        <v>190</v>
      </c>
      <c r="O48" s="36">
        <f t="shared" ref="O48:O53" si="4">LOG(N48)</f>
        <v>2.2787536009528289</v>
      </c>
      <c r="P48" s="1">
        <v>98.819051669155982</v>
      </c>
      <c r="Q48" s="1">
        <v>52.100932086147004</v>
      </c>
      <c r="R48" s="1">
        <v>20.069388168669999</v>
      </c>
      <c r="S48" s="1">
        <v>9.355894381201999</v>
      </c>
      <c r="T48" s="1">
        <v>23.724935573080003</v>
      </c>
      <c r="V48" s="8"/>
    </row>
    <row r="49" spans="12:61">
      <c r="L49" t="s">
        <v>63</v>
      </c>
      <c r="M49" t="s">
        <v>64</v>
      </c>
      <c r="N49" s="9">
        <v>29.86</v>
      </c>
      <c r="O49" s="36">
        <f t="shared" si="4"/>
        <v>1.4750898033890065</v>
      </c>
      <c r="P49" s="1">
        <v>49.014617179440705</v>
      </c>
      <c r="Q49" s="1">
        <v>28.012450428935001</v>
      </c>
      <c r="R49" s="1">
        <v>8.1921839607740008</v>
      </c>
      <c r="S49" s="1">
        <v>4.6386983851779995</v>
      </c>
      <c r="T49" s="1">
        <v>11.610613284336001</v>
      </c>
      <c r="W49" s="7" t="s">
        <v>18</v>
      </c>
      <c r="X49" s="7"/>
      <c r="AG49" s="7" t="s">
        <v>18</v>
      </c>
      <c r="AH49" s="7"/>
      <c r="AQ49" s="7" t="s">
        <v>18</v>
      </c>
      <c r="AR49" s="7"/>
      <c r="BA49" s="7" t="s">
        <v>18</v>
      </c>
      <c r="BB49" s="7"/>
    </row>
    <row r="50" spans="12:61">
      <c r="L50" t="s">
        <v>65</v>
      </c>
      <c r="M50" t="s">
        <v>66</v>
      </c>
      <c r="N50" s="9">
        <v>26</v>
      </c>
      <c r="O50" s="36">
        <f t="shared" si="4"/>
        <v>1.414973347970818</v>
      </c>
      <c r="P50" s="1">
        <v>201.2470455903061</v>
      </c>
      <c r="Q50" s="1">
        <v>112.476303267806</v>
      </c>
      <c r="R50" s="1">
        <v>36.497238071355</v>
      </c>
      <c r="S50" s="1">
        <v>17.64803174055</v>
      </c>
      <c r="T50" s="1">
        <v>46.224905179678998</v>
      </c>
      <c r="W50" s="4" t="s">
        <v>19</v>
      </c>
      <c r="X50" s="4">
        <v>0.9143326015619101</v>
      </c>
      <c r="AG50" s="4" t="s">
        <v>19</v>
      </c>
      <c r="AH50" s="4">
        <v>0.91541250678078101</v>
      </c>
      <c r="AQ50" s="4" t="s">
        <v>19</v>
      </c>
      <c r="AR50" s="4">
        <v>0.92940804734351834</v>
      </c>
      <c r="BA50" s="4" t="s">
        <v>19</v>
      </c>
      <c r="BB50" s="4">
        <v>0.97650553103092386</v>
      </c>
    </row>
    <row r="51" spans="12:61">
      <c r="L51" t="s">
        <v>69</v>
      </c>
      <c r="M51" t="s">
        <v>70</v>
      </c>
      <c r="N51" s="9">
        <v>4.5</v>
      </c>
      <c r="O51" s="36">
        <f t="shared" si="4"/>
        <v>0.65321251377534373</v>
      </c>
      <c r="P51" s="1">
        <v>220.40384989077907</v>
      </c>
      <c r="Q51" s="1">
        <v>138.560370221548</v>
      </c>
      <c r="R51" s="1">
        <v>34.811665438657997</v>
      </c>
      <c r="S51" s="1">
        <v>19.334669883529003</v>
      </c>
      <c r="T51" s="1">
        <v>41.186684991890004</v>
      </c>
      <c r="W51" s="4" t="s">
        <v>20</v>
      </c>
      <c r="X51" s="4">
        <v>0.83600410627897059</v>
      </c>
      <c r="AG51" s="4" t="s">
        <v>20</v>
      </c>
      <c r="AH51" s="4">
        <v>0.8379800575706734</v>
      </c>
      <c r="AQ51" s="4" t="s">
        <v>20</v>
      </c>
      <c r="AR51" s="4">
        <v>0.86379931846689173</v>
      </c>
      <c r="BA51" s="4" t="s">
        <v>20</v>
      </c>
      <c r="BB51" s="4">
        <v>0.95356305213398662</v>
      </c>
    </row>
    <row r="52" spans="12:61">
      <c r="L52" t="s">
        <v>71</v>
      </c>
      <c r="M52" t="s">
        <v>72</v>
      </c>
      <c r="N52" s="9">
        <v>0.8</v>
      </c>
      <c r="O52" s="36">
        <f t="shared" si="4"/>
        <v>-9.6910013008056392E-2</v>
      </c>
      <c r="P52" s="1">
        <v>243.5579356715219</v>
      </c>
      <c r="Q52" s="1">
        <v>154.082779230516</v>
      </c>
      <c r="R52" s="1">
        <v>38.868975480317999</v>
      </c>
      <c r="S52" s="1">
        <v>23.251934976605</v>
      </c>
      <c r="T52" s="1">
        <v>44.366923194214003</v>
      </c>
      <c r="W52" s="4" t="s">
        <v>21</v>
      </c>
      <c r="X52" s="4">
        <v>1.6024637673823783E-2</v>
      </c>
      <c r="AG52" s="4" t="s">
        <v>21</v>
      </c>
      <c r="AH52" s="4">
        <v>2.7880345424040165E-2</v>
      </c>
      <c r="AQ52" s="4" t="s">
        <v>21</v>
      </c>
      <c r="AR52" s="4">
        <v>0.18279591080135038</v>
      </c>
      <c r="BA52" s="4" t="s">
        <v>21</v>
      </c>
      <c r="BB52" s="4">
        <v>0.72137831280391929</v>
      </c>
    </row>
    <row r="53" spans="12:61">
      <c r="L53" s="10" t="s">
        <v>73</v>
      </c>
      <c r="M53" t="s">
        <v>74</v>
      </c>
      <c r="N53" s="9">
        <v>0.13</v>
      </c>
      <c r="O53" s="36">
        <f t="shared" si="4"/>
        <v>-0.88605664769316317</v>
      </c>
      <c r="P53" s="1">
        <v>147.43987899368801</v>
      </c>
      <c r="Q53" s="1">
        <v>74.542119787171004</v>
      </c>
      <c r="R53" s="1">
        <v>28.487466584318</v>
      </c>
      <c r="S53" s="1">
        <v>10.764008261968</v>
      </c>
      <c r="T53" s="1">
        <v>39.633339173145998</v>
      </c>
      <c r="W53" s="4" t="s">
        <v>22</v>
      </c>
      <c r="X53" s="4">
        <v>1.3501983112272398</v>
      </c>
      <c r="AG53" s="4" t="s">
        <v>22</v>
      </c>
      <c r="AH53" s="4">
        <v>1.3272740021947151</v>
      </c>
      <c r="AQ53" s="4" t="s">
        <v>22</v>
      </c>
      <c r="AR53" s="4">
        <v>1.1332261995425077</v>
      </c>
      <c r="BA53" s="4" t="s">
        <v>22</v>
      </c>
      <c r="BB53" s="4">
        <v>0.550287870870933</v>
      </c>
    </row>
    <row r="54" spans="12:61" ht="17" thickBot="1">
      <c r="W54" s="5" t="s">
        <v>23</v>
      </c>
      <c r="X54" s="5">
        <v>7</v>
      </c>
      <c r="AG54" s="5" t="s">
        <v>23</v>
      </c>
      <c r="AH54" s="5">
        <v>7</v>
      </c>
      <c r="AQ54" s="5" t="s">
        <v>23</v>
      </c>
      <c r="AR54" s="5">
        <v>7</v>
      </c>
      <c r="BA54" s="5" t="s">
        <v>23</v>
      </c>
      <c r="BB54" s="5">
        <v>7</v>
      </c>
    </row>
    <row r="55" spans="12:61">
      <c r="L55" t="s">
        <v>203</v>
      </c>
    </row>
    <row r="56" spans="12:61" ht="17" thickBot="1">
      <c r="L56" t="s">
        <v>52</v>
      </c>
      <c r="M56" t="s">
        <v>53</v>
      </c>
      <c r="N56" s="9" t="s">
        <v>54</v>
      </c>
      <c r="O56" s="9" t="s">
        <v>104</v>
      </c>
      <c r="P56" t="s">
        <v>75</v>
      </c>
      <c r="Q56" t="s">
        <v>55</v>
      </c>
      <c r="R56" t="s">
        <v>56</v>
      </c>
      <c r="S56" t="s">
        <v>57</v>
      </c>
      <c r="T56" t="s">
        <v>58</v>
      </c>
      <c r="W56" t="s">
        <v>24</v>
      </c>
      <c r="AG56" t="s">
        <v>24</v>
      </c>
      <c r="AQ56" t="s">
        <v>24</v>
      </c>
      <c r="BA56" t="s">
        <v>24</v>
      </c>
    </row>
    <row r="57" spans="12:61">
      <c r="L57" t="s">
        <v>59</v>
      </c>
      <c r="M57" t="s">
        <v>60</v>
      </c>
      <c r="N57" s="9">
        <v>1200</v>
      </c>
      <c r="O57" s="36">
        <f>LOG(N57)</f>
        <v>3.0791812460476247</v>
      </c>
      <c r="P57" s="1">
        <v>81.766994095712548</v>
      </c>
      <c r="Q57" s="1">
        <v>50.899727375459996</v>
      </c>
      <c r="R57" s="1">
        <v>13.564375106016</v>
      </c>
      <c r="S57" s="1">
        <v>8.0252671942829998</v>
      </c>
      <c r="T57" s="1">
        <v>14.7841747909</v>
      </c>
      <c r="W57" s="6"/>
      <c r="X57" s="6" t="s">
        <v>29</v>
      </c>
      <c r="Y57" s="6" t="s">
        <v>30</v>
      </c>
      <c r="Z57" s="6" t="s">
        <v>31</v>
      </c>
      <c r="AA57" s="6" t="s">
        <v>32</v>
      </c>
      <c r="AB57" s="6" t="s">
        <v>33</v>
      </c>
      <c r="AG57" s="6"/>
      <c r="AH57" s="6" t="s">
        <v>29</v>
      </c>
      <c r="AI57" s="6" t="s">
        <v>30</v>
      </c>
      <c r="AJ57" s="6" t="s">
        <v>31</v>
      </c>
      <c r="AK57" s="6" t="s">
        <v>32</v>
      </c>
      <c r="AL57" s="6" t="s">
        <v>33</v>
      </c>
      <c r="AQ57" s="6"/>
      <c r="AR57" s="6" t="s">
        <v>29</v>
      </c>
      <c r="AS57" s="6" t="s">
        <v>30</v>
      </c>
      <c r="AT57" s="6" t="s">
        <v>31</v>
      </c>
      <c r="AU57" s="6" t="s">
        <v>32</v>
      </c>
      <c r="AV57" s="6" t="s">
        <v>33</v>
      </c>
      <c r="BA57" s="6"/>
      <c r="BB57" s="6" t="s">
        <v>29</v>
      </c>
      <c r="BC57" s="6" t="s">
        <v>30</v>
      </c>
      <c r="BD57" s="6" t="s">
        <v>31</v>
      </c>
      <c r="BE57" s="6" t="s">
        <v>32</v>
      </c>
      <c r="BF57" s="6" t="s">
        <v>33</v>
      </c>
    </row>
    <row r="58" spans="12:61">
      <c r="L58" t="s">
        <v>61</v>
      </c>
      <c r="M58" t="s">
        <v>62</v>
      </c>
      <c r="N58" s="9">
        <v>190</v>
      </c>
      <c r="O58" s="36">
        <f t="shared" ref="O58:O63" si="5">LOG(N58)</f>
        <v>2.2787536009528289</v>
      </c>
      <c r="P58" s="1">
        <v>98.819051669155982</v>
      </c>
      <c r="Q58" s="1">
        <v>52.100932086147004</v>
      </c>
      <c r="R58" s="1">
        <v>20.069388168669999</v>
      </c>
      <c r="S58" s="1">
        <v>9.355894381201999</v>
      </c>
      <c r="T58" s="1">
        <v>23.724935573080003</v>
      </c>
      <c r="W58" s="4" t="s">
        <v>25</v>
      </c>
      <c r="X58" s="4">
        <v>5</v>
      </c>
      <c r="Y58" s="4">
        <v>9.2933128524827442</v>
      </c>
      <c r="Z58" s="4">
        <v>1.8586625704965489</v>
      </c>
      <c r="AA58" s="4">
        <v>1.0195427303821187</v>
      </c>
      <c r="AB58" s="4">
        <v>0.63253091075451851</v>
      </c>
      <c r="AG58" s="4" t="s">
        <v>25</v>
      </c>
      <c r="AH58" s="4">
        <v>5</v>
      </c>
      <c r="AI58" s="4">
        <v>9.1114266935503476</v>
      </c>
      <c r="AJ58" s="4">
        <v>1.8222853387100695</v>
      </c>
      <c r="AK58" s="4">
        <v>1.0344159428845643</v>
      </c>
      <c r="AL58" s="4">
        <v>0.62934982325581124</v>
      </c>
      <c r="AQ58" s="4" t="s">
        <v>25</v>
      </c>
      <c r="AR58" s="4">
        <v>5</v>
      </c>
      <c r="AS58" s="4">
        <v>8.1445442934975176</v>
      </c>
      <c r="AT58" s="4">
        <v>1.6289088586995035</v>
      </c>
      <c r="AU58" s="4">
        <v>1.2684214333493129</v>
      </c>
      <c r="AV58" s="4">
        <v>0.58474496688575672</v>
      </c>
      <c r="BA58" s="4" t="s">
        <v>25</v>
      </c>
      <c r="BB58" s="4">
        <v>5</v>
      </c>
      <c r="BC58" s="4">
        <v>6.2182134892683276</v>
      </c>
      <c r="BD58" s="4">
        <v>1.2436426978536654</v>
      </c>
      <c r="BE58" s="4">
        <v>4.1069152730939411</v>
      </c>
      <c r="BF58" s="4">
        <v>0.35739661166201209</v>
      </c>
    </row>
    <row r="59" spans="12:61">
      <c r="L59" t="s">
        <v>63</v>
      </c>
      <c r="M59" t="s">
        <v>64</v>
      </c>
      <c r="N59" s="9">
        <v>29.86</v>
      </c>
      <c r="O59" s="36">
        <f t="shared" si="5"/>
        <v>1.4750898033890065</v>
      </c>
      <c r="P59" s="1">
        <v>49.014617179440705</v>
      </c>
      <c r="Q59" s="1">
        <v>28.012450428935001</v>
      </c>
      <c r="R59" s="1">
        <v>8.1921839607740008</v>
      </c>
      <c r="S59" s="1">
        <v>4.6386983851779995</v>
      </c>
      <c r="T59" s="1">
        <v>11.610613284336001</v>
      </c>
      <c r="W59" s="4" t="s">
        <v>26</v>
      </c>
      <c r="X59" s="4">
        <v>1</v>
      </c>
      <c r="Y59" s="4">
        <v>1.8230354796408903</v>
      </c>
      <c r="Z59" s="4">
        <v>1.8230354796408903</v>
      </c>
      <c r="AA59" s="4"/>
      <c r="AB59" s="4"/>
      <c r="AG59" s="4" t="s">
        <v>26</v>
      </c>
      <c r="AH59" s="4">
        <v>1</v>
      </c>
      <c r="AI59" s="4">
        <v>1.7616562769019768</v>
      </c>
      <c r="AJ59" s="4">
        <v>1.7616562769019768</v>
      </c>
      <c r="AK59" s="4"/>
      <c r="AL59" s="4"/>
      <c r="AQ59" s="4" t="s">
        <v>26</v>
      </c>
      <c r="AR59" s="4">
        <v>1</v>
      </c>
      <c r="AS59" s="4">
        <v>1.2842016193295556</v>
      </c>
      <c r="AT59" s="4">
        <v>1.2842016193295556</v>
      </c>
      <c r="AU59" s="4"/>
      <c r="AV59" s="4"/>
      <c r="BA59" s="4" t="s">
        <v>26</v>
      </c>
      <c r="BB59" s="4">
        <v>1</v>
      </c>
      <c r="BC59" s="4">
        <v>0.30281674082766463</v>
      </c>
      <c r="BD59" s="4">
        <v>0.30281674082766463</v>
      </c>
      <c r="BE59" s="4"/>
      <c r="BF59" s="4"/>
    </row>
    <row r="60" spans="12:61" ht="17" thickBot="1">
      <c r="L60" t="s">
        <v>65</v>
      </c>
      <c r="M60" t="s">
        <v>66</v>
      </c>
      <c r="N60" s="9">
        <v>26</v>
      </c>
      <c r="O60" s="36">
        <f t="shared" si="5"/>
        <v>1.414973347970818</v>
      </c>
      <c r="P60" s="1">
        <v>201.2470455903061</v>
      </c>
      <c r="Q60" s="1">
        <v>112.476303267806</v>
      </c>
      <c r="R60" s="1">
        <v>36.497238071355</v>
      </c>
      <c r="S60" s="1">
        <v>17.64803174055</v>
      </c>
      <c r="T60" s="1">
        <v>46.224905179678998</v>
      </c>
      <c r="W60" s="5" t="s">
        <v>27</v>
      </c>
      <c r="X60" s="5">
        <v>6</v>
      </c>
      <c r="Y60" s="5">
        <v>11.116348332123634</v>
      </c>
      <c r="Z60" s="5"/>
      <c r="AA60" s="5"/>
      <c r="AB60" s="5"/>
      <c r="AG60" s="5" t="s">
        <v>27</v>
      </c>
      <c r="AH60" s="5">
        <v>6</v>
      </c>
      <c r="AI60" s="5">
        <v>10.873082970452325</v>
      </c>
      <c r="AJ60" s="5"/>
      <c r="AK60" s="5"/>
      <c r="AL60" s="5"/>
      <c r="AQ60" s="5" t="s">
        <v>27</v>
      </c>
      <c r="AR60" s="5">
        <v>6</v>
      </c>
      <c r="AS60" s="5">
        <v>9.4287459128270736</v>
      </c>
      <c r="AT60" s="5"/>
      <c r="AU60" s="5"/>
      <c r="AV60" s="5"/>
      <c r="BA60" s="5" t="s">
        <v>27</v>
      </c>
      <c r="BB60" s="5">
        <v>6</v>
      </c>
      <c r="BC60" s="5">
        <v>6.5210302300959926</v>
      </c>
      <c r="BD60" s="5"/>
      <c r="BE60" s="5"/>
      <c r="BF60" s="5"/>
    </row>
    <row r="61" spans="12:61" ht="17" thickBot="1">
      <c r="L61" t="s">
        <v>67</v>
      </c>
      <c r="M61" t="s">
        <v>68</v>
      </c>
      <c r="N61" s="9">
        <v>11.12</v>
      </c>
      <c r="O61" s="36">
        <f t="shared" si="5"/>
        <v>1.0461047872460387</v>
      </c>
      <c r="P61" s="1">
        <v>19.605940223278168</v>
      </c>
      <c r="Q61" s="1">
        <v>12.763612753643001</v>
      </c>
      <c r="R61" s="1">
        <v>2.9528458834669999</v>
      </c>
      <c r="S61" s="1">
        <v>2.989049387713</v>
      </c>
      <c r="T61" s="1">
        <v>3.5770472835280001</v>
      </c>
    </row>
    <row r="62" spans="12:61">
      <c r="L62" t="s">
        <v>71</v>
      </c>
      <c r="M62" t="s">
        <v>72</v>
      </c>
      <c r="N62" s="9">
        <v>0.8</v>
      </c>
      <c r="O62" s="36">
        <f t="shared" si="5"/>
        <v>-9.6910013008056392E-2</v>
      </c>
      <c r="P62" s="1">
        <v>243.5579356715219</v>
      </c>
      <c r="Q62" s="1">
        <v>154.082779230516</v>
      </c>
      <c r="R62" s="1">
        <v>38.868975480317999</v>
      </c>
      <c r="S62" s="1">
        <v>23.251934976605</v>
      </c>
      <c r="T62" s="1">
        <v>44.366923194214003</v>
      </c>
      <c r="W62" s="6"/>
      <c r="X62" s="6" t="s">
        <v>34</v>
      </c>
      <c r="Y62" s="6" t="s">
        <v>22</v>
      </c>
      <c r="Z62" s="6" t="s">
        <v>35</v>
      </c>
      <c r="AA62" s="6" t="s">
        <v>36</v>
      </c>
      <c r="AB62" s="6" t="s">
        <v>37</v>
      </c>
      <c r="AC62" s="6" t="s">
        <v>38</v>
      </c>
      <c r="AD62" s="6" t="s">
        <v>39</v>
      </c>
      <c r="AE62" s="6" t="s">
        <v>40</v>
      </c>
      <c r="AG62" s="6"/>
      <c r="AH62" s="6" t="s">
        <v>34</v>
      </c>
      <c r="AI62" s="6" t="s">
        <v>22</v>
      </c>
      <c r="AJ62" s="6" t="s">
        <v>35</v>
      </c>
      <c r="AK62" s="6" t="s">
        <v>36</v>
      </c>
      <c r="AL62" s="6" t="s">
        <v>37</v>
      </c>
      <c r="AM62" s="6" t="s">
        <v>38</v>
      </c>
      <c r="AN62" s="6" t="s">
        <v>39</v>
      </c>
      <c r="AO62" s="6" t="s">
        <v>40</v>
      </c>
      <c r="AQ62" s="6"/>
      <c r="AR62" s="6" t="s">
        <v>34</v>
      </c>
      <c r="AS62" s="6" t="s">
        <v>22</v>
      </c>
      <c r="AT62" s="6" t="s">
        <v>35</v>
      </c>
      <c r="AU62" s="6" t="s">
        <v>36</v>
      </c>
      <c r="AV62" s="6" t="s">
        <v>37</v>
      </c>
      <c r="AW62" s="6" t="s">
        <v>38</v>
      </c>
      <c r="AX62" s="6" t="s">
        <v>39</v>
      </c>
      <c r="AY62" s="6" t="s">
        <v>40</v>
      </c>
      <c r="BA62" s="6"/>
      <c r="BB62" s="6" t="s">
        <v>34</v>
      </c>
      <c r="BC62" s="6" t="s">
        <v>22</v>
      </c>
      <c r="BD62" s="6" t="s">
        <v>35</v>
      </c>
      <c r="BE62" s="6" t="s">
        <v>36</v>
      </c>
      <c r="BF62" s="6" t="s">
        <v>37</v>
      </c>
      <c r="BG62" s="6" t="s">
        <v>38</v>
      </c>
      <c r="BH62" s="6" t="s">
        <v>39</v>
      </c>
      <c r="BI62" s="6" t="s">
        <v>40</v>
      </c>
    </row>
    <row r="63" spans="12:61">
      <c r="L63" s="10" t="s">
        <v>73</v>
      </c>
      <c r="M63" t="s">
        <v>74</v>
      </c>
      <c r="N63" s="9">
        <v>0.13</v>
      </c>
      <c r="O63" s="36">
        <f t="shared" si="5"/>
        <v>-0.88605664769316317</v>
      </c>
      <c r="P63" s="1">
        <v>147.43987899368801</v>
      </c>
      <c r="Q63" s="1">
        <v>74.542119787171004</v>
      </c>
      <c r="R63" s="1">
        <v>28.487466584318</v>
      </c>
      <c r="S63" s="1">
        <v>10.764008261968</v>
      </c>
      <c r="T63" s="1">
        <v>39.633339173145998</v>
      </c>
      <c r="W63" s="4" t="s">
        <v>28</v>
      </c>
      <c r="X63" s="4">
        <v>2.5483293964739318</v>
      </c>
      <c r="Y63" s="4">
        <v>1.5278254118544874</v>
      </c>
      <c r="Z63" s="4">
        <v>1.6679454188294642</v>
      </c>
      <c r="AA63" s="4">
        <v>0.34382636927921745</v>
      </c>
      <c r="AB63" s="4">
        <v>-16.864533087679629</v>
      </c>
      <c r="AC63" s="4">
        <v>21.961191880627492</v>
      </c>
      <c r="AD63" s="4">
        <v>-16.864533087679629</v>
      </c>
      <c r="AE63" s="4">
        <v>21.961191880627492</v>
      </c>
      <c r="AG63" s="4" t="s">
        <v>28</v>
      </c>
      <c r="AH63" s="4">
        <v>1.3704526720743218</v>
      </c>
      <c r="AI63" s="4">
        <v>1.7401506355184047</v>
      </c>
      <c r="AJ63" s="4">
        <v>0.78754829846443331</v>
      </c>
      <c r="AK63" s="4">
        <v>0.57530955490270486</v>
      </c>
      <c r="AL63" s="4">
        <v>-20.740257574607057</v>
      </c>
      <c r="AM63" s="4">
        <v>23.4811629187557</v>
      </c>
      <c r="AN63" s="4">
        <v>-20.740257574607057</v>
      </c>
      <c r="AO63" s="4">
        <v>23.4811629187557</v>
      </c>
      <c r="AQ63" s="4" t="s">
        <v>28</v>
      </c>
      <c r="AR63" s="4">
        <v>1.3546229964040464</v>
      </c>
      <c r="AS63" s="4">
        <v>1.3983075751426206</v>
      </c>
      <c r="AT63" s="4">
        <v>0.96875896296698627</v>
      </c>
      <c r="AU63" s="4">
        <v>0.51010128367686092</v>
      </c>
      <c r="AV63" s="4">
        <v>-16.412559337502088</v>
      </c>
      <c r="AW63" s="4">
        <v>19.121805330310181</v>
      </c>
      <c r="AX63" s="4">
        <v>-16.412559337502088</v>
      </c>
      <c r="AY63" s="4">
        <v>19.121805330310181</v>
      </c>
      <c r="BA63" s="4" t="s">
        <v>28</v>
      </c>
      <c r="BB63" s="4">
        <v>2.7298900198933893</v>
      </c>
      <c r="BC63" s="4">
        <v>0.61123765669599017</v>
      </c>
      <c r="BD63" s="4">
        <v>4.4661679299172308</v>
      </c>
      <c r="BE63" s="4">
        <v>0.14022984835920474</v>
      </c>
      <c r="BF63" s="4">
        <v>-5.0366207885455303</v>
      </c>
      <c r="BG63" s="4">
        <v>10.496400828332309</v>
      </c>
      <c r="BH63" s="4">
        <v>-5.0366207885455303</v>
      </c>
      <c r="BI63" s="4">
        <v>10.496400828332309</v>
      </c>
    </row>
    <row r="64" spans="12:61">
      <c r="W64" s="4" t="s">
        <v>91</v>
      </c>
      <c r="X64" s="4">
        <v>2.5915544920639206</v>
      </c>
      <c r="Y64" s="4">
        <v>3.1273856883651128</v>
      </c>
      <c r="Z64" s="4">
        <v>0.82866481793574176</v>
      </c>
      <c r="AA64" s="4">
        <v>0.5594739167965358</v>
      </c>
      <c r="AB64" s="4">
        <v>-37.145648353285871</v>
      </c>
      <c r="AC64" s="4">
        <v>42.328757337413712</v>
      </c>
      <c r="AD64" s="4">
        <v>-37.145648353285871</v>
      </c>
      <c r="AE64" s="4">
        <v>42.328757337413712</v>
      </c>
      <c r="AG64" s="4" t="s">
        <v>91</v>
      </c>
      <c r="AH64" s="4">
        <v>3.6881772121561394</v>
      </c>
      <c r="AI64" s="4">
        <v>3.3238089145459209</v>
      </c>
      <c r="AJ64" s="4">
        <v>1.1096237199484125</v>
      </c>
      <c r="AK64" s="4">
        <v>0.46694864886020787</v>
      </c>
      <c r="AL64" s="4">
        <v>-38.544819359986953</v>
      </c>
      <c r="AM64" s="4">
        <v>45.921173784299235</v>
      </c>
      <c r="AN64" s="4">
        <v>-38.544819359986953</v>
      </c>
      <c r="AO64" s="4">
        <v>45.921173784299235</v>
      </c>
      <c r="AQ64" s="4" t="s">
        <v>91</v>
      </c>
      <c r="AR64" s="4">
        <v>2.0682033313067967</v>
      </c>
      <c r="AS64" s="4">
        <v>2.6978898167434591</v>
      </c>
      <c r="AT64" s="4">
        <v>0.76660036984136815</v>
      </c>
      <c r="AU64" s="4">
        <v>0.58362458744817813</v>
      </c>
      <c r="AV64" s="4">
        <v>-32.211737035876453</v>
      </c>
      <c r="AW64" s="4">
        <v>36.348143698490048</v>
      </c>
      <c r="AX64" s="4">
        <v>-32.211737035876453</v>
      </c>
      <c r="AY64" s="4">
        <v>36.348143698490048</v>
      </c>
      <c r="BA64" s="4" t="s">
        <v>91</v>
      </c>
      <c r="BB64" s="4">
        <v>2.4323397728923868</v>
      </c>
      <c r="BC64" s="4">
        <v>1.276147710720992</v>
      </c>
      <c r="BD64" s="4">
        <v>1.9060017523505761</v>
      </c>
      <c r="BE64" s="4">
        <v>0.30760146010452738</v>
      </c>
      <c r="BF64" s="4">
        <v>-13.782654313129189</v>
      </c>
      <c r="BG64" s="4">
        <v>18.647333858913964</v>
      </c>
      <c r="BH64" s="4">
        <v>-13.782654313129189</v>
      </c>
      <c r="BI64" s="4">
        <v>18.647333858913964</v>
      </c>
    </row>
    <row r="65" spans="12:61">
      <c r="L65" t="s">
        <v>204</v>
      </c>
      <c r="W65" s="4" t="s">
        <v>92</v>
      </c>
      <c r="X65" s="4">
        <v>-2.7037901297444336</v>
      </c>
      <c r="Y65" s="4">
        <v>3.2047678138711753</v>
      </c>
      <c r="Z65" s="4">
        <v>-0.8436773853137306</v>
      </c>
      <c r="AA65" s="4">
        <v>0.55384923101610684</v>
      </c>
      <c r="AB65" s="4">
        <v>-43.424226104694618</v>
      </c>
      <c r="AC65" s="4">
        <v>38.016645845205751</v>
      </c>
      <c r="AD65" s="4">
        <v>-43.424226104694618</v>
      </c>
      <c r="AE65" s="4">
        <v>38.016645845205751</v>
      </c>
      <c r="AG65" s="4" t="s">
        <v>92</v>
      </c>
      <c r="AH65" s="4">
        <v>-3.9127525819386149</v>
      </c>
      <c r="AI65" s="4">
        <v>3.4645352384020112</v>
      </c>
      <c r="AJ65" s="4">
        <v>-1.1293730075446831</v>
      </c>
      <c r="AK65" s="4">
        <v>0.46136877057279529</v>
      </c>
      <c r="AL65" s="4">
        <v>-47.933846636766411</v>
      </c>
      <c r="AM65" s="4">
        <v>40.108341472889187</v>
      </c>
      <c r="AN65" s="4">
        <v>-47.933846636766411</v>
      </c>
      <c r="AO65" s="4">
        <v>40.108341472889187</v>
      </c>
      <c r="AQ65" s="4" t="s">
        <v>92</v>
      </c>
      <c r="AR65" s="4">
        <v>-2.1934463858616966</v>
      </c>
      <c r="AS65" s="4">
        <v>2.7563795624853613</v>
      </c>
      <c r="AT65" s="4">
        <v>-0.795770805920473</v>
      </c>
      <c r="AU65" s="4">
        <v>0.57209166550644375</v>
      </c>
      <c r="AV65" s="4">
        <v>-37.21656943740836</v>
      </c>
      <c r="AW65" s="4">
        <v>32.829676665684964</v>
      </c>
      <c r="AX65" s="4">
        <v>-37.21656943740836</v>
      </c>
      <c r="AY65" s="4">
        <v>32.829676665684964</v>
      </c>
      <c r="BA65" s="4" t="s">
        <v>92</v>
      </c>
      <c r="BB65" s="4">
        <v>-2.4632490496766035</v>
      </c>
      <c r="BC65" s="4">
        <v>1.310532687739828</v>
      </c>
      <c r="BD65" s="4">
        <v>-1.8795784895108372</v>
      </c>
      <c r="BE65" s="4">
        <v>0.31127226402161989</v>
      </c>
      <c r="BF65" s="4">
        <v>-19.115145693548172</v>
      </c>
      <c r="BG65" s="4">
        <v>14.188647594194967</v>
      </c>
      <c r="BH65" s="4">
        <v>-19.115145693548172</v>
      </c>
      <c r="BI65" s="4">
        <v>14.188647594194967</v>
      </c>
    </row>
    <row r="66" spans="12:61">
      <c r="L66" t="s">
        <v>52</v>
      </c>
      <c r="M66" t="s">
        <v>53</v>
      </c>
      <c r="N66" s="9" t="s">
        <v>54</v>
      </c>
      <c r="O66" s="9" t="s">
        <v>104</v>
      </c>
      <c r="P66" t="s">
        <v>75</v>
      </c>
      <c r="Q66" t="s">
        <v>55</v>
      </c>
      <c r="R66" t="s">
        <v>56</v>
      </c>
      <c r="S66" t="s">
        <v>57</v>
      </c>
      <c r="T66" t="s">
        <v>58</v>
      </c>
      <c r="W66" s="4" t="s">
        <v>93</v>
      </c>
      <c r="X66" s="4">
        <v>-2.4590643331684277</v>
      </c>
      <c r="Y66" s="4">
        <v>3.8646185004783478</v>
      </c>
      <c r="Z66" s="4">
        <v>-0.63630196172379083</v>
      </c>
      <c r="AA66" s="4">
        <v>0.63923692155455436</v>
      </c>
      <c r="AB66" s="4">
        <v>-51.5636982274548</v>
      </c>
      <c r="AC66" s="4">
        <v>46.645569561117945</v>
      </c>
      <c r="AD66" s="4">
        <v>-51.5636982274548</v>
      </c>
      <c r="AE66" s="4">
        <v>46.645569561117945</v>
      </c>
      <c r="AG66" s="4" t="s">
        <v>93</v>
      </c>
      <c r="AH66" s="4">
        <v>-3.7857265900902473</v>
      </c>
      <c r="AI66" s="4">
        <v>4.2521932489647556</v>
      </c>
      <c r="AJ66" s="4">
        <v>-0.89029975084315016</v>
      </c>
      <c r="AK66" s="4">
        <v>0.5369037264519948</v>
      </c>
      <c r="AL66" s="4">
        <v>-57.814964589216338</v>
      </c>
      <c r="AM66" s="4">
        <v>50.24351140903584</v>
      </c>
      <c r="AN66" s="4">
        <v>-57.814964589216338</v>
      </c>
      <c r="AO66" s="4">
        <v>50.24351140903584</v>
      </c>
      <c r="AQ66" s="4" t="s">
        <v>93</v>
      </c>
      <c r="AR66" s="4">
        <v>-1.8723571629507108</v>
      </c>
      <c r="AS66" s="4">
        <v>3.2805843936470751</v>
      </c>
      <c r="AT66" s="4">
        <v>-0.57073891059671322</v>
      </c>
      <c r="AU66" s="4">
        <v>0.6698323947023731</v>
      </c>
      <c r="AV66" s="4">
        <v>-43.556134122930004</v>
      </c>
      <c r="AW66" s="4">
        <v>39.811419797028577</v>
      </c>
      <c r="AX66" s="4">
        <v>-43.556134122930004</v>
      </c>
      <c r="AY66" s="4">
        <v>39.811419797028577</v>
      </c>
      <c r="BA66" s="4" t="s">
        <v>93</v>
      </c>
      <c r="BB66" s="4">
        <v>-2.0076090698101381</v>
      </c>
      <c r="BC66" s="4">
        <v>1.5805854303171218</v>
      </c>
      <c r="BD66" s="4">
        <v>-1.2701680221152867</v>
      </c>
      <c r="BE66" s="4">
        <v>0.42459185610849337</v>
      </c>
      <c r="BF66" s="4">
        <v>-22.090851150434286</v>
      </c>
      <c r="BG66" s="4">
        <v>18.075633010814013</v>
      </c>
      <c r="BH66" s="4">
        <v>-22.090851150434286</v>
      </c>
      <c r="BI66" s="4">
        <v>18.075633010814013</v>
      </c>
    </row>
    <row r="67" spans="12:61">
      <c r="L67" t="s">
        <v>59</v>
      </c>
      <c r="M67" t="s">
        <v>60</v>
      </c>
      <c r="N67" s="9">
        <v>1200</v>
      </c>
      <c r="O67" s="36">
        <f>LOG(N67)</f>
        <v>3.0791812460476247</v>
      </c>
      <c r="P67" s="1">
        <v>81.766994095712548</v>
      </c>
      <c r="Q67" s="1">
        <v>50.899727375459996</v>
      </c>
      <c r="R67" s="1">
        <v>13.564375106016</v>
      </c>
      <c r="S67" s="1">
        <v>8.0252671942829998</v>
      </c>
      <c r="T67" s="1">
        <v>14.7841747909</v>
      </c>
      <c r="W67" s="4" t="s">
        <v>94</v>
      </c>
      <c r="X67" s="4">
        <v>0.52565685564194498</v>
      </c>
      <c r="Y67" s="4">
        <v>1.2639192539480151</v>
      </c>
      <c r="Z67" s="4">
        <v>0.41589433343940913</v>
      </c>
      <c r="AA67" s="4">
        <v>0.74908723058154125</v>
      </c>
      <c r="AB67" s="4">
        <v>-15.533959955014726</v>
      </c>
      <c r="AC67" s="4">
        <v>16.585273666298615</v>
      </c>
      <c r="AD67" s="4">
        <v>-15.533959955014726</v>
      </c>
      <c r="AE67" s="4">
        <v>16.585273666298615</v>
      </c>
      <c r="AG67" s="4" t="s">
        <v>94</v>
      </c>
      <c r="AH67" s="4">
        <v>1.2523336822562983</v>
      </c>
      <c r="AI67" s="4">
        <v>1.8027441915527138</v>
      </c>
      <c r="AJ67" s="4">
        <v>0.69468185676285898</v>
      </c>
      <c r="AK67" s="4">
        <v>0.61347769550529652</v>
      </c>
      <c r="AL67" s="4">
        <v>-21.653703102562236</v>
      </c>
      <c r="AM67" s="4">
        <v>24.158370467074835</v>
      </c>
      <c r="AN67" s="4">
        <v>-21.653703102562236</v>
      </c>
      <c r="AO67" s="4">
        <v>24.158370467074835</v>
      </c>
      <c r="AQ67" s="4" t="s">
        <v>94</v>
      </c>
      <c r="AR67" s="4">
        <v>0.77289477786241689</v>
      </c>
      <c r="AS67" s="4">
        <v>1.122613052093788</v>
      </c>
      <c r="AT67" s="4">
        <v>0.68847834649783302</v>
      </c>
      <c r="AU67" s="4">
        <v>0.61614922708226105</v>
      </c>
      <c r="AV67" s="4">
        <v>-13.491256501543216</v>
      </c>
      <c r="AW67" s="4">
        <v>15.03704605726805</v>
      </c>
      <c r="AX67" s="4">
        <v>-13.491256501543216</v>
      </c>
      <c r="AY67" s="4">
        <v>15.03704605726805</v>
      </c>
      <c r="BA67" s="4" t="s">
        <v>94</v>
      </c>
      <c r="BB67" s="4">
        <v>-0.47981213553066554</v>
      </c>
      <c r="BC67" s="4">
        <v>0.55817133853773815</v>
      </c>
      <c r="BD67" s="4">
        <v>-0.85961442733273785</v>
      </c>
      <c r="BE67" s="4">
        <v>0.54796856302636499</v>
      </c>
      <c r="BF67" s="4">
        <v>-7.5720514408558497</v>
      </c>
      <c r="BG67" s="4">
        <v>6.6124271697945183</v>
      </c>
      <c r="BH67" s="4">
        <v>-7.5720514408558497</v>
      </c>
      <c r="BI67" s="4">
        <v>6.6124271697945183</v>
      </c>
    </row>
    <row r="68" spans="12:61" ht="17" thickBot="1">
      <c r="L68" t="s">
        <v>61</v>
      </c>
      <c r="M68" t="s">
        <v>62</v>
      </c>
      <c r="N68" s="9">
        <v>190</v>
      </c>
      <c r="O68" s="36">
        <f t="shared" ref="O68:O73" si="6">LOG(N68)</f>
        <v>2.2787536009528289</v>
      </c>
      <c r="P68" s="1">
        <v>98.819051669155982</v>
      </c>
      <c r="Q68" s="1">
        <v>52.100932086147004</v>
      </c>
      <c r="R68" s="1">
        <v>20.069388168669999</v>
      </c>
      <c r="S68" s="1">
        <v>9.355894381201999</v>
      </c>
      <c r="T68" s="1">
        <v>23.724935573080003</v>
      </c>
      <c r="W68" s="5" t="s">
        <v>95</v>
      </c>
      <c r="X68" s="5">
        <v>-3.0013149974584308</v>
      </c>
      <c r="Y68" s="5">
        <v>3.1094757330267511</v>
      </c>
      <c r="Z68" s="5">
        <v>-0.96521576469643744</v>
      </c>
      <c r="AA68" s="5">
        <v>0.51126696634122304</v>
      </c>
      <c r="AB68" s="5">
        <v>-42.510950283463252</v>
      </c>
      <c r="AC68" s="5">
        <v>36.508320288546393</v>
      </c>
      <c r="AD68" s="5">
        <v>-42.510950283463252</v>
      </c>
      <c r="AE68" s="5">
        <v>36.508320288546393</v>
      </c>
      <c r="AG68" s="5" t="s">
        <v>95</v>
      </c>
      <c r="AH68" s="5">
        <v>-4.0279856114642421</v>
      </c>
      <c r="AI68" s="5">
        <v>3.196321685320417</v>
      </c>
      <c r="AJ68" s="5">
        <v>-1.2601940630579724</v>
      </c>
      <c r="AK68" s="5">
        <v>0.42703338741485508</v>
      </c>
      <c r="AL68" s="5">
        <v>-44.641103347820447</v>
      </c>
      <c r="AM68" s="5">
        <v>36.585132124891956</v>
      </c>
      <c r="AN68" s="5">
        <v>-44.641103347820447</v>
      </c>
      <c r="AO68" s="5">
        <v>36.585132124891956</v>
      </c>
      <c r="AQ68" s="5" t="s">
        <v>95</v>
      </c>
      <c r="AR68" s="5">
        <v>-2.4834136213981739</v>
      </c>
      <c r="AS68" s="5">
        <v>2.6978606670015255</v>
      </c>
      <c r="AT68" s="5">
        <v>-0.92051218647933597</v>
      </c>
      <c r="AU68" s="5">
        <v>0.52633393764596426</v>
      </c>
      <c r="AV68" s="5">
        <v>-36.76298360599241</v>
      </c>
      <c r="AW68" s="5">
        <v>31.796156363196065</v>
      </c>
      <c r="AX68" s="5">
        <v>-36.76298360599241</v>
      </c>
      <c r="AY68" s="5">
        <v>31.796156363196065</v>
      </c>
      <c r="BA68" s="5" t="s">
        <v>95</v>
      </c>
      <c r="BB68" s="5">
        <v>-2.8541083853215592</v>
      </c>
      <c r="BC68" s="5">
        <v>1.2654869106421809</v>
      </c>
      <c r="BD68" s="5">
        <v>-2.2553440587332667</v>
      </c>
      <c r="BE68" s="5">
        <v>0.26568981180085294</v>
      </c>
      <c r="BF68" s="5">
        <v>-18.933644162890335</v>
      </c>
      <c r="BG68" s="5">
        <v>13.225427392247216</v>
      </c>
      <c r="BH68" s="5">
        <v>-18.933644162890335</v>
      </c>
      <c r="BI68" s="5">
        <v>13.225427392247216</v>
      </c>
    </row>
    <row r="69" spans="12:61">
      <c r="L69" t="s">
        <v>63</v>
      </c>
      <c r="M69" t="s">
        <v>64</v>
      </c>
      <c r="N69" s="9">
        <v>29.86</v>
      </c>
      <c r="O69" s="36">
        <f t="shared" si="6"/>
        <v>1.4750898033890065</v>
      </c>
      <c r="P69" s="1">
        <v>49.014617179440705</v>
      </c>
      <c r="Q69" s="1">
        <v>28.012450428935001</v>
      </c>
      <c r="R69" s="1">
        <v>8.1921839607740008</v>
      </c>
      <c r="S69" s="1">
        <v>4.6386983851779995</v>
      </c>
      <c r="T69" s="1">
        <v>11.610613284336001</v>
      </c>
    </row>
    <row r="70" spans="12:61">
      <c r="L70" t="s">
        <v>65</v>
      </c>
      <c r="M70" t="s">
        <v>66</v>
      </c>
      <c r="N70" s="9">
        <v>26</v>
      </c>
      <c r="O70" s="36">
        <f t="shared" si="6"/>
        <v>1.414973347970818</v>
      </c>
      <c r="P70" s="1">
        <v>201.2470455903061</v>
      </c>
      <c r="Q70" s="1">
        <v>112.476303267806</v>
      </c>
      <c r="R70" s="1">
        <v>36.497238071355</v>
      </c>
      <c r="S70" s="1">
        <v>17.64803174055</v>
      </c>
      <c r="T70" s="1">
        <v>46.224905179678998</v>
      </c>
    </row>
    <row r="71" spans="12:61">
      <c r="L71" t="s">
        <v>67</v>
      </c>
      <c r="M71" t="s">
        <v>68</v>
      </c>
      <c r="N71" s="9">
        <v>11.12</v>
      </c>
      <c r="O71" s="36">
        <f t="shared" si="6"/>
        <v>1.0461047872460387</v>
      </c>
      <c r="P71" s="1">
        <v>19.605940223278168</v>
      </c>
      <c r="Q71" s="1">
        <v>12.763612753643001</v>
      </c>
      <c r="R71" s="1">
        <v>2.9528458834669999</v>
      </c>
      <c r="S71" s="1">
        <v>2.989049387713</v>
      </c>
      <c r="T71" s="1">
        <v>3.5770472835280001</v>
      </c>
    </row>
    <row r="72" spans="12:61">
      <c r="L72" t="s">
        <v>69</v>
      </c>
      <c r="M72" t="s">
        <v>70</v>
      </c>
      <c r="N72" s="9">
        <v>4.5</v>
      </c>
      <c r="O72" s="36">
        <f t="shared" si="6"/>
        <v>0.65321251377534373</v>
      </c>
      <c r="P72" s="1">
        <v>220.40384989077907</v>
      </c>
      <c r="Q72" s="1">
        <v>138.560370221548</v>
      </c>
      <c r="R72" s="1">
        <v>34.811665438657997</v>
      </c>
      <c r="S72" s="1">
        <v>19.334669883529003</v>
      </c>
      <c r="T72" s="1">
        <v>41.186684991890004</v>
      </c>
      <c r="W72" t="s">
        <v>41</v>
      </c>
      <c r="AG72" t="s">
        <v>41</v>
      </c>
      <c r="AQ72" t="s">
        <v>41</v>
      </c>
      <c r="BA72" t="s">
        <v>41</v>
      </c>
    </row>
    <row r="73" spans="12:61" ht="17" thickBot="1">
      <c r="L73" s="10" t="s">
        <v>73</v>
      </c>
      <c r="M73" t="s">
        <v>74</v>
      </c>
      <c r="N73" s="9">
        <v>0.13</v>
      </c>
      <c r="O73" s="36">
        <f t="shared" si="6"/>
        <v>-0.88605664769316317</v>
      </c>
      <c r="P73" s="1">
        <v>147.43987899368801</v>
      </c>
      <c r="Q73" s="1">
        <v>74.542119787171004</v>
      </c>
      <c r="R73" s="1">
        <v>28.487466584318</v>
      </c>
      <c r="S73" s="1">
        <v>10.764008261968</v>
      </c>
      <c r="T73" s="1">
        <v>39.633339173145998</v>
      </c>
    </row>
    <row r="74" spans="12:61">
      <c r="W74" s="6" t="s">
        <v>42</v>
      </c>
      <c r="X74" s="6" t="s">
        <v>96</v>
      </c>
      <c r="Y74" s="6" t="s">
        <v>43</v>
      </c>
      <c r="AG74" s="6" t="s">
        <v>42</v>
      </c>
      <c r="AH74" s="6" t="s">
        <v>96</v>
      </c>
      <c r="AI74" s="6" t="s">
        <v>43</v>
      </c>
      <c r="AQ74" s="6" t="s">
        <v>42</v>
      </c>
      <c r="AR74" s="6" t="s">
        <v>96</v>
      </c>
      <c r="AS74" s="6" t="s">
        <v>43</v>
      </c>
      <c r="BA74" s="6" t="s">
        <v>42</v>
      </c>
      <c r="BB74" s="6" t="s">
        <v>96</v>
      </c>
      <c r="BC74" s="6" t="s">
        <v>43</v>
      </c>
    </row>
    <row r="75" spans="12:61">
      <c r="L75" t="s">
        <v>205</v>
      </c>
      <c r="W75" s="4">
        <v>1</v>
      </c>
      <c r="X75" s="4">
        <v>3.3206699324671121</v>
      </c>
      <c r="Y75" s="4">
        <v>-0.2414886864194874</v>
      </c>
      <c r="AG75" s="4">
        <v>1</v>
      </c>
      <c r="AH75" s="4">
        <v>2.9324308586707488</v>
      </c>
      <c r="AI75" s="4">
        <v>0.14675038737687585</v>
      </c>
      <c r="AQ75" s="4">
        <v>1</v>
      </c>
      <c r="AR75" s="4">
        <v>2.9096806809115208</v>
      </c>
      <c r="AS75" s="4">
        <v>0.1695005651361039</v>
      </c>
      <c r="BA75" s="4">
        <v>1</v>
      </c>
      <c r="BB75" s="4">
        <v>2.9580764617469626</v>
      </c>
      <c r="BC75" s="4">
        <v>0.12110478430066207</v>
      </c>
    </row>
    <row r="76" spans="12:61">
      <c r="L76" t="s">
        <v>52</v>
      </c>
      <c r="M76" t="s">
        <v>53</v>
      </c>
      <c r="N76" s="9" t="s">
        <v>54</v>
      </c>
      <c r="O76" s="9" t="s">
        <v>104</v>
      </c>
      <c r="P76" t="s">
        <v>75</v>
      </c>
      <c r="Q76" t="s">
        <v>55</v>
      </c>
      <c r="R76" t="s">
        <v>56</v>
      </c>
      <c r="S76" t="s">
        <v>57</v>
      </c>
      <c r="T76" t="s">
        <v>58</v>
      </c>
      <c r="W76" s="4">
        <v>2</v>
      </c>
      <c r="X76" s="4">
        <v>2.1333691649944058</v>
      </c>
      <c r="Y76" s="4">
        <v>0.1453844359584231</v>
      </c>
      <c r="AG76" s="4">
        <v>2</v>
      </c>
      <c r="AH76" s="4">
        <v>2.1503567266080239</v>
      </c>
      <c r="AI76" s="4">
        <v>0.12839687434480496</v>
      </c>
      <c r="AQ76" s="4">
        <v>2</v>
      </c>
      <c r="AR76" s="4">
        <v>2.1871447175808996</v>
      </c>
      <c r="AS76" s="4">
        <v>9.1608883371929295E-2</v>
      </c>
      <c r="BA76" s="4">
        <v>2</v>
      </c>
      <c r="BB76" s="4">
        <v>2.2597333296749866</v>
      </c>
      <c r="BC76" s="4">
        <v>1.9020271277842227E-2</v>
      </c>
    </row>
    <row r="77" spans="12:61">
      <c r="L77" t="s">
        <v>59</v>
      </c>
      <c r="M77" t="s">
        <v>60</v>
      </c>
      <c r="N77" s="9">
        <v>1200</v>
      </c>
      <c r="O77" s="36">
        <f>LOG(N77)</f>
        <v>3.0791812460476247</v>
      </c>
      <c r="P77" s="1">
        <v>81.766994095712548</v>
      </c>
      <c r="Q77" s="1">
        <v>50.899727375459996</v>
      </c>
      <c r="R77" s="1">
        <v>13.564375106016</v>
      </c>
      <c r="S77" s="1">
        <v>8.0252671942829998</v>
      </c>
      <c r="T77" s="1">
        <v>14.7841747909</v>
      </c>
      <c r="W77" s="4">
        <v>3</v>
      </c>
      <c r="X77" s="4">
        <v>1.2787421836997339</v>
      </c>
      <c r="Y77" s="4">
        <v>0.19634761968927261</v>
      </c>
      <c r="AG77" s="4">
        <v>3</v>
      </c>
      <c r="AH77" s="4">
        <v>0.56770540239381262</v>
      </c>
      <c r="AI77" s="4">
        <v>0.90738440099519391</v>
      </c>
      <c r="AQ77" s="4">
        <v>3</v>
      </c>
      <c r="AR77" s="4">
        <v>0.69558563288441277</v>
      </c>
      <c r="AS77" s="4">
        <v>0.77950417050459375</v>
      </c>
      <c r="BA77" s="4">
        <v>3</v>
      </c>
      <c r="BB77" s="4">
        <v>1.1380956073271804</v>
      </c>
      <c r="BC77" s="4">
        <v>0.33699419606182612</v>
      </c>
    </row>
    <row r="78" spans="12:61">
      <c r="L78" t="s">
        <v>61</v>
      </c>
      <c r="M78" t="s">
        <v>62</v>
      </c>
      <c r="N78" s="9">
        <v>190</v>
      </c>
      <c r="O78" s="36">
        <f t="shared" ref="O78:O83" si="7">LOG(N78)</f>
        <v>2.2787536009528289</v>
      </c>
      <c r="P78" s="1">
        <v>98.819051669155982</v>
      </c>
      <c r="Q78" s="1">
        <v>52.100932086147004</v>
      </c>
      <c r="R78" s="1">
        <v>20.069388168669999</v>
      </c>
      <c r="S78" s="1">
        <v>9.355894381201999</v>
      </c>
      <c r="T78" s="1">
        <v>23.724935573080003</v>
      </c>
      <c r="W78" s="4">
        <v>4</v>
      </c>
      <c r="X78" s="4">
        <v>0.77094710570523262</v>
      </c>
      <c r="Y78" s="4">
        <v>0.64402624226558536</v>
      </c>
      <c r="AG78" s="4">
        <v>4</v>
      </c>
      <c r="AH78" s="4">
        <v>1.2526812015607334</v>
      </c>
      <c r="AI78" s="4">
        <v>0.1622921464100846</v>
      </c>
      <c r="AQ78" s="4">
        <v>4</v>
      </c>
      <c r="AR78" s="4">
        <v>1.3723394740211887</v>
      </c>
      <c r="AS78" s="4">
        <v>4.2633873949629253E-2</v>
      </c>
      <c r="BA78" s="4">
        <v>4</v>
      </c>
      <c r="BB78" s="4">
        <v>1.503120594287509</v>
      </c>
      <c r="BC78" s="4">
        <v>-8.8147246316691019E-2</v>
      </c>
    </row>
    <row r="79" spans="12:61">
      <c r="L79" t="s">
        <v>63</v>
      </c>
      <c r="M79" t="s">
        <v>64</v>
      </c>
      <c r="N79" s="9">
        <v>29.86</v>
      </c>
      <c r="O79" s="36">
        <f t="shared" si="7"/>
        <v>1.4750898033890065</v>
      </c>
      <c r="P79" s="1">
        <v>49.014617179440705</v>
      </c>
      <c r="Q79" s="1">
        <v>28.012450428935001</v>
      </c>
      <c r="R79" s="1">
        <v>8.1921839607740008</v>
      </c>
      <c r="S79" s="1">
        <v>4.6386983851779995</v>
      </c>
      <c r="T79" s="1">
        <v>11.610613284336001</v>
      </c>
      <c r="W79" s="4">
        <v>5</v>
      </c>
      <c r="X79" s="4">
        <v>4.3816826047887503E-2</v>
      </c>
      <c r="Y79" s="4">
        <v>0.60939568772745623</v>
      </c>
      <c r="AG79" s="4">
        <v>5</v>
      </c>
      <c r="AH79" s="4">
        <v>1.8961009288859909</v>
      </c>
      <c r="AI79" s="4">
        <v>-0.84999614163995219</v>
      </c>
      <c r="AQ79" s="4">
        <v>5</v>
      </c>
      <c r="AR79" s="4">
        <v>1.805544187811881</v>
      </c>
      <c r="AS79" s="4">
        <v>-0.75943940056584225</v>
      </c>
      <c r="BA79" s="4">
        <v>5</v>
      </c>
      <c r="BB79" s="4">
        <v>1.4066182301381698</v>
      </c>
      <c r="BC79" s="4">
        <v>-0.36051344289213105</v>
      </c>
    </row>
    <row r="80" spans="12:61">
      <c r="L80" t="s">
        <v>65</v>
      </c>
      <c r="M80" t="s">
        <v>66</v>
      </c>
      <c r="N80" s="9">
        <v>26</v>
      </c>
      <c r="O80" s="36">
        <f t="shared" si="7"/>
        <v>1.414973347970818</v>
      </c>
      <c r="P80" s="1">
        <v>201.2470455903061</v>
      </c>
      <c r="Q80" s="1">
        <v>112.476303267806</v>
      </c>
      <c r="R80" s="1">
        <v>36.497238071355</v>
      </c>
      <c r="S80" s="1">
        <v>17.64803174055</v>
      </c>
      <c r="T80" s="1">
        <v>46.224905179678998</v>
      </c>
      <c r="W80" s="4">
        <v>6</v>
      </c>
      <c r="X80" s="4">
        <v>0.61660979982644903</v>
      </c>
      <c r="Y80" s="4">
        <v>-0.71351981283450538</v>
      </c>
      <c r="AG80" s="4">
        <v>6</v>
      </c>
      <c r="AH80" s="4">
        <v>3.0027681290107466E-2</v>
      </c>
      <c r="AI80" s="4">
        <v>-0.12693769429816387</v>
      </c>
      <c r="AQ80" s="4">
        <v>6</v>
      </c>
      <c r="AR80" s="4">
        <v>0.75007600450632594</v>
      </c>
      <c r="AS80" s="4">
        <v>-9.6863490730982216E-2</v>
      </c>
      <c r="BA80" s="4">
        <v>6</v>
      </c>
      <c r="BB80" s="4">
        <v>0.80175242137880787</v>
      </c>
      <c r="BC80" s="4">
        <v>-0.14853990760346414</v>
      </c>
    </row>
    <row r="81" spans="12:55" ht="17" thickBot="1">
      <c r="L81" t="s">
        <v>67</v>
      </c>
      <c r="M81" t="s">
        <v>68</v>
      </c>
      <c r="N81" s="9">
        <v>11.12</v>
      </c>
      <c r="O81" s="36">
        <f t="shared" si="7"/>
        <v>1.0461047872460387</v>
      </c>
      <c r="P81" s="1">
        <v>19.605940223278168</v>
      </c>
      <c r="Q81" s="1">
        <v>12.763612753643001</v>
      </c>
      <c r="R81" s="1">
        <v>2.9528458834669999</v>
      </c>
      <c r="S81" s="1">
        <v>2.989049387713</v>
      </c>
      <c r="T81" s="1">
        <v>3.5770472835280001</v>
      </c>
      <c r="W81" s="5">
        <v>7</v>
      </c>
      <c r="X81" s="5">
        <v>-0.24591116130682167</v>
      </c>
      <c r="Y81" s="5">
        <v>-0.6401454863863415</v>
      </c>
      <c r="AG81" s="5">
        <v>7</v>
      </c>
      <c r="AH81" s="5">
        <v>-0.51816667450435716</v>
      </c>
      <c r="AI81" s="5">
        <v>-0.36788997318880601</v>
      </c>
      <c r="AQ81" s="5">
        <v>7</v>
      </c>
      <c r="AR81" s="5">
        <v>-0.65911204602777218</v>
      </c>
      <c r="AS81" s="5">
        <v>-0.22694460166539099</v>
      </c>
      <c r="BA81" s="5">
        <v>7</v>
      </c>
      <c r="BB81" s="5">
        <v>-0.21699135817998183</v>
      </c>
      <c r="BC81" s="5">
        <v>0.12008134517192544</v>
      </c>
    </row>
    <row r="82" spans="12:55">
      <c r="L82" t="s">
        <v>69</v>
      </c>
      <c r="M82" t="s">
        <v>70</v>
      </c>
      <c r="N82" s="9">
        <v>4.5</v>
      </c>
      <c r="O82" s="36">
        <f t="shared" si="7"/>
        <v>0.65321251377534373</v>
      </c>
      <c r="P82" s="1">
        <v>220.40384989077907</v>
      </c>
      <c r="Q82" s="1">
        <v>138.560370221548</v>
      </c>
      <c r="R82" s="1">
        <v>34.811665438657997</v>
      </c>
      <c r="S82" s="1">
        <v>19.334669883529003</v>
      </c>
      <c r="T82" s="1">
        <v>41.186684991890004</v>
      </c>
    </row>
    <row r="83" spans="12:55">
      <c r="L83" t="s">
        <v>71</v>
      </c>
      <c r="M83" t="s">
        <v>72</v>
      </c>
      <c r="N83" s="9">
        <v>0.8</v>
      </c>
      <c r="O83" s="36">
        <f t="shared" si="7"/>
        <v>-9.6910013008056392E-2</v>
      </c>
      <c r="P83" s="1">
        <v>243.5579356715219</v>
      </c>
      <c r="Q83" s="1">
        <v>154.082779230516</v>
      </c>
      <c r="R83" s="1">
        <v>38.868975480317999</v>
      </c>
      <c r="S83" s="1">
        <v>23.251934976605</v>
      </c>
      <c r="T83" s="1">
        <v>44.366923194214003</v>
      </c>
    </row>
    <row r="84" spans="12:55">
      <c r="L84" s="10"/>
      <c r="N84" s="9"/>
    </row>
    <row r="87" spans="12:55">
      <c r="L87" t="s">
        <v>221</v>
      </c>
    </row>
    <row r="88" spans="12:55">
      <c r="M88" t="s">
        <v>53</v>
      </c>
      <c r="N88" t="s">
        <v>116</v>
      </c>
      <c r="O88" t="s">
        <v>105</v>
      </c>
      <c r="P88" t="s">
        <v>75</v>
      </c>
      <c r="Q88" t="s">
        <v>55</v>
      </c>
      <c r="R88" t="s">
        <v>56</v>
      </c>
      <c r="S88" t="s">
        <v>57</v>
      </c>
      <c r="T88" t="s">
        <v>58</v>
      </c>
    </row>
    <row r="89" spans="12:55">
      <c r="L89">
        <v>1</v>
      </c>
      <c r="M89" t="s">
        <v>60</v>
      </c>
      <c r="N89" s="36">
        <f>O89-O17</f>
        <v>1.145890320865846</v>
      </c>
      <c r="O89" s="1">
        <f>$X$22+$X$23*P89+$X$24*Q89+$X$25*R89+$X$26*S89+$X$27*T89</f>
        <v>4.2250715669134706</v>
      </c>
      <c r="P89" s="1">
        <v>81.766994095712548</v>
      </c>
      <c r="Q89" s="1">
        <v>50.899727375459996</v>
      </c>
      <c r="R89" s="1">
        <v>13.564375106016</v>
      </c>
      <c r="S89" s="1">
        <v>8.0252671942829998</v>
      </c>
      <c r="T89" s="1">
        <v>14.7841747909</v>
      </c>
    </row>
    <row r="90" spans="12:55">
      <c r="L90">
        <v>2</v>
      </c>
      <c r="M90" t="s">
        <v>62</v>
      </c>
      <c r="N90" s="62">
        <f t="shared" ref="N90:N96" si="8">O90-O7</f>
        <v>-13.036064430086814</v>
      </c>
      <c r="O90" s="1">
        <f>$AH$22+$AH$23*P90+$AH$24*Q90+$AH$25*R90+$AH$26*S90+$AH$27*T90</f>
        <v>-10.757310829133985</v>
      </c>
      <c r="P90" s="1">
        <v>98.819051669155982</v>
      </c>
      <c r="Q90" s="1">
        <v>52.100932086147004</v>
      </c>
      <c r="R90" s="1">
        <v>20.069388168669999</v>
      </c>
      <c r="S90" s="1">
        <v>9.355894381201999</v>
      </c>
      <c r="T90" s="1">
        <v>23.724935573080003</v>
      </c>
    </row>
    <row r="91" spans="12:55">
      <c r="L91">
        <v>3</v>
      </c>
      <c r="M91" t="s">
        <v>64</v>
      </c>
      <c r="N91" s="36">
        <f t="shared" si="8"/>
        <v>-1.7383910958639701</v>
      </c>
      <c r="O91" s="1">
        <f>$AR$22+$AR$23*P91+$AR$24*Q91+$AR$25*R91+$AR$26*S91+$AR$27*T91</f>
        <v>-0.26330129247496359</v>
      </c>
      <c r="P91" s="1">
        <v>49.014617179440705</v>
      </c>
      <c r="Q91" s="1">
        <v>28.012450428935001</v>
      </c>
      <c r="R91" s="1">
        <v>8.1921839607740008</v>
      </c>
      <c r="S91" s="1">
        <v>4.6386983851779995</v>
      </c>
      <c r="T91" s="1">
        <v>11.610613284336001</v>
      </c>
    </row>
    <row r="92" spans="12:55">
      <c r="L92">
        <v>4</v>
      </c>
      <c r="M92" t="s">
        <v>66</v>
      </c>
      <c r="N92" s="36">
        <f t="shared" si="8"/>
        <v>-2.660899203179337</v>
      </c>
      <c r="O92" s="1">
        <f>$BB$22+$BB$23*P92+$BB$24*Q92+$BB$25*R92+$BB$26*S92+$BB$27*T92</f>
        <v>-1.2459258552085188</v>
      </c>
      <c r="P92" s="1">
        <v>201.2470455903061</v>
      </c>
      <c r="Q92" s="1">
        <v>112.476303267806</v>
      </c>
      <c r="R92" s="1">
        <v>36.497238071355</v>
      </c>
      <c r="S92" s="1">
        <v>17.64803174055</v>
      </c>
      <c r="T92" s="1">
        <v>46.224905179678998</v>
      </c>
    </row>
    <row r="93" spans="12:55">
      <c r="L93">
        <v>5</v>
      </c>
      <c r="M93" t="s">
        <v>68</v>
      </c>
      <c r="N93" s="36">
        <f t="shared" si="8"/>
        <v>1.3760875332772784</v>
      </c>
      <c r="O93" s="1">
        <f>$X$63+$X$64*P93+$X$65*Q93+$X$66*R93+$X$67*S93+$X$68*T93</f>
        <v>2.4221923205233171</v>
      </c>
      <c r="P93" s="1">
        <v>19.605940223278168</v>
      </c>
      <c r="Q93" s="1">
        <v>12.763612753643001</v>
      </c>
      <c r="R93" s="1">
        <v>2.9528458834669999</v>
      </c>
      <c r="S93" s="1">
        <v>2.989049387713</v>
      </c>
      <c r="T93" s="1">
        <v>3.5770472835280001</v>
      </c>
    </row>
    <row r="94" spans="12:55">
      <c r="L94">
        <v>6</v>
      </c>
      <c r="M94" t="s">
        <v>70</v>
      </c>
      <c r="N94" s="36">
        <f t="shared" si="8"/>
        <v>-2.0201132390261023</v>
      </c>
      <c r="O94" s="1">
        <f>$AH$63+$AH$64*P94+$AH$65*Q94+$AH$66*R94+$AH$67*S94+$AH$68*T94</f>
        <v>-1.3669007252507583</v>
      </c>
      <c r="P94" s="1">
        <v>220.40384989077907</v>
      </c>
      <c r="Q94" s="1">
        <v>138.560370221548</v>
      </c>
      <c r="R94" s="1">
        <v>34.811665438657997</v>
      </c>
      <c r="S94" s="1">
        <v>19.334669883529003</v>
      </c>
      <c r="T94" s="1">
        <v>41.186684991890004</v>
      </c>
    </row>
    <row r="95" spans="12:55">
      <c r="L95">
        <v>7</v>
      </c>
      <c r="M95" t="s">
        <v>72</v>
      </c>
      <c r="N95" s="36">
        <f t="shared" si="8"/>
        <v>2.2198247662070685</v>
      </c>
      <c r="O95" s="1">
        <f>$AR$63+$AR$64*P95+$AR$65*Q95+$AR$66*R95+$AR$67*S95+$AR$68*T95</f>
        <v>2.1229147531990122</v>
      </c>
      <c r="P95" s="1">
        <v>243.5579356715219</v>
      </c>
      <c r="Q95" s="1">
        <v>154.082779230516</v>
      </c>
      <c r="R95" s="1">
        <v>38.868975480317999</v>
      </c>
      <c r="S95" s="1">
        <v>23.251934976605</v>
      </c>
      <c r="T95" s="1">
        <v>44.366923194214003</v>
      </c>
    </row>
    <row r="96" spans="12:55">
      <c r="L96">
        <v>8</v>
      </c>
      <c r="M96" t="s">
        <v>74</v>
      </c>
      <c r="N96" s="36">
        <f t="shared" si="8"/>
        <v>3.1497789737420838</v>
      </c>
      <c r="O96" s="1">
        <f>$BB$63+$BB$64*P96+$BB$65*Q96+$BB$66*R96+$BB$67*S96+$BB$68*T96</f>
        <v>2.2637223260489208</v>
      </c>
      <c r="P96" s="1">
        <v>147.43987899368801</v>
      </c>
      <c r="Q96" s="1">
        <v>74.542119787171004</v>
      </c>
      <c r="R96" s="1">
        <v>28.487466584318</v>
      </c>
      <c r="S96" s="1">
        <v>10.764008261968</v>
      </c>
      <c r="T96" s="1">
        <v>39.633339173145998</v>
      </c>
    </row>
    <row r="98" spans="13:18">
      <c r="M98" s="59"/>
      <c r="N98" s="36"/>
      <c r="Q98" s="36"/>
    </row>
    <row r="99" spans="13:18">
      <c r="M99" s="59"/>
      <c r="N99" s="36"/>
      <c r="Q99" s="36"/>
    </row>
    <row r="100" spans="13:18">
      <c r="M100" s="59"/>
      <c r="P100" s="46"/>
      <c r="Q100" s="1"/>
    </row>
    <row r="102" spans="13:18">
      <c r="R102" s="1"/>
    </row>
    <row r="104" spans="13:18">
      <c r="M104" s="1"/>
      <c r="N104" s="1"/>
    </row>
    <row r="105" spans="13:18">
      <c r="M105" s="1"/>
      <c r="N105" s="1"/>
      <c r="P105" s="1"/>
      <c r="Q105" s="1"/>
    </row>
    <row r="106" spans="13:18">
      <c r="M106" s="1"/>
      <c r="N106" s="1"/>
      <c r="P106" s="1"/>
      <c r="Q106" s="1"/>
    </row>
    <row r="107" spans="13:18">
      <c r="M107" s="1"/>
      <c r="N107" s="1"/>
      <c r="P107" s="1"/>
      <c r="Q107" s="1"/>
    </row>
    <row r="108" spans="13:18">
      <c r="M108" s="1"/>
      <c r="N108" s="1"/>
      <c r="P108" s="1"/>
      <c r="Q108" s="1"/>
    </row>
    <row r="109" spans="13:18">
      <c r="M109" s="1"/>
      <c r="N109" s="1"/>
      <c r="P109" s="1"/>
      <c r="Q109" s="1"/>
    </row>
    <row r="110" spans="13:18">
      <c r="M110" s="1"/>
      <c r="N110" s="1"/>
      <c r="P110" s="1"/>
      <c r="Q110" s="1"/>
    </row>
    <row r="111" spans="13:18">
      <c r="M111" s="1"/>
      <c r="N111" s="1"/>
      <c r="P111" s="1"/>
      <c r="Q111" s="1"/>
    </row>
  </sheetData>
  <sortState ref="J20:J30">
    <sortCondition ref="J20:J30"/>
  </sortState>
  <conditionalFormatting sqref="BI41:BK41 BJ34:BK40">
    <cfRule type="colorScale" priority="1">
      <colorScale>
        <cfvo type="min"/>
        <cfvo type="percentile" val="50"/>
        <cfvo type="max"/>
        <color rgb="FF5A8AC6"/>
        <color rgb="FFFCFCFF"/>
        <color rgb="FFF8696B"/>
      </colorScale>
    </cfRule>
  </conditionalFormatting>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2C649-A9A2-714E-8A17-1D9015F37817}">
  <dimension ref="A3:BC80"/>
  <sheetViews>
    <sheetView workbookViewId="0"/>
  </sheetViews>
  <sheetFormatPr baseColWidth="10" defaultRowHeight="16"/>
  <cols>
    <col min="1" max="3" width="11" bestFit="1" customWidth="1"/>
    <col min="4" max="4" width="11" customWidth="1"/>
    <col min="5" max="5" width="23.83203125" customWidth="1"/>
    <col min="6" max="6" width="15" customWidth="1"/>
    <col min="7" max="7" width="14.6640625" customWidth="1"/>
    <col min="8" max="8" width="14.1640625" customWidth="1"/>
    <col min="9" max="9" width="12.6640625" customWidth="1"/>
    <col min="10" max="10" width="13.33203125" customWidth="1"/>
    <col min="12" max="12" width="16.83203125" customWidth="1"/>
    <col min="13" max="13" width="18" customWidth="1"/>
    <col min="14" max="14" width="16.1640625" customWidth="1"/>
    <col min="15" max="16" width="11" bestFit="1" customWidth="1"/>
    <col min="17" max="17" width="12.1640625" bestFit="1" customWidth="1"/>
    <col min="18" max="20" width="11" bestFit="1" customWidth="1"/>
    <col min="22" max="22" width="16.1640625" customWidth="1"/>
    <col min="23" max="23" width="17" customWidth="1"/>
    <col min="24" max="24" width="13.5" customWidth="1"/>
    <col min="25" max="26" width="11" bestFit="1" customWidth="1"/>
    <col min="27" max="27" width="12.1640625" bestFit="1" customWidth="1"/>
    <col min="28" max="28" width="11" bestFit="1" customWidth="1"/>
    <col min="32" max="32" width="16.83203125" customWidth="1"/>
    <col min="34" max="34" width="15" customWidth="1"/>
    <col min="44" max="44" width="13.6640625" customWidth="1"/>
    <col min="45" max="45" width="11.6640625" bestFit="1" customWidth="1"/>
    <col min="46" max="46" width="16.1640625" customWidth="1"/>
    <col min="47" max="47" width="16.5" customWidth="1"/>
    <col min="48" max="48" width="15.33203125" customWidth="1"/>
    <col min="49" max="49" width="15.1640625" customWidth="1"/>
    <col min="50" max="50" width="12.33203125" customWidth="1"/>
    <col min="51" max="51" width="14.1640625" customWidth="1"/>
    <col min="52" max="52" width="11.33203125" bestFit="1" customWidth="1"/>
    <col min="55" max="55" width="16.83203125" bestFit="1" customWidth="1"/>
  </cols>
  <sheetData>
    <row r="3" spans="1:37">
      <c r="D3" t="s">
        <v>89</v>
      </c>
      <c r="E3" s="1">
        <f>MAX(E7:E13)</f>
        <v>243.55793567152199</v>
      </c>
      <c r="F3" s="1">
        <f>MAX(F7:F13)</f>
        <v>154.082779230516</v>
      </c>
      <c r="G3" s="1">
        <f>MAX(G7:G13)</f>
        <v>38.868975480317999</v>
      </c>
      <c r="H3" s="1">
        <f>MAX(H7:H13)</f>
        <v>23.251934976605</v>
      </c>
      <c r="I3" s="1">
        <f>MAX(I7:I13)</f>
        <v>46.224905179678998</v>
      </c>
    </row>
    <row r="4" spans="1:37">
      <c r="D4" t="s">
        <v>90</v>
      </c>
      <c r="E4" s="1">
        <f>MIN(E7:E13)</f>
        <v>19.6059402232782</v>
      </c>
      <c r="F4" s="1">
        <f>MIN(F7:F13)</f>
        <v>12.763612753643001</v>
      </c>
      <c r="G4" s="1">
        <f>MIN(G7:G13)</f>
        <v>2.9528458834669999</v>
      </c>
      <c r="H4" s="1">
        <f>MIN(H7:H13)</f>
        <v>2.989049387713</v>
      </c>
      <c r="I4" s="1">
        <f>MIN(I7:I13)</f>
        <v>3.5770472835280001</v>
      </c>
    </row>
    <row r="6" spans="1:37">
      <c r="A6" t="s">
        <v>52</v>
      </c>
      <c r="B6" t="s">
        <v>53</v>
      </c>
      <c r="C6" s="9" t="s">
        <v>54</v>
      </c>
      <c r="D6" s="9" t="s">
        <v>104</v>
      </c>
      <c r="E6" t="s">
        <v>75</v>
      </c>
      <c r="F6" t="s">
        <v>55</v>
      </c>
      <c r="G6" t="s">
        <v>56</v>
      </c>
      <c r="H6" t="s">
        <v>57</v>
      </c>
      <c r="I6" t="s">
        <v>58</v>
      </c>
      <c r="L6" t="s">
        <v>17</v>
      </c>
      <c r="V6" t="s">
        <v>17</v>
      </c>
      <c r="AF6" t="s">
        <v>17</v>
      </c>
    </row>
    <row r="7" spans="1:37" ht="17" thickBot="1">
      <c r="A7" t="s">
        <v>59</v>
      </c>
      <c r="B7" t="s">
        <v>60</v>
      </c>
      <c r="C7" s="9">
        <v>1200</v>
      </c>
      <c r="D7" s="36">
        <f>LOG(C7)</f>
        <v>3.0791812460476247</v>
      </c>
      <c r="E7">
        <v>81.766994095712505</v>
      </c>
      <c r="F7" s="1">
        <v>50.899727375459996</v>
      </c>
      <c r="G7" s="1">
        <v>13.564375106016</v>
      </c>
      <c r="H7" s="1">
        <v>8.0252671942829998</v>
      </c>
      <c r="I7" s="1">
        <v>14.7841747909</v>
      </c>
      <c r="J7" s="1"/>
    </row>
    <row r="8" spans="1:37">
      <c r="A8" t="s">
        <v>63</v>
      </c>
      <c r="B8" t="s">
        <v>64</v>
      </c>
      <c r="C8" s="9">
        <v>29.86</v>
      </c>
      <c r="D8" s="36">
        <f t="shared" ref="D8:D13" si="0">LOG(C8)</f>
        <v>1.4750898033890065</v>
      </c>
      <c r="E8">
        <v>49.014617179440698</v>
      </c>
      <c r="F8" s="1">
        <v>28.012450428935001</v>
      </c>
      <c r="G8" s="1">
        <v>8.1921839607740008</v>
      </c>
      <c r="H8" s="1">
        <v>4.6386983851779995</v>
      </c>
      <c r="I8" s="1">
        <v>11.610613284336001</v>
      </c>
      <c r="J8" s="1"/>
      <c r="L8" s="7" t="s">
        <v>18</v>
      </c>
      <c r="M8" s="7"/>
      <c r="V8" s="7" t="s">
        <v>18</v>
      </c>
      <c r="W8" s="7"/>
      <c r="AF8" s="7" t="s">
        <v>18</v>
      </c>
      <c r="AG8" s="7"/>
    </row>
    <row r="9" spans="1:37">
      <c r="A9" t="s">
        <v>65</v>
      </c>
      <c r="B9" t="s">
        <v>66</v>
      </c>
      <c r="C9" s="9">
        <v>26</v>
      </c>
      <c r="D9" s="36">
        <f t="shared" si="0"/>
        <v>1.414973347970818</v>
      </c>
      <c r="E9">
        <v>201.24704559030599</v>
      </c>
      <c r="F9" s="1">
        <v>112.476303267806</v>
      </c>
      <c r="G9" s="1">
        <v>36.497238071355</v>
      </c>
      <c r="H9" s="1">
        <v>17.64803174055</v>
      </c>
      <c r="I9" s="1">
        <v>46.224905179678998</v>
      </c>
      <c r="J9" s="1"/>
      <c r="L9" s="4" t="s">
        <v>19</v>
      </c>
      <c r="M9" s="4">
        <v>0.99943908398279735</v>
      </c>
      <c r="V9" s="4" t="s">
        <v>19</v>
      </c>
      <c r="W9" s="4">
        <v>0.79276444140188129</v>
      </c>
      <c r="AF9" s="4" t="s">
        <v>19</v>
      </c>
      <c r="AG9" s="4">
        <v>0.44735234940291335</v>
      </c>
    </row>
    <row r="10" spans="1:37">
      <c r="A10" t="s">
        <v>67</v>
      </c>
      <c r="B10" t="s">
        <v>68</v>
      </c>
      <c r="C10" s="9">
        <v>11.12</v>
      </c>
      <c r="D10" s="36">
        <f t="shared" si="0"/>
        <v>1.0461047872460387</v>
      </c>
      <c r="E10">
        <v>19.6059402232782</v>
      </c>
      <c r="F10" s="1">
        <v>12.763612753643001</v>
      </c>
      <c r="G10" s="1">
        <v>2.9528458834669999</v>
      </c>
      <c r="H10" s="1">
        <v>2.989049387713</v>
      </c>
      <c r="I10" s="1">
        <v>3.5770472835280001</v>
      </c>
      <c r="J10" s="1"/>
      <c r="L10" s="4" t="s">
        <v>20</v>
      </c>
      <c r="M10" s="4">
        <v>0.99887848259237311</v>
      </c>
      <c r="V10" s="4" t="s">
        <v>20</v>
      </c>
      <c r="W10" s="4">
        <v>0.62847545955123685</v>
      </c>
      <c r="AF10" s="4" t="s">
        <v>20</v>
      </c>
      <c r="AG10" s="4">
        <v>0.20012412451630629</v>
      </c>
    </row>
    <row r="11" spans="1:37">
      <c r="A11" t="s">
        <v>69</v>
      </c>
      <c r="B11" t="s">
        <v>70</v>
      </c>
      <c r="C11" s="9">
        <v>4.5</v>
      </c>
      <c r="D11" s="36">
        <f t="shared" si="0"/>
        <v>0.65321251377534373</v>
      </c>
      <c r="E11">
        <v>220.40384989077899</v>
      </c>
      <c r="F11" s="1">
        <v>138.560370221548</v>
      </c>
      <c r="G11" s="1">
        <v>34.811665438657997</v>
      </c>
      <c r="H11" s="1">
        <v>19.334669883529003</v>
      </c>
      <c r="I11" s="1">
        <v>41.186684991890004</v>
      </c>
      <c r="J11" s="1"/>
      <c r="L11" s="4" t="s">
        <v>21</v>
      </c>
      <c r="M11" s="4">
        <v>0.99327089555423864</v>
      </c>
      <c r="V11" s="4" t="s">
        <v>21</v>
      </c>
      <c r="W11" s="4">
        <v>-0.11457362134628957</v>
      </c>
      <c r="AF11" s="4" t="s">
        <v>21</v>
      </c>
      <c r="AG11" s="4">
        <v>4.0148949419567523E-2</v>
      </c>
    </row>
    <row r="12" spans="1:37">
      <c r="A12" t="s">
        <v>71</v>
      </c>
      <c r="B12" t="s">
        <v>72</v>
      </c>
      <c r="C12" s="9">
        <v>0.8</v>
      </c>
      <c r="D12" s="36">
        <f t="shared" si="0"/>
        <v>-9.6910013008056392E-2</v>
      </c>
      <c r="E12">
        <v>243.55793567152199</v>
      </c>
      <c r="F12" s="1">
        <v>154.082779230516</v>
      </c>
      <c r="G12" s="1">
        <v>38.868975480317999</v>
      </c>
      <c r="H12" s="1">
        <v>23.251934976605</v>
      </c>
      <c r="I12" s="1">
        <v>44.366923194214003</v>
      </c>
      <c r="J12" s="1"/>
      <c r="L12" s="4" t="s">
        <v>22</v>
      </c>
      <c r="M12" s="4">
        <v>0.10370582205333712</v>
      </c>
      <c r="V12" s="4" t="s">
        <v>22</v>
      </c>
      <c r="W12" s="4">
        <v>1.334685320639315</v>
      </c>
      <c r="AF12" s="4" t="s">
        <v>22</v>
      </c>
      <c r="AG12" s="4">
        <v>1.2385867394556109</v>
      </c>
    </row>
    <row r="13" spans="1:37" ht="17" thickBot="1">
      <c r="A13" s="10" t="s">
        <v>73</v>
      </c>
      <c r="B13" t="s">
        <v>74</v>
      </c>
      <c r="C13" s="9">
        <v>0.13</v>
      </c>
      <c r="D13" s="36">
        <f t="shared" si="0"/>
        <v>-0.88605664769316317</v>
      </c>
      <c r="E13">
        <v>147.43987899368801</v>
      </c>
      <c r="F13" s="1">
        <v>74.542119787171004</v>
      </c>
      <c r="G13" s="1">
        <v>28.487466584318</v>
      </c>
      <c r="H13" s="1">
        <v>10.764008261968</v>
      </c>
      <c r="I13" s="1">
        <v>39.633339173145998</v>
      </c>
      <c r="J13" s="1"/>
      <c r="L13" s="5" t="s">
        <v>23</v>
      </c>
      <c r="M13" s="5">
        <v>7</v>
      </c>
      <c r="V13" s="5" t="s">
        <v>23</v>
      </c>
      <c r="W13" s="5">
        <v>7</v>
      </c>
      <c r="AF13" s="5" t="s">
        <v>23</v>
      </c>
      <c r="AG13" s="5">
        <v>7</v>
      </c>
    </row>
    <row r="14" spans="1:37">
      <c r="J14" s="1"/>
    </row>
    <row r="15" spans="1:37" ht="17" thickBot="1">
      <c r="L15" t="s">
        <v>24</v>
      </c>
      <c r="V15" t="s">
        <v>24</v>
      </c>
      <c r="AF15" t="s">
        <v>24</v>
      </c>
    </row>
    <row r="16" spans="1:37">
      <c r="L16" s="6"/>
      <c r="M16" s="6" t="s">
        <v>29</v>
      </c>
      <c r="N16" s="6" t="s">
        <v>30</v>
      </c>
      <c r="O16" s="6" t="s">
        <v>31</v>
      </c>
      <c r="P16" s="6" t="s">
        <v>32</v>
      </c>
      <c r="Q16" s="6" t="s">
        <v>33</v>
      </c>
      <c r="V16" s="6"/>
      <c r="W16" s="6" t="s">
        <v>29</v>
      </c>
      <c r="X16" s="6" t="s">
        <v>30</v>
      </c>
      <c r="Y16" s="6" t="s">
        <v>31</v>
      </c>
      <c r="Z16" s="6" t="s">
        <v>32</v>
      </c>
      <c r="AA16" s="6" t="s">
        <v>33</v>
      </c>
      <c r="AF16" s="6"/>
      <c r="AG16" s="6" t="s">
        <v>29</v>
      </c>
      <c r="AH16" s="6" t="s">
        <v>30</v>
      </c>
      <c r="AI16" s="6" t="s">
        <v>31</v>
      </c>
      <c r="AJ16" s="6" t="s">
        <v>32</v>
      </c>
      <c r="AK16" s="6" t="s">
        <v>33</v>
      </c>
    </row>
    <row r="17" spans="1:52">
      <c r="C17" s="2"/>
      <c r="D17" s="1"/>
      <c r="E17" s="1"/>
      <c r="F17" s="1"/>
      <c r="G17" s="1"/>
      <c r="H17" s="1"/>
      <c r="I17" s="1"/>
      <c r="L17" s="4" t="s">
        <v>25</v>
      </c>
      <c r="M17" s="4">
        <v>5</v>
      </c>
      <c r="N17" s="4">
        <v>9.5788399269667046</v>
      </c>
      <c r="O17" s="4">
        <v>1.9157679853933409</v>
      </c>
      <c r="P17" s="4">
        <v>178.12982229247075</v>
      </c>
      <c r="Q17" s="4">
        <v>5.6820925463112085E-2</v>
      </c>
      <c r="V17" s="4" t="s">
        <v>25</v>
      </c>
      <c r="W17" s="4">
        <v>4</v>
      </c>
      <c r="X17" s="4">
        <v>6.0268250142343209</v>
      </c>
      <c r="Y17" s="4">
        <v>1.5067062535585802</v>
      </c>
      <c r="Z17" s="4">
        <v>0.84580611928367344</v>
      </c>
      <c r="AA17" s="4">
        <v>0.60501859674186154</v>
      </c>
      <c r="AF17" s="4" t="s">
        <v>25</v>
      </c>
      <c r="AG17" s="4">
        <v>1</v>
      </c>
      <c r="AH17" s="4">
        <v>1.9191092687180564</v>
      </c>
      <c r="AI17" s="4">
        <v>1.9191092687180564</v>
      </c>
      <c r="AJ17" s="4">
        <v>1.2509698732649552</v>
      </c>
      <c r="AK17" s="4">
        <v>0.31420410714775909</v>
      </c>
      <c r="AZ17" s="50"/>
    </row>
    <row r="18" spans="1:52">
      <c r="L18" s="4" t="s">
        <v>26</v>
      </c>
      <c r="M18" s="4">
        <v>1</v>
      </c>
      <c r="N18" s="4">
        <v>1.0754897527758423E-2</v>
      </c>
      <c r="O18" s="4">
        <v>1.0754897527758423E-2</v>
      </c>
      <c r="P18" s="4"/>
      <c r="Q18" s="4"/>
      <c r="V18" s="4" t="s">
        <v>26</v>
      </c>
      <c r="W18" s="4">
        <v>2</v>
      </c>
      <c r="X18" s="4">
        <v>3.5627698102601424</v>
      </c>
      <c r="Y18" s="4">
        <v>1.7813849051300712</v>
      </c>
      <c r="Z18" s="4"/>
      <c r="AA18" s="4"/>
      <c r="AF18" s="4" t="s">
        <v>26</v>
      </c>
      <c r="AG18" s="4">
        <v>5</v>
      </c>
      <c r="AH18" s="4">
        <v>7.6704855557764073</v>
      </c>
      <c r="AI18" s="4">
        <v>1.5340971111552815</v>
      </c>
      <c r="AJ18" s="4"/>
      <c r="AK18" s="4"/>
      <c r="AR18" s="50" t="s">
        <v>77</v>
      </c>
      <c r="AS18" s="50"/>
      <c r="AT18" s="50"/>
      <c r="AU18" s="50"/>
      <c r="AV18" s="50"/>
      <c r="AW18" s="50"/>
      <c r="AX18" s="50"/>
      <c r="AY18" s="50"/>
      <c r="AZ18" s="50"/>
    </row>
    <row r="19" spans="1:52" ht="17" thickBot="1">
      <c r="A19" s="3"/>
      <c r="B19" s="3"/>
      <c r="D19" s="1"/>
      <c r="L19" s="5" t="s">
        <v>27</v>
      </c>
      <c r="M19" s="5">
        <v>6</v>
      </c>
      <c r="N19" s="5">
        <v>9.5895948244944638</v>
      </c>
      <c r="O19" s="5"/>
      <c r="P19" s="5"/>
      <c r="Q19" s="5"/>
      <c r="V19" s="5" t="s">
        <v>27</v>
      </c>
      <c r="W19" s="5">
        <v>6</v>
      </c>
      <c r="X19" s="5">
        <v>9.5895948244944638</v>
      </c>
      <c r="Y19" s="5"/>
      <c r="Z19" s="5"/>
      <c r="AA19" s="5"/>
      <c r="AF19" s="5" t="s">
        <v>27</v>
      </c>
      <c r="AG19" s="5">
        <v>6</v>
      </c>
      <c r="AH19" s="5">
        <v>9.5895948244944638</v>
      </c>
      <c r="AI19" s="5"/>
      <c r="AJ19" s="5"/>
      <c r="AK19" s="5"/>
      <c r="AR19" s="50"/>
      <c r="AS19" s="50"/>
      <c r="AT19" s="50"/>
      <c r="AU19" s="50"/>
      <c r="AV19" s="50"/>
      <c r="AW19" s="50"/>
      <c r="AX19" s="50"/>
      <c r="AY19" s="50"/>
      <c r="AZ19" s="50"/>
    </row>
    <row r="20" spans="1:52" ht="17" thickBot="1">
      <c r="B20" s="3"/>
      <c r="D20" s="1"/>
      <c r="E20" t="s">
        <v>223</v>
      </c>
      <c r="F20" t="s">
        <v>217</v>
      </c>
      <c r="AR20" s="50" t="s">
        <v>52</v>
      </c>
      <c r="AS20" s="50" t="s">
        <v>53</v>
      </c>
      <c r="AT20" s="51" t="str">
        <f>D6</f>
        <v>log(KI)</v>
      </c>
      <c r="AU20" s="50" t="s">
        <v>75</v>
      </c>
      <c r="AV20" s="50" t="s">
        <v>55</v>
      </c>
      <c r="AW20" s="50" t="s">
        <v>56</v>
      </c>
      <c r="AX20" s="50" t="s">
        <v>57</v>
      </c>
      <c r="AY20" s="50" t="s">
        <v>58</v>
      </c>
      <c r="AZ20" s="50"/>
    </row>
    <row r="21" spans="1:52">
      <c r="E21" t="s">
        <v>193</v>
      </c>
      <c r="F21" t="s">
        <v>9</v>
      </c>
      <c r="G21" t="s">
        <v>10</v>
      </c>
      <c r="H21" t="s">
        <v>215</v>
      </c>
      <c r="I21" s="9" t="s">
        <v>216</v>
      </c>
      <c r="L21" s="6"/>
      <c r="M21" s="6" t="s">
        <v>34</v>
      </c>
      <c r="N21" s="6" t="s">
        <v>22</v>
      </c>
      <c r="O21" s="6" t="s">
        <v>35</v>
      </c>
      <c r="P21" s="6" t="s">
        <v>36</v>
      </c>
      <c r="Q21" s="6" t="s">
        <v>37</v>
      </c>
      <c r="R21" s="6" t="s">
        <v>38</v>
      </c>
      <c r="S21" s="6" t="s">
        <v>39</v>
      </c>
      <c r="T21" s="6" t="s">
        <v>40</v>
      </c>
      <c r="V21" s="6"/>
      <c r="W21" s="6" t="s">
        <v>34</v>
      </c>
      <c r="X21" s="6" t="s">
        <v>22</v>
      </c>
      <c r="Y21" s="6" t="s">
        <v>35</v>
      </c>
      <c r="Z21" s="6" t="s">
        <v>36</v>
      </c>
      <c r="AA21" s="6" t="s">
        <v>37</v>
      </c>
      <c r="AB21" s="6" t="s">
        <v>38</v>
      </c>
      <c r="AC21" s="6" t="s">
        <v>39</v>
      </c>
      <c r="AD21" s="6" t="s">
        <v>40</v>
      </c>
      <c r="AF21" s="6"/>
      <c r="AG21" s="6" t="s">
        <v>34</v>
      </c>
      <c r="AH21" s="6" t="s">
        <v>22</v>
      </c>
      <c r="AI21" s="6" t="s">
        <v>35</v>
      </c>
      <c r="AJ21" s="6" t="s">
        <v>36</v>
      </c>
      <c r="AK21" s="6" t="s">
        <v>37</v>
      </c>
      <c r="AL21" s="6" t="s">
        <v>38</v>
      </c>
      <c r="AM21" s="6" t="s">
        <v>39</v>
      </c>
      <c r="AN21" s="6" t="s">
        <v>40</v>
      </c>
      <c r="AR21" s="50" t="s">
        <v>59</v>
      </c>
      <c r="AS21" s="50" t="s">
        <v>60</v>
      </c>
      <c r="AT21" s="52">
        <f>D7</f>
        <v>3.0791812460476247</v>
      </c>
      <c r="AU21" s="53">
        <v>81.766994095712548</v>
      </c>
      <c r="AV21" s="53">
        <v>50.899727375459996</v>
      </c>
      <c r="AW21" s="53">
        <v>13.564375106016</v>
      </c>
      <c r="AX21" s="53">
        <v>8.0252671942829998</v>
      </c>
      <c r="AY21" s="53">
        <v>14.7841747909</v>
      </c>
      <c r="AZ21" s="50"/>
    </row>
    <row r="22" spans="1:52">
      <c r="C22" s="9"/>
      <c r="E22" t="s">
        <v>185</v>
      </c>
      <c r="F22" s="74">
        <f>F7/$E7</f>
        <v>0.62249723055587969</v>
      </c>
      <c r="G22" s="74">
        <f t="shared" ref="G22:H22" si="1">G7/$E7</f>
        <v>0.16589059260437281</v>
      </c>
      <c r="H22" s="74">
        <f t="shared" si="1"/>
        <v>9.8148003152580224E-2</v>
      </c>
      <c r="I22" s="74">
        <f>I7/$E7</f>
        <v>0.18080858853138659</v>
      </c>
      <c r="J22" s="72"/>
      <c r="L22" s="4" t="s">
        <v>28</v>
      </c>
      <c r="M22" s="4">
        <v>-2.0728735900699462</v>
      </c>
      <c r="N22" s="4">
        <v>0.28766019671362886</v>
      </c>
      <c r="O22" s="4">
        <v>-7.2059798809549269</v>
      </c>
      <c r="P22" s="4">
        <v>8.7785376026861692E-2</v>
      </c>
      <c r="Q22" s="4">
        <v>-5.7279429439616045</v>
      </c>
      <c r="R22" s="4">
        <v>1.5821957638217126</v>
      </c>
      <c r="S22" s="4">
        <v>-5.7279429439616045</v>
      </c>
      <c r="T22" s="4">
        <v>1.5821957638217126</v>
      </c>
      <c r="V22" s="4" t="s">
        <v>28</v>
      </c>
      <c r="W22" s="4">
        <v>2.7154098683581687</v>
      </c>
      <c r="X22" s="4">
        <v>1.4857557041926202</v>
      </c>
      <c r="Y22" s="4">
        <v>1.8276287687778114</v>
      </c>
      <c r="Z22" s="4">
        <v>0.20912448554235841</v>
      </c>
      <c r="AA22" s="4">
        <v>-3.6772809680270448</v>
      </c>
      <c r="AB22" s="4">
        <v>9.1081007047433822</v>
      </c>
      <c r="AC22" s="4">
        <v>-3.6772809680270448</v>
      </c>
      <c r="AD22" s="4">
        <v>9.1081007047433822</v>
      </c>
      <c r="AF22" s="4" t="s">
        <v>28</v>
      </c>
      <c r="AG22" s="4">
        <v>1.8330923913835093</v>
      </c>
      <c r="AH22" s="4">
        <v>0.91400009120862491</v>
      </c>
      <c r="AI22" s="4">
        <v>2.0055713440460665</v>
      </c>
      <c r="AJ22" s="4">
        <v>0.10121688528062707</v>
      </c>
      <c r="AK22" s="4">
        <v>-0.51641964084731695</v>
      </c>
      <c r="AL22" s="4">
        <v>4.182604423614336</v>
      </c>
      <c r="AM22" s="4">
        <v>-0.51641964084731695</v>
      </c>
      <c r="AN22" s="4">
        <v>4.182604423614336</v>
      </c>
      <c r="AR22" s="50" t="s">
        <v>63</v>
      </c>
      <c r="AS22" s="50" t="s">
        <v>64</v>
      </c>
      <c r="AT22" s="52">
        <f t="shared" ref="AT22:AT27" si="2">D8</f>
        <v>1.4750898033890065</v>
      </c>
      <c r="AU22" s="53">
        <v>49.014617179440705</v>
      </c>
      <c r="AV22" s="53">
        <v>28.012450428935001</v>
      </c>
      <c r="AW22" s="53">
        <v>8.1921839607740008</v>
      </c>
      <c r="AX22" s="53">
        <v>4.6386983851779995</v>
      </c>
      <c r="AY22" s="53">
        <v>11.610613284336001</v>
      </c>
      <c r="AZ22" s="50"/>
    </row>
    <row r="23" spans="1:52" ht="17" thickBot="1">
      <c r="C23" s="9"/>
      <c r="E23" t="s">
        <v>187</v>
      </c>
      <c r="F23" s="74">
        <f t="shared" ref="F23:I23" si="3">F8/$E8</f>
        <v>0.57151217414149047</v>
      </c>
      <c r="G23" s="74">
        <f t="shared" si="3"/>
        <v>0.16713756899870744</v>
      </c>
      <c r="H23" s="74">
        <f t="shared" si="3"/>
        <v>9.4639082219002066E-2</v>
      </c>
      <c r="I23" s="74">
        <f t="shared" si="3"/>
        <v>0.23688062770805646</v>
      </c>
      <c r="J23" s="72"/>
      <c r="L23" s="4" t="s">
        <v>91</v>
      </c>
      <c r="M23" s="4">
        <v>17.378450813612218</v>
      </c>
      <c r="N23" s="4">
        <v>0.95626179990932536</v>
      </c>
      <c r="O23" s="4">
        <v>18.173319079837842</v>
      </c>
      <c r="P23" s="4">
        <v>3.4995171153671151E-2</v>
      </c>
      <c r="Q23" s="4">
        <v>5.2279926025813985</v>
      </c>
      <c r="R23" s="4">
        <v>29.528909024643038</v>
      </c>
      <c r="S23" s="4">
        <v>5.2279926025813985</v>
      </c>
      <c r="T23" s="4">
        <v>29.528909024643038</v>
      </c>
      <c r="V23" s="4" t="s">
        <v>91</v>
      </c>
      <c r="W23" s="4">
        <v>-5.9895443083022665E-2</v>
      </c>
      <c r="X23" s="4">
        <v>0.11416780855995158</v>
      </c>
      <c r="Y23" s="4">
        <v>-0.52462637094037312</v>
      </c>
      <c r="Z23" s="4">
        <v>0.65219390019502987</v>
      </c>
      <c r="AA23" s="4">
        <v>-0.55111987623301251</v>
      </c>
      <c r="AB23" s="4">
        <v>0.43132899006696723</v>
      </c>
      <c r="AC23" s="4">
        <v>-0.55111987623301251</v>
      </c>
      <c r="AD23" s="4">
        <v>0.43132899006696723</v>
      </c>
      <c r="AF23" s="5" t="s">
        <v>91</v>
      </c>
      <c r="AG23" s="5">
        <v>-6.3819525252978388E-3</v>
      </c>
      <c r="AH23" s="5">
        <v>5.7059786690540557E-3</v>
      </c>
      <c r="AI23" s="5">
        <v>-1.1184676451578546</v>
      </c>
      <c r="AJ23" s="5">
        <v>0.31420410714775876</v>
      </c>
      <c r="AK23" s="5">
        <v>-2.104963764649647E-2</v>
      </c>
      <c r="AL23" s="5">
        <v>8.2857325959007945E-3</v>
      </c>
      <c r="AM23" s="5">
        <v>-2.104963764649647E-2</v>
      </c>
      <c r="AN23" s="5">
        <v>8.2857325959007945E-3</v>
      </c>
      <c r="AR23" s="50" t="s">
        <v>65</v>
      </c>
      <c r="AS23" s="50" t="s">
        <v>66</v>
      </c>
      <c r="AT23" s="52">
        <f t="shared" si="2"/>
        <v>1.414973347970818</v>
      </c>
      <c r="AU23" s="53">
        <v>201.2470455903061</v>
      </c>
      <c r="AV23" s="53">
        <v>112.476303267806</v>
      </c>
      <c r="AW23" s="53">
        <v>36.497238071355</v>
      </c>
      <c r="AX23" s="53">
        <v>17.64803174055</v>
      </c>
      <c r="AY23" s="53">
        <v>46.224905179678998</v>
      </c>
      <c r="AZ23" s="50"/>
    </row>
    <row r="24" spans="1:52">
      <c r="C24" s="9"/>
      <c r="E24" t="s">
        <v>188</v>
      </c>
      <c r="F24" s="74">
        <f t="shared" ref="F24:I24" si="4">F9/$E9</f>
        <v>0.55889666821138151</v>
      </c>
      <c r="G24" s="74">
        <f t="shared" si="4"/>
        <v>0.18135539810932291</v>
      </c>
      <c r="H24" s="74">
        <f t="shared" si="4"/>
        <v>8.7693370547548055E-2</v>
      </c>
      <c r="I24" s="74">
        <f t="shared" si="4"/>
        <v>0.22969234178862222</v>
      </c>
      <c r="J24" s="72"/>
      <c r="L24" s="4" t="s">
        <v>92</v>
      </c>
      <c r="M24" s="4">
        <v>-17.582518128737977</v>
      </c>
      <c r="N24" s="4">
        <v>0.9642357679628526</v>
      </c>
      <c r="O24" s="4">
        <v>-18.234666990091728</v>
      </c>
      <c r="P24" s="4">
        <v>3.4877670784555406E-2</v>
      </c>
      <c r="Q24" s="4">
        <v>-29.834295210416631</v>
      </c>
      <c r="R24" s="4">
        <v>-5.3307410470593233</v>
      </c>
      <c r="S24" s="4">
        <v>-29.834295210416631</v>
      </c>
      <c r="T24" s="4">
        <v>-5.3307410470593233</v>
      </c>
      <c r="V24" s="4" t="s">
        <v>92</v>
      </c>
      <c r="W24" s="4">
        <v>1.4676320328769985</v>
      </c>
      <c r="X24" s="4">
        <v>1.2535202670700587</v>
      </c>
      <c r="Y24" s="4">
        <v>1.1708083797539215</v>
      </c>
      <c r="Z24" s="4">
        <v>0.36229499142920674</v>
      </c>
      <c r="AA24" s="4">
        <v>-3.9258303660282663</v>
      </c>
      <c r="AB24" s="4">
        <v>6.8610944317822629</v>
      </c>
      <c r="AC24" s="4">
        <v>-3.9258303660282663</v>
      </c>
      <c r="AD24" s="4">
        <v>6.8610944317822629</v>
      </c>
      <c r="AR24" s="50" t="s">
        <v>67</v>
      </c>
      <c r="AS24" s="50" t="s">
        <v>68</v>
      </c>
      <c r="AT24" s="52">
        <f t="shared" si="2"/>
        <v>1.0461047872460387</v>
      </c>
      <c r="AU24" s="53">
        <v>19.605940223278168</v>
      </c>
      <c r="AV24" s="53">
        <v>12.763612753643001</v>
      </c>
      <c r="AW24" s="53">
        <v>2.9528458834669999</v>
      </c>
      <c r="AX24" s="53">
        <v>2.989049387713</v>
      </c>
      <c r="AY24" s="53">
        <v>3.5770472835280001</v>
      </c>
      <c r="AZ24" s="50"/>
    </row>
    <row r="25" spans="1:52">
      <c r="C25" s="9"/>
      <c r="E25" t="s">
        <v>189</v>
      </c>
      <c r="F25" s="74">
        <f t="shared" ref="F25:I25" si="5">F10/$E10</f>
        <v>0.65100742980378568</v>
      </c>
      <c r="G25" s="74">
        <f t="shared" si="5"/>
        <v>0.15060975652476366</v>
      </c>
      <c r="H25" s="74">
        <f t="shared" si="5"/>
        <v>0.15245631444719451</v>
      </c>
      <c r="I25" s="74">
        <f t="shared" si="5"/>
        <v>0.18244711769961225</v>
      </c>
      <c r="J25" s="72"/>
      <c r="L25" s="4" t="s">
        <v>93</v>
      </c>
      <c r="M25" s="4">
        <v>-24.748223385781163</v>
      </c>
      <c r="N25" s="4">
        <v>1.4458307769281897</v>
      </c>
      <c r="O25" s="4">
        <v>-17.116957102242083</v>
      </c>
      <c r="P25" s="4">
        <v>3.7150117829150911E-2</v>
      </c>
      <c r="Q25" s="4">
        <v>-43.119245251293279</v>
      </c>
      <c r="R25" s="4">
        <v>-6.3772015202690433</v>
      </c>
      <c r="S25" s="4">
        <v>-43.119245251293279</v>
      </c>
      <c r="T25" s="4">
        <v>-6.3772015202690433</v>
      </c>
      <c r="V25" s="4" t="s">
        <v>93</v>
      </c>
      <c r="W25" s="4">
        <v>-0.44541145445326713</v>
      </c>
      <c r="X25" s="4">
        <v>1.0485730729515259</v>
      </c>
      <c r="Y25" s="4">
        <v>-0.42477865009400056</v>
      </c>
      <c r="Z25" s="4">
        <v>0.71233242074349135</v>
      </c>
      <c r="AA25" s="4">
        <v>-4.9570572491299334</v>
      </c>
      <c r="AB25" s="4">
        <v>4.0662343402233994</v>
      </c>
      <c r="AC25" s="4">
        <v>-4.9570572491299334</v>
      </c>
      <c r="AD25" s="4">
        <v>4.0662343402233994</v>
      </c>
      <c r="AR25" s="50" t="s">
        <v>69</v>
      </c>
      <c r="AS25" s="50" t="s">
        <v>70</v>
      </c>
      <c r="AT25" s="52">
        <f t="shared" si="2"/>
        <v>0.65321251377534373</v>
      </c>
      <c r="AU25" s="53">
        <v>220.40384989077907</v>
      </c>
      <c r="AV25" s="53">
        <v>138.560370221548</v>
      </c>
      <c r="AW25" s="53">
        <v>34.811665438657997</v>
      </c>
      <c r="AX25" s="53">
        <v>19.334669883529003</v>
      </c>
      <c r="AY25" s="53">
        <v>41.186684991890004</v>
      </c>
      <c r="AZ25" s="50"/>
    </row>
    <row r="26" spans="1:52" ht="17" thickBot="1">
      <c r="C26" s="9"/>
      <c r="E26" t="s">
        <v>190</v>
      </c>
      <c r="F26" s="74">
        <f t="shared" ref="F26:I26" si="6">F11/$E11</f>
        <v>0.62866583451337854</v>
      </c>
      <c r="G26" s="74">
        <f t="shared" si="6"/>
        <v>0.15794490638847233</v>
      </c>
      <c r="H26" s="74">
        <f t="shared" si="6"/>
        <v>8.7723830110546117E-2</v>
      </c>
      <c r="I26" s="74">
        <f t="shared" si="6"/>
        <v>0.18686917225946845</v>
      </c>
      <c r="J26" s="72"/>
      <c r="L26" s="4" t="s">
        <v>94</v>
      </c>
      <c r="M26" s="4">
        <v>4.5507661465203686</v>
      </c>
      <c r="N26" s="4">
        <v>0.28673714863874944</v>
      </c>
      <c r="O26" s="4">
        <v>15.870863500333286</v>
      </c>
      <c r="P26" s="4">
        <v>4.0059527767746024E-2</v>
      </c>
      <c r="Q26" s="4">
        <v>0.90742523044945944</v>
      </c>
      <c r="R26" s="4">
        <v>8.1941070625912786</v>
      </c>
      <c r="S26" s="4">
        <v>0.90742523044945944</v>
      </c>
      <c r="T26" s="4">
        <v>8.1941070625912786</v>
      </c>
      <c r="V26" s="5" t="s">
        <v>94</v>
      </c>
      <c r="W26" s="5">
        <v>-0.89024164171249331</v>
      </c>
      <c r="X26" s="5">
        <v>0.70517562426858915</v>
      </c>
      <c r="Y26" s="5">
        <v>-1.2624396123105579</v>
      </c>
      <c r="Z26" s="5">
        <v>0.33405792638018406</v>
      </c>
      <c r="AA26" s="5">
        <v>-3.9243674664245205</v>
      </c>
      <c r="AB26" s="5">
        <v>2.1438841829995336</v>
      </c>
      <c r="AC26" s="5">
        <v>-3.9243674664245205</v>
      </c>
      <c r="AD26" s="5">
        <v>2.1438841829995336</v>
      </c>
      <c r="AR26" s="50" t="s">
        <v>71</v>
      </c>
      <c r="AS26" s="50" t="s">
        <v>72</v>
      </c>
      <c r="AT26" s="52">
        <f t="shared" si="2"/>
        <v>-9.6910013008056392E-2</v>
      </c>
      <c r="AU26" s="53">
        <v>243.5579356715219</v>
      </c>
      <c r="AV26" s="53">
        <v>154.082779230516</v>
      </c>
      <c r="AW26" s="53">
        <v>38.868975480317999</v>
      </c>
      <c r="AX26" s="53">
        <v>23.251934976605</v>
      </c>
      <c r="AY26" s="53">
        <v>44.366923194214003</v>
      </c>
      <c r="AZ26" s="50"/>
    </row>
    <row r="27" spans="1:52" ht="17" thickBot="1">
      <c r="C27" s="9"/>
      <c r="E27" t="s">
        <v>191</v>
      </c>
      <c r="F27" s="74">
        <f t="shared" ref="F27:I27" si="7">F12/$E12</f>
        <v>0.63263296597455976</v>
      </c>
      <c r="G27" s="74">
        <f t="shared" si="7"/>
        <v>0.15958821203321094</v>
      </c>
      <c r="H27" s="74">
        <f t="shared" si="7"/>
        <v>9.5467778179743099E-2</v>
      </c>
      <c r="I27" s="74">
        <f t="shared" si="7"/>
        <v>0.18216168186796472</v>
      </c>
      <c r="J27" s="72"/>
      <c r="K27" s="8"/>
      <c r="L27" s="5" t="s">
        <v>95</v>
      </c>
      <c r="M27" s="5">
        <v>-14.998382941888089</v>
      </c>
      <c r="N27" s="5">
        <v>0.77824190477226673</v>
      </c>
      <c r="O27" s="5">
        <v>-19.272134859246616</v>
      </c>
      <c r="P27" s="5">
        <v>3.3003574963835818E-2</v>
      </c>
      <c r="Q27" s="5">
        <v>-24.886883918195089</v>
      </c>
      <c r="R27" s="5">
        <v>-5.1098819655810885</v>
      </c>
      <c r="S27" s="5">
        <v>-24.886883918195089</v>
      </c>
      <c r="T27" s="5">
        <v>-5.1098819655810885</v>
      </c>
      <c r="AF27" t="s">
        <v>41</v>
      </c>
      <c r="AR27" s="54" t="s">
        <v>73</v>
      </c>
      <c r="AS27" s="50" t="s">
        <v>74</v>
      </c>
      <c r="AT27" s="52">
        <f t="shared" si="2"/>
        <v>-0.88605664769316317</v>
      </c>
      <c r="AU27" s="53">
        <v>147.43987899368801</v>
      </c>
      <c r="AV27" s="53">
        <v>74.542119787171004</v>
      </c>
      <c r="AW27" s="53">
        <v>28.487466584318</v>
      </c>
      <c r="AX27" s="53">
        <v>10.764008261968</v>
      </c>
      <c r="AY27" s="53">
        <v>39.633339173145998</v>
      </c>
      <c r="AZ27" s="50"/>
    </row>
    <row r="28" spans="1:52" ht="17" thickBot="1">
      <c r="C28" s="9"/>
      <c r="E28" s="10" t="s">
        <v>192</v>
      </c>
      <c r="F28" s="74">
        <f t="shared" ref="F28:I28" si="8">F13/$E13</f>
        <v>0.50557637659457244</v>
      </c>
      <c r="G28" s="74">
        <f t="shared" si="8"/>
        <v>0.19321412075723127</v>
      </c>
      <c r="H28" s="74">
        <f t="shared" si="8"/>
        <v>7.3006084482942463E-2</v>
      </c>
      <c r="I28" s="74">
        <f t="shared" si="8"/>
        <v>0.26881017160114956</v>
      </c>
      <c r="J28" s="72"/>
      <c r="K28" s="8"/>
      <c r="AR28" s="50"/>
      <c r="AS28" s="50"/>
      <c r="AT28" s="50"/>
      <c r="AU28" s="53"/>
      <c r="AV28" s="53"/>
      <c r="AW28" s="53"/>
      <c r="AX28" s="53"/>
      <c r="AY28" s="53"/>
      <c r="AZ28" s="50"/>
    </row>
    <row r="29" spans="1:52">
      <c r="C29" s="9"/>
      <c r="D29" s="36"/>
      <c r="E29" t="s">
        <v>218</v>
      </c>
      <c r="F29" s="73">
        <f>MAX(F22:F28)-MIN(F22:F28)</f>
        <v>0.14543105320921323</v>
      </c>
      <c r="G29" s="73">
        <f t="shared" ref="G29:I29" si="9">MAX(G22:G28)-MIN(G22:G28)</f>
        <v>4.2604364232467606E-2</v>
      </c>
      <c r="H29" s="73">
        <f t="shared" si="9"/>
        <v>7.945022996425205E-2</v>
      </c>
      <c r="I29" s="73">
        <f t="shared" si="9"/>
        <v>8.8001583069762968E-2</v>
      </c>
      <c r="K29" s="8"/>
      <c r="AF29" s="6" t="s">
        <v>42</v>
      </c>
      <c r="AG29" s="6" t="s">
        <v>96</v>
      </c>
      <c r="AH29" s="6" t="s">
        <v>43</v>
      </c>
      <c r="AR29" s="50"/>
      <c r="AS29" s="50"/>
      <c r="AT29" s="50"/>
      <c r="AU29" s="50"/>
      <c r="AV29" s="50"/>
      <c r="AW29" s="50"/>
      <c r="AX29" s="50"/>
      <c r="AY29" s="50"/>
      <c r="AZ29" s="50"/>
    </row>
    <row r="30" spans="1:52">
      <c r="C30" s="9"/>
      <c r="D30" s="9"/>
      <c r="F30" s="49"/>
      <c r="H30" s="49"/>
      <c r="I30" s="49"/>
      <c r="K30" s="8"/>
      <c r="V30" t="s">
        <v>41</v>
      </c>
      <c r="AF30" s="4">
        <v>1</v>
      </c>
      <c r="AG30" s="4">
        <v>1.3112593169283633</v>
      </c>
      <c r="AH30" s="4">
        <v>1.7679219291192614</v>
      </c>
      <c r="AR30" s="50"/>
      <c r="AS30" s="50"/>
      <c r="AT30" s="50"/>
      <c r="AU30" s="50"/>
      <c r="AV30" s="50"/>
      <c r="AW30" s="50"/>
      <c r="AX30" s="50"/>
      <c r="AY30" s="50"/>
      <c r="AZ30" s="50"/>
    </row>
    <row r="31" spans="1:52" ht="17" thickBot="1">
      <c r="C31" s="9"/>
      <c r="D31" s="36"/>
      <c r="E31" t="s">
        <v>225</v>
      </c>
      <c r="F31" s="72">
        <f>MAX(F22:F28)</f>
        <v>0.65100742980378568</v>
      </c>
      <c r="G31" s="72">
        <f t="shared" ref="G31:I31" si="10">MAX(G22:G28)</f>
        <v>0.19321412075723127</v>
      </c>
      <c r="H31" s="72">
        <f t="shared" si="10"/>
        <v>0.15245631444719451</v>
      </c>
      <c r="I31" s="72">
        <f t="shared" si="10"/>
        <v>0.26881017160114956</v>
      </c>
      <c r="K31" s="8"/>
      <c r="L31" t="s">
        <v>41</v>
      </c>
      <c r="AF31" s="4">
        <v>2</v>
      </c>
      <c r="AG31" s="4">
        <v>1.5202834314986708</v>
      </c>
      <c r="AH31" s="4">
        <v>-4.5193628109664319E-2</v>
      </c>
      <c r="AR31" s="50" t="s">
        <v>222</v>
      </c>
      <c r="AS31" s="50"/>
      <c r="AT31" s="50"/>
      <c r="AU31" s="50"/>
      <c r="AV31" s="50"/>
      <c r="AW31" s="50"/>
      <c r="AX31" s="50"/>
      <c r="AY31" s="50"/>
      <c r="AZ31" s="50"/>
    </row>
    <row r="32" spans="1:52" ht="17" thickBot="1">
      <c r="C32" s="9"/>
      <c r="D32" s="36"/>
      <c r="E32" t="s">
        <v>226</v>
      </c>
      <c r="F32" s="72">
        <f>MIN(F22:F28)</f>
        <v>0.50557637659457244</v>
      </c>
      <c r="G32" s="72">
        <f t="shared" ref="G32:I32" si="11">MIN(G22:G28)</f>
        <v>0.15060975652476366</v>
      </c>
      <c r="H32" s="72">
        <f t="shared" si="11"/>
        <v>7.3006084482942463E-2</v>
      </c>
      <c r="I32" s="72">
        <f t="shared" si="11"/>
        <v>0.18080858853138659</v>
      </c>
      <c r="K32" s="8"/>
      <c r="V32" s="6" t="s">
        <v>42</v>
      </c>
      <c r="W32" s="6" t="s">
        <v>96</v>
      </c>
      <c r="X32" s="6" t="s">
        <v>43</v>
      </c>
      <c r="AF32" s="4">
        <v>3</v>
      </c>
      <c r="AG32" s="4">
        <v>0.54874330056972664</v>
      </c>
      <c r="AH32" s="4">
        <v>0.86623004740109133</v>
      </c>
      <c r="AR32" s="50"/>
      <c r="AS32" s="50"/>
      <c r="AT32" s="50"/>
      <c r="AU32" s="50"/>
      <c r="AV32" s="50"/>
      <c r="AW32" s="50"/>
      <c r="AX32" s="50"/>
      <c r="AY32" s="50"/>
      <c r="AZ32" s="50"/>
    </row>
    <row r="33" spans="1:55">
      <c r="C33" s="9"/>
      <c r="D33" s="36"/>
      <c r="F33" s="49"/>
      <c r="G33" s="49"/>
      <c r="H33" s="49"/>
      <c r="I33" s="49"/>
      <c r="K33" s="8"/>
      <c r="L33" s="6" t="s">
        <v>42</v>
      </c>
      <c r="M33" s="6" t="s">
        <v>96</v>
      </c>
      <c r="N33" s="6" t="s">
        <v>43</v>
      </c>
      <c r="V33" s="4">
        <v>1</v>
      </c>
      <c r="W33" s="4">
        <v>2.83822558535139</v>
      </c>
      <c r="X33" s="4">
        <v>0.24095566069623464</v>
      </c>
      <c r="AF33" s="4">
        <v>4</v>
      </c>
      <c r="AG33" s="4">
        <v>1.7079682116647206</v>
      </c>
      <c r="AH33" s="4">
        <v>-0.66186342441868184</v>
      </c>
      <c r="AR33" s="48"/>
      <c r="AS33" s="48" t="s">
        <v>195</v>
      </c>
      <c r="AT33" s="48" t="s">
        <v>196</v>
      </c>
      <c r="AU33" s="48" t="s">
        <v>81</v>
      </c>
      <c r="AV33" s="50" t="s">
        <v>52</v>
      </c>
      <c r="AW33" s="50" t="s">
        <v>53</v>
      </c>
      <c r="AX33" s="50" t="s">
        <v>78</v>
      </c>
      <c r="AY33" s="50" t="s">
        <v>79</v>
      </c>
      <c r="AZ33" s="50" t="s">
        <v>80</v>
      </c>
    </row>
    <row r="34" spans="1:55">
      <c r="C34" s="9"/>
      <c r="D34" s="36"/>
      <c r="F34" s="49"/>
      <c r="G34" s="49"/>
      <c r="H34" s="49"/>
      <c r="I34" s="49"/>
      <c r="K34" s="8"/>
      <c r="L34" s="4">
        <v>1</v>
      </c>
      <c r="M34" s="4">
        <v>3.0536462109285196</v>
      </c>
      <c r="N34" s="4">
        <v>2.5535035119105043E-2</v>
      </c>
      <c r="V34" s="4">
        <v>2</v>
      </c>
      <c r="W34" s="4">
        <v>0.65832251208066594</v>
      </c>
      <c r="X34" s="4">
        <v>0.81676729130834058</v>
      </c>
      <c r="AF34" s="4">
        <v>5</v>
      </c>
      <c r="AG34" s="4">
        <v>0.42648548498768668</v>
      </c>
      <c r="AH34" s="4">
        <v>0.22672702878765705</v>
      </c>
      <c r="AR34" s="48" t="s">
        <v>82</v>
      </c>
      <c r="AS34" s="48">
        <v>1</v>
      </c>
      <c r="AT34" s="48">
        <v>4</v>
      </c>
      <c r="AU34" s="48">
        <v>5</v>
      </c>
      <c r="AV34" s="50" t="s">
        <v>59</v>
      </c>
      <c r="AW34" s="50" t="s">
        <v>60</v>
      </c>
      <c r="AX34" s="53">
        <f t="shared" ref="AX34:AX40" si="12">AH30</f>
        <v>1.7679219291192614</v>
      </c>
      <c r="AY34" s="53">
        <f t="shared" ref="AY34:AY40" si="13">X33</f>
        <v>0.24095566069623464</v>
      </c>
      <c r="AZ34" s="53">
        <f t="shared" ref="AZ34:AZ40" si="14">N34</f>
        <v>2.5535035119105043E-2</v>
      </c>
      <c r="BC34" s="68"/>
    </row>
    <row r="35" spans="1:55">
      <c r="C35" s="9"/>
      <c r="D35" s="36"/>
      <c r="F35" s="49"/>
      <c r="G35" s="49"/>
      <c r="H35" s="49"/>
      <c r="I35" s="49"/>
      <c r="K35" s="8"/>
      <c r="L35" s="4">
        <v>2</v>
      </c>
      <c r="M35" s="4">
        <v>1.4230313816430566</v>
      </c>
      <c r="N35" s="4">
        <v>5.2058421745949879E-2</v>
      </c>
      <c r="V35" s="4">
        <v>3</v>
      </c>
      <c r="W35" s="4">
        <v>0.53113659189346407</v>
      </c>
      <c r="X35" s="4">
        <v>0.8838367560773539</v>
      </c>
      <c r="AF35" s="4">
        <v>6</v>
      </c>
      <c r="AG35" s="4">
        <v>0.27871720876831096</v>
      </c>
      <c r="AH35" s="4">
        <v>-0.37562722177636737</v>
      </c>
      <c r="AR35" s="48" t="s">
        <v>83</v>
      </c>
      <c r="AS35" s="48"/>
      <c r="AT35" s="48">
        <v>7</v>
      </c>
      <c r="AU35" s="48"/>
      <c r="AV35" s="50" t="s">
        <v>63</v>
      </c>
      <c r="AW35" s="50" t="s">
        <v>64</v>
      </c>
      <c r="AX35" s="53">
        <f t="shared" si="12"/>
        <v>-4.5193628109664319E-2</v>
      </c>
      <c r="AY35" s="53">
        <f t="shared" si="13"/>
        <v>0.81676729130834058</v>
      </c>
      <c r="AZ35" s="53">
        <f t="shared" si="14"/>
        <v>5.2058421745949879E-2</v>
      </c>
      <c r="BC35" s="68"/>
    </row>
    <row r="36" spans="1:55" ht="17" thickBot="1">
      <c r="C36" s="9"/>
      <c r="D36" s="36"/>
      <c r="F36" s="49"/>
      <c r="G36" s="49"/>
      <c r="H36" s="49"/>
      <c r="I36" s="49"/>
      <c r="K36" s="8"/>
      <c r="L36" s="4">
        <v>3</v>
      </c>
      <c r="M36" s="4">
        <v>1.4438036325982466</v>
      </c>
      <c r="N36" s="4">
        <v>-2.8830284627428648E-2</v>
      </c>
      <c r="V36" s="4">
        <v>4</v>
      </c>
      <c r="W36" s="4">
        <v>1.7688255524786753</v>
      </c>
      <c r="X36" s="4">
        <v>-0.72272076523263662</v>
      </c>
      <c r="AF36" s="5">
        <v>7</v>
      </c>
      <c r="AG36" s="5">
        <v>0.89213808331013433</v>
      </c>
      <c r="AH36" s="5">
        <v>-1.7781947310032975</v>
      </c>
      <c r="AR36" s="11" t="s">
        <v>84</v>
      </c>
      <c r="AS36" s="55"/>
      <c r="AT36" s="55">
        <f>X19</f>
        <v>9.5895948244944638</v>
      </c>
      <c r="AU36" s="55"/>
      <c r="AV36" s="50" t="s">
        <v>65</v>
      </c>
      <c r="AW36" s="50" t="s">
        <v>66</v>
      </c>
      <c r="AX36" s="53">
        <f t="shared" si="12"/>
        <v>0.86623004740109133</v>
      </c>
      <c r="AY36" s="53">
        <f t="shared" si="13"/>
        <v>0.8838367560773539</v>
      </c>
      <c r="AZ36" s="53">
        <f t="shared" si="14"/>
        <v>-2.8830284627428648E-2</v>
      </c>
      <c r="BC36" s="68"/>
    </row>
    <row r="37" spans="1:55">
      <c r="C37" s="9"/>
      <c r="D37" s="36"/>
      <c r="F37" s="49"/>
      <c r="G37" s="49"/>
      <c r="H37" s="49"/>
      <c r="I37" s="49"/>
      <c r="K37" s="8"/>
      <c r="L37" s="4">
        <v>4</v>
      </c>
      <c r="M37" s="4">
        <v>1.1063918621349345</v>
      </c>
      <c r="N37" s="4">
        <v>-6.0287074888895731E-2</v>
      </c>
      <c r="V37" s="4">
        <v>5</v>
      </c>
      <c r="W37" s="4">
        <v>0.22900491769058107</v>
      </c>
      <c r="X37" s="4">
        <v>0.42420759608476266</v>
      </c>
      <c r="AF37" s="4"/>
      <c r="AG37" s="4"/>
      <c r="AH37" s="4"/>
      <c r="AR37" s="11" t="s">
        <v>85</v>
      </c>
      <c r="AS37" s="55">
        <f>AH17</f>
        <v>1.9191092687180564</v>
      </c>
      <c r="AT37" s="55">
        <f>X17</f>
        <v>6.0268250142343209</v>
      </c>
      <c r="AU37" s="55">
        <f>N17</f>
        <v>9.5788399269667046</v>
      </c>
      <c r="AV37" s="50" t="s">
        <v>67</v>
      </c>
      <c r="AW37" s="50" t="s">
        <v>68</v>
      </c>
      <c r="AX37" s="53">
        <f t="shared" si="12"/>
        <v>-0.66186342441868184</v>
      </c>
      <c r="AY37" s="53">
        <f t="shared" si="13"/>
        <v>-0.72272076523263662</v>
      </c>
      <c r="AZ37" s="53">
        <f t="shared" si="14"/>
        <v>-6.0287074888895731E-2</v>
      </c>
      <c r="BC37" s="68"/>
    </row>
    <row r="38" spans="1:55">
      <c r="A38" s="10"/>
      <c r="C38" s="9"/>
      <c r="D38" s="36"/>
      <c r="F38" s="49"/>
      <c r="G38" s="49"/>
      <c r="H38" s="49"/>
      <c r="I38" s="49"/>
      <c r="K38" s="8"/>
      <c r="L38" s="4">
        <v>5</v>
      </c>
      <c r="M38" s="4">
        <v>0.6913843604337444</v>
      </c>
      <c r="N38" s="4">
        <v>-3.8171846658400677E-2</v>
      </c>
      <c r="V38" s="4">
        <v>6</v>
      </c>
      <c r="W38" s="4">
        <v>0.67794631597656263</v>
      </c>
      <c r="X38" s="4">
        <v>-0.77485632898461898</v>
      </c>
      <c r="AF38" s="8"/>
      <c r="AG38" s="8"/>
      <c r="AH38" s="8"/>
      <c r="AR38" s="11" t="s">
        <v>86</v>
      </c>
      <c r="AS38" s="55">
        <f>AH18</f>
        <v>7.6704855557764073</v>
      </c>
      <c r="AT38" s="55">
        <f>X18</f>
        <v>3.5627698102601424</v>
      </c>
      <c r="AU38" s="55">
        <f>N18</f>
        <v>1.0754897527758423E-2</v>
      </c>
      <c r="AV38" s="50" t="s">
        <v>69</v>
      </c>
      <c r="AW38" s="50" t="s">
        <v>70</v>
      </c>
      <c r="AX38" s="53">
        <f t="shared" si="12"/>
        <v>0.22672702878765705</v>
      </c>
      <c r="AY38" s="53">
        <f t="shared" si="13"/>
        <v>0.42420759608476266</v>
      </c>
      <c r="AZ38" s="53">
        <f t="shared" si="14"/>
        <v>-3.8171846658400677E-2</v>
      </c>
      <c r="BC38" s="68"/>
    </row>
    <row r="39" spans="1:55" ht="17" thickBot="1">
      <c r="K39" s="8"/>
      <c r="L39" s="4">
        <v>6</v>
      </c>
      <c r="M39" s="4">
        <v>-0.13260085536705901</v>
      </c>
      <c r="N39" s="4">
        <v>3.569084235900262E-2</v>
      </c>
      <c r="V39" s="5">
        <v>7</v>
      </c>
      <c r="W39" s="5">
        <v>-1.7866437743712993E-2</v>
      </c>
      <c r="X39" s="5">
        <v>-0.86819020994945018</v>
      </c>
      <c r="AF39" s="8"/>
      <c r="AG39" s="8"/>
      <c r="AH39" s="8"/>
      <c r="AR39" s="11" t="s">
        <v>87</v>
      </c>
      <c r="AS39" s="56">
        <f>AS38/$AT$36</f>
        <v>0.79987587548369377</v>
      </c>
      <c r="AT39" s="56">
        <f>AT38/$AT$36</f>
        <v>0.3715245404487631</v>
      </c>
      <c r="AU39" s="56">
        <f>AU38/$AT$36</f>
        <v>1.1215174076268015E-3</v>
      </c>
      <c r="AV39" s="50" t="s">
        <v>71</v>
      </c>
      <c r="AW39" s="50" t="s">
        <v>72</v>
      </c>
      <c r="AX39" s="53">
        <f t="shared" si="12"/>
        <v>-0.37562722177636737</v>
      </c>
      <c r="AY39" s="53">
        <f t="shared" si="13"/>
        <v>-0.77485632898461898</v>
      </c>
      <c r="AZ39" s="53">
        <f t="shared" si="14"/>
        <v>3.569084235900262E-2</v>
      </c>
      <c r="BC39" s="68"/>
    </row>
    <row r="40" spans="1:55" ht="17" thickBot="1">
      <c r="K40" s="8"/>
      <c r="L40" s="5">
        <v>7</v>
      </c>
      <c r="M40" s="5">
        <v>-0.90006155464368476</v>
      </c>
      <c r="N40" s="5">
        <v>1.400490695052159E-2</v>
      </c>
      <c r="V40" s="4"/>
      <c r="W40" s="4"/>
      <c r="X40" s="4"/>
      <c r="AR40" s="11" t="s">
        <v>88</v>
      </c>
      <c r="AS40" s="57">
        <f>1-AS39</f>
        <v>0.20012412451630623</v>
      </c>
      <c r="AT40" s="57">
        <f>1-AT39</f>
        <v>0.62847545955123696</v>
      </c>
      <c r="AU40" s="57">
        <f>1-AU39</f>
        <v>0.99887848259237322</v>
      </c>
      <c r="AV40" s="54" t="s">
        <v>73</v>
      </c>
      <c r="AW40" s="50" t="s">
        <v>74</v>
      </c>
      <c r="AX40" s="53">
        <f t="shared" si="12"/>
        <v>-1.7781947310032975</v>
      </c>
      <c r="AY40" s="53">
        <f t="shared" si="13"/>
        <v>-0.86819020994945018</v>
      </c>
      <c r="AZ40" s="53">
        <f t="shared" si="14"/>
        <v>1.400490695052159E-2</v>
      </c>
      <c r="BC40" s="68"/>
    </row>
    <row r="41" spans="1:55">
      <c r="K41" s="8"/>
      <c r="L41" s="4"/>
      <c r="M41" s="4"/>
      <c r="N41" s="4"/>
      <c r="V41" s="8"/>
      <c r="W41" s="8"/>
      <c r="X41" s="8"/>
      <c r="AR41" s="50"/>
      <c r="AS41" s="50"/>
      <c r="AT41" s="50"/>
      <c r="AU41" s="50"/>
      <c r="AV41" s="67" t="s">
        <v>197</v>
      </c>
      <c r="AX41" s="66">
        <f>SUMSQ(AX34:AX40)/COUNT(AX34:AX40)</f>
        <v>1.095783650825201</v>
      </c>
      <c r="AY41" s="66">
        <f t="shared" ref="AY41:AZ41" si="15">SUMSQ(AY34:AY40)/COUNT(AY34:AY40)</f>
        <v>0.50896711575144493</v>
      </c>
      <c r="AZ41" s="66">
        <f t="shared" si="15"/>
        <v>1.5364139325530553E-3</v>
      </c>
      <c r="BC41" s="68"/>
    </row>
    <row r="42" spans="1:55">
      <c r="K42" s="8"/>
      <c r="L42" s="4"/>
      <c r="M42" s="4"/>
      <c r="N42" s="4"/>
      <c r="O42" s="8"/>
      <c r="P42" s="8"/>
      <c r="Q42" s="8"/>
      <c r="R42" s="8"/>
      <c r="S42" s="8"/>
      <c r="T42" s="8"/>
      <c r="V42" s="8"/>
      <c r="W42" s="8"/>
      <c r="X42" s="8"/>
    </row>
    <row r="43" spans="1:55">
      <c r="K43" s="8"/>
      <c r="L43" s="4"/>
      <c r="M43" s="4"/>
      <c r="N43" s="4"/>
      <c r="O43" s="4"/>
      <c r="P43" s="4"/>
      <c r="Q43" s="4"/>
      <c r="R43" s="8"/>
      <c r="S43" s="8"/>
      <c r="T43" s="8"/>
    </row>
    <row r="44" spans="1:55">
      <c r="K44" s="8"/>
      <c r="L44" s="4"/>
      <c r="M44" s="4"/>
      <c r="N44" s="4"/>
      <c r="O44" s="4"/>
      <c r="P44" s="4"/>
      <c r="Q44" s="4"/>
      <c r="R44" s="8"/>
      <c r="S44" s="8"/>
      <c r="T44" s="8"/>
    </row>
    <row r="45" spans="1:55">
      <c r="K45" s="8"/>
      <c r="L45" s="4"/>
      <c r="M45" s="4"/>
      <c r="N45" s="4"/>
      <c r="O45" s="4"/>
      <c r="P45" s="4"/>
      <c r="Q45" s="4"/>
      <c r="R45" s="8"/>
      <c r="S45" s="8"/>
      <c r="T45" s="8"/>
    </row>
    <row r="46" spans="1:55">
      <c r="K46" s="8"/>
      <c r="L46" s="8"/>
      <c r="M46" s="8"/>
      <c r="N46" s="8"/>
      <c r="O46" s="8"/>
      <c r="P46" s="8"/>
      <c r="Q46" s="8"/>
      <c r="R46" s="8"/>
      <c r="S46" s="8"/>
      <c r="T46" s="8"/>
    </row>
    <row r="47" spans="1:55">
      <c r="K47" s="8"/>
      <c r="L47" s="44"/>
      <c r="M47" s="44"/>
      <c r="N47" s="44"/>
      <c r="O47" s="44"/>
      <c r="P47" s="44"/>
      <c r="Q47" s="44"/>
      <c r="R47" s="44"/>
      <c r="S47" s="44"/>
      <c r="T47" s="44"/>
      <c r="AU47" s="1"/>
      <c r="AV47" s="1"/>
      <c r="AW47" s="1"/>
    </row>
    <row r="48" spans="1:55">
      <c r="K48" s="8"/>
      <c r="L48" s="4"/>
      <c r="M48" s="4"/>
      <c r="N48" s="4"/>
      <c r="O48" s="4"/>
      <c r="P48" s="4"/>
      <c r="Q48" s="4"/>
      <c r="R48" s="4"/>
      <c r="S48" s="4"/>
      <c r="T48" s="4"/>
      <c r="AU48" s="1"/>
      <c r="AV48" s="1"/>
      <c r="AW48" s="1"/>
    </row>
    <row r="49" spans="12:49">
      <c r="L49" s="4"/>
      <c r="M49" s="4"/>
      <c r="N49" s="4"/>
      <c r="O49" s="4"/>
      <c r="P49" s="4"/>
      <c r="Q49" s="4"/>
      <c r="R49" s="4"/>
      <c r="S49" s="4"/>
      <c r="T49" s="4"/>
      <c r="AU49" s="1"/>
      <c r="AV49" s="1"/>
      <c r="AW49" s="1"/>
    </row>
    <row r="50" spans="12:49">
      <c r="L50" s="4"/>
      <c r="M50" s="4"/>
      <c r="N50" s="4"/>
      <c r="O50" s="4"/>
      <c r="P50" s="4"/>
      <c r="Q50" s="4"/>
      <c r="R50" s="4"/>
      <c r="S50" s="4"/>
      <c r="T50" s="4"/>
      <c r="AU50" s="1"/>
      <c r="AV50" s="1"/>
      <c r="AW50" s="1"/>
    </row>
    <row r="51" spans="12:49">
      <c r="L51" s="4"/>
      <c r="M51" s="4"/>
      <c r="N51" s="4"/>
      <c r="O51" s="4"/>
      <c r="P51" s="4"/>
      <c r="Q51" s="4"/>
      <c r="R51" s="4"/>
      <c r="S51" s="4"/>
      <c r="T51" s="4"/>
      <c r="AU51" s="1"/>
      <c r="AV51" s="1"/>
      <c r="AW51" s="1"/>
    </row>
    <row r="52" spans="12:49">
      <c r="L52" s="4"/>
      <c r="M52" s="4"/>
      <c r="N52" s="4"/>
      <c r="O52" s="4"/>
      <c r="P52" s="4"/>
      <c r="Q52" s="4"/>
      <c r="R52" s="4"/>
      <c r="S52" s="4"/>
      <c r="T52" s="4"/>
      <c r="AU52" s="1"/>
      <c r="AV52" s="1"/>
      <c r="AW52" s="1"/>
    </row>
    <row r="53" spans="12:49">
      <c r="L53" s="4"/>
      <c r="M53" s="4"/>
      <c r="N53" s="4"/>
      <c r="O53" s="4"/>
      <c r="P53" s="4"/>
      <c r="Q53" s="4"/>
      <c r="R53" s="4"/>
      <c r="S53" s="4"/>
      <c r="T53" s="4"/>
      <c r="AU53" s="1"/>
      <c r="AV53" s="1"/>
      <c r="AW53" s="1"/>
    </row>
    <row r="54" spans="12:49">
      <c r="L54" s="8"/>
      <c r="M54" s="8"/>
      <c r="N54" s="8"/>
      <c r="O54" s="8"/>
      <c r="P54" s="8"/>
      <c r="Q54" s="8"/>
      <c r="R54" s="8"/>
      <c r="S54" s="8"/>
      <c r="T54" s="8"/>
      <c r="AU54" s="1"/>
      <c r="AV54" s="1"/>
      <c r="AW54" s="1"/>
    </row>
    <row r="55" spans="12:49">
      <c r="L55" s="8"/>
      <c r="M55" s="8"/>
      <c r="N55" s="8"/>
      <c r="O55" s="8"/>
      <c r="P55" s="8"/>
      <c r="Q55" s="8"/>
      <c r="R55" s="8"/>
      <c r="S55" s="8"/>
      <c r="T55" s="8"/>
    </row>
    <row r="56" spans="12:49">
      <c r="L56" s="8"/>
      <c r="M56" s="8"/>
      <c r="N56" s="8"/>
      <c r="O56" s="8"/>
      <c r="P56" s="8"/>
      <c r="Q56" s="8"/>
      <c r="R56" s="8"/>
      <c r="S56" s="8"/>
      <c r="T56" s="8"/>
    </row>
    <row r="57" spans="12:49">
      <c r="L57" s="8"/>
      <c r="M57" s="8"/>
      <c r="N57" s="8"/>
      <c r="O57" s="8"/>
      <c r="P57" s="8"/>
      <c r="Q57" s="8"/>
      <c r="R57" s="8"/>
      <c r="S57" s="8"/>
      <c r="T57" s="8"/>
    </row>
    <row r="58" spans="12:49">
      <c r="L58" s="8"/>
      <c r="M58" s="8"/>
      <c r="N58" s="8"/>
      <c r="O58" s="8"/>
      <c r="P58" s="8"/>
      <c r="Q58" s="8"/>
      <c r="R58" s="8"/>
      <c r="S58" s="8"/>
      <c r="T58" s="8"/>
    </row>
    <row r="59" spans="12:49">
      <c r="L59" s="8"/>
      <c r="M59" s="8"/>
      <c r="N59" s="8"/>
      <c r="O59" s="8"/>
      <c r="P59" s="8"/>
      <c r="Q59" s="8"/>
      <c r="R59" s="8"/>
      <c r="S59" s="8"/>
      <c r="T59" s="8"/>
    </row>
    <row r="60" spans="12:49">
      <c r="L60" s="8"/>
      <c r="M60" s="8"/>
      <c r="N60" s="8"/>
      <c r="O60" s="8"/>
      <c r="P60" s="8"/>
      <c r="Q60" s="8"/>
      <c r="R60" s="8"/>
      <c r="S60" s="8"/>
      <c r="T60" s="8"/>
    </row>
    <row r="61" spans="12:49">
      <c r="L61" s="8"/>
      <c r="M61" s="8"/>
      <c r="N61" s="8"/>
      <c r="O61" s="8"/>
      <c r="P61" s="8"/>
      <c r="Q61" s="8"/>
      <c r="R61" s="8"/>
      <c r="S61" s="8"/>
      <c r="T61" s="8"/>
    </row>
    <row r="62" spans="12:49">
      <c r="L62" s="8"/>
      <c r="M62" s="8"/>
      <c r="N62" s="8"/>
      <c r="O62" s="8"/>
      <c r="P62" s="8"/>
      <c r="Q62" s="8"/>
      <c r="R62" s="8"/>
      <c r="S62" s="8"/>
      <c r="T62" s="8"/>
    </row>
    <row r="63" spans="12:49">
      <c r="L63" s="8"/>
      <c r="M63" s="8"/>
      <c r="N63" s="8"/>
      <c r="O63" s="8"/>
      <c r="P63" s="8"/>
      <c r="Q63" s="8"/>
      <c r="R63" s="8"/>
      <c r="S63" s="8"/>
      <c r="T63" s="8"/>
    </row>
    <row r="64" spans="12:49">
      <c r="L64" s="8"/>
      <c r="M64" s="8"/>
      <c r="N64" s="8"/>
      <c r="O64" s="8"/>
      <c r="P64" s="8"/>
      <c r="Q64" s="8"/>
      <c r="R64" s="8"/>
      <c r="S64" s="8"/>
      <c r="T64" s="8"/>
    </row>
    <row r="65" spans="12:20">
      <c r="L65" s="8"/>
      <c r="M65" s="8"/>
      <c r="N65" s="8"/>
      <c r="O65" s="8"/>
      <c r="P65" s="8"/>
      <c r="Q65" s="8"/>
      <c r="R65" s="8"/>
      <c r="S65" s="8"/>
      <c r="T65" s="8"/>
    </row>
    <row r="66" spans="12:20">
      <c r="L66" s="8"/>
      <c r="M66" s="8"/>
      <c r="N66" s="8"/>
      <c r="O66" s="8"/>
      <c r="P66" s="8"/>
      <c r="Q66" s="8"/>
      <c r="R66" s="8"/>
      <c r="S66" s="8"/>
      <c r="T66" s="8"/>
    </row>
    <row r="67" spans="12:20">
      <c r="L67" s="8"/>
      <c r="M67" s="8"/>
      <c r="N67" s="8"/>
      <c r="O67" s="8"/>
      <c r="P67" s="8"/>
      <c r="Q67" s="8"/>
      <c r="R67" s="8"/>
      <c r="S67" s="8"/>
      <c r="T67" s="8"/>
    </row>
    <row r="68" spans="12:20">
      <c r="L68" s="8"/>
      <c r="M68" s="8"/>
      <c r="N68" s="8"/>
      <c r="O68" s="8"/>
      <c r="P68" s="8"/>
      <c r="Q68" s="8"/>
      <c r="R68" s="8"/>
      <c r="S68" s="8"/>
      <c r="T68" s="8"/>
    </row>
    <row r="69" spans="12:20">
      <c r="L69" s="8"/>
      <c r="M69" s="8"/>
      <c r="N69" s="8"/>
      <c r="O69" s="8"/>
      <c r="P69" s="8"/>
      <c r="Q69" s="8"/>
      <c r="R69" s="8"/>
      <c r="S69" s="8"/>
      <c r="T69" s="8"/>
    </row>
    <row r="70" spans="12:20">
      <c r="L70" s="8"/>
      <c r="M70" s="8"/>
      <c r="N70" s="8"/>
      <c r="O70" s="8"/>
      <c r="P70" s="8"/>
      <c r="Q70" s="8"/>
      <c r="R70" s="8"/>
      <c r="S70" s="8"/>
      <c r="T70" s="8"/>
    </row>
    <row r="71" spans="12:20">
      <c r="L71" s="8"/>
      <c r="M71" s="8"/>
      <c r="N71" s="8"/>
      <c r="O71" s="8"/>
      <c r="P71" s="8"/>
      <c r="Q71" s="8"/>
      <c r="R71" s="8"/>
      <c r="S71" s="8"/>
      <c r="T71" s="8"/>
    </row>
    <row r="72" spans="12:20">
      <c r="L72" s="44"/>
      <c r="M72" s="44"/>
      <c r="N72" s="44"/>
      <c r="O72" s="8"/>
      <c r="P72" s="8"/>
      <c r="Q72" s="8"/>
      <c r="R72" s="8"/>
      <c r="S72" s="8"/>
      <c r="T72" s="8"/>
    </row>
    <row r="73" spans="12:20">
      <c r="L73" s="4"/>
      <c r="M73" s="4"/>
      <c r="N73" s="4"/>
      <c r="O73" s="8"/>
      <c r="P73" s="8"/>
      <c r="Q73" s="8"/>
      <c r="R73" s="8"/>
      <c r="S73" s="8"/>
      <c r="T73" s="8"/>
    </row>
    <row r="74" spans="12:20">
      <c r="L74" s="4"/>
      <c r="M74" s="4"/>
      <c r="N74" s="4"/>
      <c r="O74" s="8"/>
      <c r="P74" s="8"/>
      <c r="Q74" s="8"/>
      <c r="R74" s="8"/>
      <c r="S74" s="8"/>
      <c r="T74" s="8"/>
    </row>
    <row r="75" spans="12:20">
      <c r="L75" s="4"/>
      <c r="M75" s="4"/>
      <c r="N75" s="4"/>
      <c r="O75" s="8"/>
      <c r="P75" s="8"/>
      <c r="Q75" s="8"/>
      <c r="R75" s="8"/>
      <c r="S75" s="8"/>
      <c r="T75" s="8"/>
    </row>
    <row r="76" spans="12:20">
      <c r="L76" s="4"/>
      <c r="M76" s="4"/>
      <c r="N76" s="4"/>
      <c r="O76" s="8"/>
      <c r="P76" s="8"/>
      <c r="Q76" s="8"/>
      <c r="R76" s="8"/>
      <c r="S76" s="8"/>
      <c r="T76" s="8"/>
    </row>
    <row r="77" spans="12:20">
      <c r="L77" s="4"/>
      <c r="M77" s="4"/>
      <c r="N77" s="4"/>
      <c r="O77" s="8"/>
      <c r="P77" s="8"/>
      <c r="Q77" s="8"/>
      <c r="R77" s="8"/>
      <c r="S77" s="8"/>
      <c r="T77" s="8"/>
    </row>
    <row r="78" spans="12:20">
      <c r="L78" s="4"/>
      <c r="M78" s="4"/>
      <c r="N78" s="4"/>
      <c r="O78" s="8"/>
      <c r="P78" s="8"/>
      <c r="Q78" s="8"/>
      <c r="R78" s="8"/>
      <c r="S78" s="8"/>
      <c r="T78" s="8"/>
    </row>
    <row r="79" spans="12:20">
      <c r="L79" s="4"/>
      <c r="M79" s="4"/>
      <c r="N79" s="4"/>
      <c r="O79" s="8"/>
      <c r="P79" s="8"/>
      <c r="Q79" s="8"/>
      <c r="R79" s="8"/>
      <c r="S79" s="8"/>
      <c r="T79" s="8"/>
    </row>
    <row r="80" spans="12:20">
      <c r="L80" s="4"/>
      <c r="M80" s="4"/>
      <c r="N80" s="4"/>
      <c r="O80" s="8"/>
      <c r="P80" s="8"/>
      <c r="Q80" s="8"/>
      <c r="R80" s="8"/>
      <c r="S80" s="8"/>
      <c r="T80" s="8"/>
    </row>
  </sheetData>
  <conditionalFormatting sqref="AX34:AZ40">
    <cfRule type="colorScale" priority="1">
      <colorScale>
        <cfvo type="min"/>
        <cfvo type="percentile" val="50"/>
        <cfvo type="max"/>
        <color rgb="FF5A8AC6"/>
        <color rgb="FFFCFCFF"/>
        <color rgb="FFF8696B"/>
      </colorScale>
    </cfRule>
  </conditionalFormatting>
  <pageMargins left="0.7" right="0.7" top="0.75" bottom="0.75" header="0.3" footer="0.3"/>
  <pageSetup paperSize="9" orientation="portrait" horizontalDpi="0" verticalDpi="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3B83C-E77A-E349-BF92-5EE0B699E1F9}">
  <dimension ref="A1:AN48"/>
  <sheetViews>
    <sheetView topLeftCell="A2" workbookViewId="0"/>
  </sheetViews>
  <sheetFormatPr baseColWidth="10" defaultRowHeight="16"/>
  <cols>
    <col min="1" max="2" width="11" bestFit="1" customWidth="1"/>
    <col min="3" max="3" width="11.1640625" bestFit="1" customWidth="1"/>
    <col min="4" max="4" width="11" customWidth="1"/>
    <col min="5" max="5" width="23.83203125" customWidth="1"/>
    <col min="6" max="6" width="15" customWidth="1"/>
    <col min="7" max="7" width="14.6640625" customWidth="1"/>
    <col min="8" max="8" width="14.1640625" customWidth="1"/>
    <col min="9" max="9" width="12.6640625" customWidth="1"/>
    <col min="10" max="10" width="13.33203125" customWidth="1"/>
    <col min="12" max="12" width="11.5" bestFit="1" customWidth="1"/>
    <col min="13" max="20" width="11" bestFit="1" customWidth="1"/>
    <col min="22" max="30" width="11" bestFit="1" customWidth="1"/>
    <col min="32" max="37" width="11" bestFit="1" customWidth="1"/>
    <col min="38" max="38" width="13.1640625" bestFit="1" customWidth="1"/>
    <col min="39" max="39" width="11" bestFit="1" customWidth="1"/>
    <col min="40" max="40" width="13.1640625" bestFit="1" customWidth="1"/>
  </cols>
  <sheetData>
    <row r="1" spans="1:37">
      <c r="A1" t="s">
        <v>100</v>
      </c>
    </row>
    <row r="3" spans="1:37">
      <c r="E3" s="1"/>
      <c r="F3" s="1"/>
      <c r="G3" s="1"/>
      <c r="H3" s="1"/>
      <c r="I3" s="1"/>
    </row>
    <row r="4" spans="1:37">
      <c r="E4" s="1"/>
      <c r="F4" s="1"/>
      <c r="G4" s="1"/>
      <c r="H4" s="1"/>
      <c r="I4" s="1"/>
    </row>
    <row r="6" spans="1:37">
      <c r="A6" t="s">
        <v>52</v>
      </c>
      <c r="B6" t="s">
        <v>53</v>
      </c>
      <c r="C6" s="9" t="s">
        <v>54</v>
      </c>
      <c r="D6" s="9" t="s">
        <v>104</v>
      </c>
      <c r="E6" t="s">
        <v>75</v>
      </c>
      <c r="F6" t="s">
        <v>55</v>
      </c>
      <c r="G6" t="s">
        <v>56</v>
      </c>
      <c r="H6" t="s">
        <v>57</v>
      </c>
      <c r="I6" t="s">
        <v>58</v>
      </c>
      <c r="L6" t="s">
        <v>17</v>
      </c>
      <c r="V6" t="s">
        <v>17</v>
      </c>
      <c r="AF6" t="s">
        <v>17</v>
      </c>
    </row>
    <row r="7" spans="1:37" ht="17" thickBot="1">
      <c r="A7" t="s">
        <v>63</v>
      </c>
      <c r="B7" t="s">
        <v>64</v>
      </c>
      <c r="C7" s="9">
        <v>29.86</v>
      </c>
      <c r="D7" s="36">
        <f>LOG(C7)</f>
        <v>1.4750898033890065</v>
      </c>
      <c r="E7" s="1">
        <v>49.014617179440705</v>
      </c>
      <c r="F7" s="1">
        <v>28.012450428935001</v>
      </c>
      <c r="G7" s="1">
        <v>8.1921839607740008</v>
      </c>
      <c r="H7" s="1">
        <v>4.6386983851779995</v>
      </c>
      <c r="I7" s="1">
        <v>11.610613284336001</v>
      </c>
    </row>
    <row r="8" spans="1:37">
      <c r="A8" t="s">
        <v>69</v>
      </c>
      <c r="B8" t="s">
        <v>70</v>
      </c>
      <c r="C8" s="9">
        <v>4.5</v>
      </c>
      <c r="D8" s="36">
        <f t="shared" ref="D8:D13" si="0">LOG(C8)</f>
        <v>0.65321251377534373</v>
      </c>
      <c r="E8" s="1">
        <v>220.40384989077907</v>
      </c>
      <c r="F8" s="1">
        <v>138.560370221548</v>
      </c>
      <c r="G8" s="1">
        <v>34.811665438657997</v>
      </c>
      <c r="H8" s="1">
        <v>19.334669883529003</v>
      </c>
      <c r="I8" s="1">
        <v>41.186684991890004</v>
      </c>
      <c r="L8" s="7" t="s">
        <v>18</v>
      </c>
      <c r="M8" s="7"/>
      <c r="V8" s="7" t="s">
        <v>18</v>
      </c>
      <c r="W8" s="7"/>
      <c r="AF8" s="7" t="s">
        <v>18</v>
      </c>
      <c r="AG8" s="7"/>
    </row>
    <row r="9" spans="1:37">
      <c r="A9" t="s">
        <v>65</v>
      </c>
      <c r="B9" t="s">
        <v>66</v>
      </c>
      <c r="C9" s="9">
        <v>26</v>
      </c>
      <c r="D9" s="36">
        <f t="shared" si="0"/>
        <v>1.414973347970818</v>
      </c>
      <c r="E9" s="1">
        <v>201.2470455903061</v>
      </c>
      <c r="F9" s="1">
        <v>112.476303267806</v>
      </c>
      <c r="G9" s="1">
        <v>36.497238071355</v>
      </c>
      <c r="H9" s="1">
        <v>17.64803174055</v>
      </c>
      <c r="I9" s="1">
        <v>46.224905179678998</v>
      </c>
      <c r="L9" s="4" t="s">
        <v>19</v>
      </c>
      <c r="M9" s="4">
        <v>0.99943908398277836</v>
      </c>
      <c r="V9" s="4" t="s">
        <v>19</v>
      </c>
      <c r="W9" s="4">
        <v>0.79276444140188063</v>
      </c>
      <c r="AF9" s="4" t="s">
        <v>19</v>
      </c>
      <c r="AG9" s="4">
        <v>0.44735234940291313</v>
      </c>
    </row>
    <row r="10" spans="1:37">
      <c r="A10" t="s">
        <v>59</v>
      </c>
      <c r="B10" t="s">
        <v>60</v>
      </c>
      <c r="C10" s="9">
        <v>1200</v>
      </c>
      <c r="D10" s="36">
        <f t="shared" si="0"/>
        <v>3.0791812460476247</v>
      </c>
      <c r="E10" s="1">
        <v>81.766994095712548</v>
      </c>
      <c r="F10" s="1">
        <v>50.899727375459996</v>
      </c>
      <c r="G10" s="1">
        <v>13.564375106016</v>
      </c>
      <c r="H10" s="1">
        <v>8.0252671942829998</v>
      </c>
      <c r="I10" s="1">
        <v>14.7841747909</v>
      </c>
      <c r="L10" s="4" t="s">
        <v>20</v>
      </c>
      <c r="M10" s="4">
        <v>0.99887848259233514</v>
      </c>
      <c r="V10" s="4" t="s">
        <v>20</v>
      </c>
      <c r="W10" s="4">
        <v>0.62847545955123585</v>
      </c>
      <c r="AF10" s="4" t="s">
        <v>20</v>
      </c>
      <c r="AG10" s="4">
        <v>0.2001241245163061</v>
      </c>
    </row>
    <row r="11" spans="1:37">
      <c r="A11" t="s">
        <v>71</v>
      </c>
      <c r="B11" t="s">
        <v>72</v>
      </c>
      <c r="C11" s="9">
        <v>0.8</v>
      </c>
      <c r="D11" s="36">
        <f t="shared" si="0"/>
        <v>-9.6910013008056392E-2</v>
      </c>
      <c r="E11" s="1">
        <v>243.5579356715219</v>
      </c>
      <c r="F11" s="1">
        <v>154.082779230516</v>
      </c>
      <c r="G11" s="1">
        <v>38.868975480317999</v>
      </c>
      <c r="H11" s="1">
        <v>23.251934976605</v>
      </c>
      <c r="I11" s="1">
        <v>44.366923194214003</v>
      </c>
      <c r="L11" s="4" t="s">
        <v>21</v>
      </c>
      <c r="M11" s="4">
        <v>0.99327089555401038</v>
      </c>
      <c r="V11" s="4" t="s">
        <v>21</v>
      </c>
      <c r="W11" s="4">
        <v>-0.11457362134629245</v>
      </c>
      <c r="AF11" s="4" t="s">
        <v>21</v>
      </c>
      <c r="AG11" s="4">
        <v>4.0148949419567301E-2</v>
      </c>
    </row>
    <row r="12" spans="1:37">
      <c r="A12" t="s">
        <v>67</v>
      </c>
      <c r="B12" t="s">
        <v>68</v>
      </c>
      <c r="C12" s="9">
        <v>11.12</v>
      </c>
      <c r="D12" s="36">
        <f t="shared" si="0"/>
        <v>1.0461047872460387</v>
      </c>
      <c r="E12" s="1">
        <v>19.605940223278168</v>
      </c>
      <c r="F12" s="1">
        <v>12.763612753643001</v>
      </c>
      <c r="G12" s="1">
        <v>2.9528458834669999</v>
      </c>
      <c r="H12" s="1">
        <v>2.989049387713</v>
      </c>
      <c r="I12" s="1">
        <v>3.5770472835280001</v>
      </c>
      <c r="L12" s="4" t="s">
        <v>22</v>
      </c>
      <c r="M12" s="4">
        <v>0.10370582205509371</v>
      </c>
      <c r="V12" s="4" t="s">
        <v>22</v>
      </c>
      <c r="W12" s="4">
        <v>1.334685320639317</v>
      </c>
      <c r="AF12" s="4" t="s">
        <v>22</v>
      </c>
      <c r="AG12" s="4">
        <v>1.2385867394556112</v>
      </c>
    </row>
    <row r="13" spans="1:37" ht="17" thickBot="1">
      <c r="A13" s="10" t="s">
        <v>73</v>
      </c>
      <c r="B13" t="s">
        <v>74</v>
      </c>
      <c r="C13" s="9">
        <v>0.13</v>
      </c>
      <c r="D13" s="36">
        <f t="shared" si="0"/>
        <v>-0.88605664769316317</v>
      </c>
      <c r="E13" s="1">
        <v>147.43987899368801</v>
      </c>
      <c r="F13" s="1">
        <v>74.542119787171004</v>
      </c>
      <c r="G13" s="1">
        <v>28.487466584318</v>
      </c>
      <c r="H13" s="1">
        <v>10.764008261968</v>
      </c>
      <c r="I13" s="1">
        <v>39.633339173145998</v>
      </c>
      <c r="L13" s="5" t="s">
        <v>23</v>
      </c>
      <c r="M13" s="5">
        <v>7</v>
      </c>
      <c r="V13" s="5" t="s">
        <v>23</v>
      </c>
      <c r="W13" s="5">
        <v>7</v>
      </c>
      <c r="AF13" s="5" t="s">
        <v>23</v>
      </c>
      <c r="AG13" s="5">
        <v>7</v>
      </c>
    </row>
    <row r="15" spans="1:37" ht="17" thickBot="1">
      <c r="L15" t="s">
        <v>24</v>
      </c>
      <c r="V15" t="s">
        <v>24</v>
      </c>
      <c r="AF15" t="s">
        <v>24</v>
      </c>
    </row>
    <row r="16" spans="1:37">
      <c r="L16" s="6"/>
      <c r="M16" s="6" t="s">
        <v>29</v>
      </c>
      <c r="N16" s="6" t="s">
        <v>30</v>
      </c>
      <c r="O16" s="6" t="s">
        <v>31</v>
      </c>
      <c r="P16" s="6" t="s">
        <v>32</v>
      </c>
      <c r="Q16" s="6" t="s">
        <v>33</v>
      </c>
      <c r="V16" s="6"/>
      <c r="W16" s="6" t="s">
        <v>29</v>
      </c>
      <c r="X16" s="6" t="s">
        <v>30</v>
      </c>
      <c r="Y16" s="6" t="s">
        <v>31</v>
      </c>
      <c r="Z16" s="6" t="s">
        <v>32</v>
      </c>
      <c r="AA16" s="6" t="s">
        <v>33</v>
      </c>
      <c r="AF16" s="6"/>
      <c r="AG16" s="6" t="s">
        <v>29</v>
      </c>
      <c r="AH16" s="6" t="s">
        <v>30</v>
      </c>
      <c r="AI16" s="6" t="s">
        <v>31</v>
      </c>
      <c r="AJ16" s="6" t="s">
        <v>32</v>
      </c>
      <c r="AK16" s="6" t="s">
        <v>33</v>
      </c>
    </row>
    <row r="17" spans="1:40">
      <c r="L17" s="4" t="s">
        <v>25</v>
      </c>
      <c r="M17" s="4">
        <v>5</v>
      </c>
      <c r="N17" s="4">
        <v>9.5788399269663405</v>
      </c>
      <c r="O17" s="4">
        <v>1.9157679853932681</v>
      </c>
      <c r="P17" s="4">
        <v>178.12982228642954</v>
      </c>
      <c r="Q17" s="4">
        <v>5.6820925464073468E-2</v>
      </c>
      <c r="V17" s="4" t="s">
        <v>25</v>
      </c>
      <c r="W17" s="4">
        <v>4</v>
      </c>
      <c r="X17" s="4">
        <v>6.0268250142343112</v>
      </c>
      <c r="Y17" s="4">
        <v>1.5067062535585778</v>
      </c>
      <c r="Z17" s="4">
        <v>0.84580611928366967</v>
      </c>
      <c r="AA17" s="4">
        <v>0.60501859674186287</v>
      </c>
      <c r="AF17" s="4" t="s">
        <v>25</v>
      </c>
      <c r="AG17" s="4">
        <v>1</v>
      </c>
      <c r="AH17" s="4">
        <v>1.9191092687180547</v>
      </c>
      <c r="AI17" s="4">
        <v>1.9191092687180547</v>
      </c>
      <c r="AJ17" s="4">
        <v>1.2509698732649537</v>
      </c>
      <c r="AK17" s="4">
        <v>0.31420410714775943</v>
      </c>
    </row>
    <row r="18" spans="1:40">
      <c r="L18" s="4" t="s">
        <v>26</v>
      </c>
      <c r="M18" s="4">
        <v>1</v>
      </c>
      <c r="N18" s="4">
        <v>1.0754897528122762E-2</v>
      </c>
      <c r="O18" s="4">
        <v>1.0754897528122762E-2</v>
      </c>
      <c r="P18" s="4"/>
      <c r="Q18" s="4"/>
      <c r="V18" s="4" t="s">
        <v>26</v>
      </c>
      <c r="W18" s="4">
        <v>2</v>
      </c>
      <c r="X18" s="4">
        <v>3.5627698102601526</v>
      </c>
      <c r="Y18" s="4">
        <v>1.7813849051300763</v>
      </c>
      <c r="Z18" s="4"/>
      <c r="AA18" s="4"/>
      <c r="AF18" s="4" t="s">
        <v>26</v>
      </c>
      <c r="AG18" s="4">
        <v>5</v>
      </c>
      <c r="AH18" s="4">
        <v>7.6704855557764091</v>
      </c>
      <c r="AI18" s="4">
        <v>1.5340971111552819</v>
      </c>
      <c r="AJ18" s="4"/>
      <c r="AK18" s="4"/>
    </row>
    <row r="19" spans="1:40" ht="17" thickBot="1">
      <c r="L19" s="5" t="s">
        <v>27</v>
      </c>
      <c r="M19" s="5">
        <v>6</v>
      </c>
      <c r="N19" s="5">
        <v>9.5895948244944638</v>
      </c>
      <c r="O19" s="5"/>
      <c r="P19" s="5"/>
      <c r="Q19" s="5"/>
      <c r="V19" s="5" t="s">
        <v>27</v>
      </c>
      <c r="W19" s="5">
        <v>6</v>
      </c>
      <c r="X19" s="5">
        <v>9.5895948244944638</v>
      </c>
      <c r="Y19" s="5"/>
      <c r="Z19" s="5"/>
      <c r="AA19" s="5"/>
      <c r="AF19" s="5" t="s">
        <v>27</v>
      </c>
      <c r="AG19" s="5">
        <v>6</v>
      </c>
      <c r="AH19" s="5">
        <v>9.5895948244944638</v>
      </c>
      <c r="AI19" s="5"/>
      <c r="AJ19" s="5"/>
      <c r="AK19" s="5"/>
    </row>
    <row r="20" spans="1:40" ht="17" thickBot="1"/>
    <row r="21" spans="1:40">
      <c r="L21" s="6"/>
      <c r="M21" s="6" t="s">
        <v>34</v>
      </c>
      <c r="N21" s="6" t="s">
        <v>22</v>
      </c>
      <c r="O21" s="6" t="s">
        <v>35</v>
      </c>
      <c r="P21" s="6" t="s">
        <v>36</v>
      </c>
      <c r="Q21" s="6" t="s">
        <v>37</v>
      </c>
      <c r="R21" s="6" t="s">
        <v>38</v>
      </c>
      <c r="S21" s="6" t="s">
        <v>39</v>
      </c>
      <c r="T21" s="6" t="s">
        <v>40</v>
      </c>
      <c r="V21" s="6"/>
      <c r="W21" s="6" t="s">
        <v>34</v>
      </c>
      <c r="X21" s="6" t="s">
        <v>22</v>
      </c>
      <c r="Y21" s="6" t="s">
        <v>35</v>
      </c>
      <c r="Z21" s="6" t="s">
        <v>36</v>
      </c>
      <c r="AA21" s="6" t="s">
        <v>37</v>
      </c>
      <c r="AB21" s="6" t="s">
        <v>38</v>
      </c>
      <c r="AC21" s="6" t="s">
        <v>39</v>
      </c>
      <c r="AD21" s="6" t="s">
        <v>40</v>
      </c>
      <c r="AF21" s="6"/>
      <c r="AG21" s="6" t="s">
        <v>34</v>
      </c>
      <c r="AH21" s="6" t="s">
        <v>22</v>
      </c>
      <c r="AI21" s="6" t="s">
        <v>35</v>
      </c>
      <c r="AJ21" s="6" t="s">
        <v>36</v>
      </c>
      <c r="AK21" s="6" t="s">
        <v>37</v>
      </c>
      <c r="AL21" s="6" t="s">
        <v>38</v>
      </c>
      <c r="AM21" s="6" t="s">
        <v>39</v>
      </c>
      <c r="AN21" s="6" t="s">
        <v>40</v>
      </c>
    </row>
    <row r="22" spans="1:40">
      <c r="L22" s="4" t="s">
        <v>28</v>
      </c>
      <c r="M22" s="4">
        <v>-2.0728735900661377</v>
      </c>
      <c r="N22" s="4">
        <v>0.28766019671425458</v>
      </c>
      <c r="O22" s="4">
        <v>-7.2059798809260132</v>
      </c>
      <c r="P22" s="4">
        <v>8.7785376027209483E-2</v>
      </c>
      <c r="Q22" s="4">
        <v>-5.727942943965747</v>
      </c>
      <c r="R22" s="4">
        <v>1.5821957638334716</v>
      </c>
      <c r="S22" s="4">
        <v>-5.727942943965747</v>
      </c>
      <c r="T22" s="4">
        <v>1.5821957638334716</v>
      </c>
      <c r="V22" s="4" t="s">
        <v>28</v>
      </c>
      <c r="W22" s="4">
        <v>2.7154098683581758</v>
      </c>
      <c r="X22" s="4">
        <v>1.4857557041924889</v>
      </c>
      <c r="Y22" s="4">
        <v>1.8276287687779778</v>
      </c>
      <c r="Z22" s="4">
        <v>0.20912448554233154</v>
      </c>
      <c r="AA22" s="4">
        <v>-3.6772809680264738</v>
      </c>
      <c r="AB22" s="4">
        <v>9.1081007047428244</v>
      </c>
      <c r="AC22" s="4">
        <v>-3.6772809680264738</v>
      </c>
      <c r="AD22" s="4">
        <v>9.1081007047428244</v>
      </c>
      <c r="AF22" s="4" t="s">
        <v>28</v>
      </c>
      <c r="AG22" s="4">
        <v>1.8330923913835084</v>
      </c>
      <c r="AH22" s="4">
        <v>0.91400009120862513</v>
      </c>
      <c r="AI22" s="4">
        <v>2.0055713440460652</v>
      </c>
      <c r="AJ22" s="4">
        <v>0.10121688528062732</v>
      </c>
      <c r="AK22" s="4">
        <v>-0.51641964084731873</v>
      </c>
      <c r="AL22" s="4">
        <v>4.182604423614336</v>
      </c>
      <c r="AM22" s="4">
        <v>-0.51641964084731873</v>
      </c>
      <c r="AN22" s="4">
        <v>4.182604423614336</v>
      </c>
    </row>
    <row r="23" spans="1:40" ht="17" thickBot="1">
      <c r="L23" s="4" t="s">
        <v>91</v>
      </c>
      <c r="M23" s="4">
        <v>17.378450813594739</v>
      </c>
      <c r="N23" s="4">
        <v>0.95626179992460847</v>
      </c>
      <c r="O23" s="4">
        <v>18.173319079529115</v>
      </c>
      <c r="P23" s="4">
        <v>3.4995171154264447E-2</v>
      </c>
      <c r="Q23" s="4">
        <v>5.2279926023697296</v>
      </c>
      <c r="R23" s="4">
        <v>29.528909024819747</v>
      </c>
      <c r="S23" s="4">
        <v>5.2279926023697296</v>
      </c>
      <c r="T23" s="4">
        <v>29.528909024819747</v>
      </c>
      <c r="V23" s="4" t="s">
        <v>91</v>
      </c>
      <c r="W23" s="4">
        <v>-5.9895443083021978E-2</v>
      </c>
      <c r="X23" s="4">
        <v>0.11416780855995146</v>
      </c>
      <c r="Y23" s="4">
        <v>-0.52462637094036768</v>
      </c>
      <c r="Z23" s="4">
        <v>0.65219390019503298</v>
      </c>
      <c r="AA23" s="4">
        <v>-0.55111987623301129</v>
      </c>
      <c r="AB23" s="4">
        <v>0.43132899006696734</v>
      </c>
      <c r="AC23" s="4">
        <v>-0.55111987623301129</v>
      </c>
      <c r="AD23" s="4">
        <v>0.43132899006696734</v>
      </c>
      <c r="AF23" s="5" t="s">
        <v>91</v>
      </c>
      <c r="AG23" s="5">
        <v>-6.3819525252978328E-3</v>
      </c>
      <c r="AH23" s="5">
        <v>5.7059786690540557E-3</v>
      </c>
      <c r="AI23" s="5">
        <v>-1.1184676451578535</v>
      </c>
      <c r="AJ23" s="5">
        <v>0.3142041071477592</v>
      </c>
      <c r="AK23" s="5">
        <v>-2.1049637646496464E-2</v>
      </c>
      <c r="AL23" s="5">
        <v>8.2857325959007997E-3</v>
      </c>
      <c r="AM23" s="5">
        <v>-2.1049637646496464E-2</v>
      </c>
      <c r="AN23" s="5">
        <v>8.2857325959007997E-3</v>
      </c>
    </row>
    <row r="24" spans="1:40">
      <c r="A24" s="3"/>
      <c r="B24" s="3"/>
      <c r="C24" s="2"/>
      <c r="D24" s="2"/>
      <c r="L24" s="4" t="s">
        <v>92</v>
      </c>
      <c r="M24" s="4">
        <v>-17.582518128720348</v>
      </c>
      <c r="N24" s="4">
        <v>0.96423576797826305</v>
      </c>
      <c r="O24" s="4">
        <v>-18.234666989782021</v>
      </c>
      <c r="P24" s="4">
        <v>3.48776707851466E-2</v>
      </c>
      <c r="Q24" s="4">
        <v>-29.83429521059481</v>
      </c>
      <c r="R24" s="4">
        <v>-5.3307410468458869</v>
      </c>
      <c r="S24" s="4">
        <v>-29.83429521059481</v>
      </c>
      <c r="T24" s="4">
        <v>-5.3307410468458869</v>
      </c>
      <c r="V24" s="4" t="s">
        <v>92</v>
      </c>
      <c r="W24" s="4">
        <v>1.4676320328769961</v>
      </c>
      <c r="X24" s="4">
        <v>1.2535202670700609</v>
      </c>
      <c r="Y24" s="4">
        <v>1.1708083797539175</v>
      </c>
      <c r="Z24" s="4">
        <v>0.36229499142920796</v>
      </c>
      <c r="AA24" s="4">
        <v>-3.9258303660282783</v>
      </c>
      <c r="AB24" s="4">
        <v>6.8610944317822709</v>
      </c>
      <c r="AC24" s="4">
        <v>-3.9258303660282783</v>
      </c>
      <c r="AD24" s="4">
        <v>6.8610944317822709</v>
      </c>
    </row>
    <row r="25" spans="1:40">
      <c r="A25" s="3"/>
      <c r="B25" s="3"/>
      <c r="C25" s="2"/>
      <c r="D25" s="2"/>
      <c r="L25" s="4" t="s">
        <v>93</v>
      </c>
      <c r="M25" s="4">
        <v>-24.748223385756411</v>
      </c>
      <c r="N25" s="4">
        <v>1.4458307769513923</v>
      </c>
      <c r="O25" s="4">
        <v>-17.11695710195027</v>
      </c>
      <c r="P25" s="4">
        <v>3.7150117829782815E-2</v>
      </c>
      <c r="Q25" s="4">
        <v>-43.119245251563349</v>
      </c>
      <c r="R25" s="4">
        <v>-6.3772015199494732</v>
      </c>
      <c r="S25" s="4">
        <v>-43.119245251563349</v>
      </c>
      <c r="T25" s="4">
        <v>-6.3772015199494732</v>
      </c>
      <c r="V25" s="4" t="s">
        <v>93</v>
      </c>
      <c r="W25" s="4">
        <v>-0.44541145445327002</v>
      </c>
      <c r="X25" s="4">
        <v>1.0485730729515279</v>
      </c>
      <c r="Y25" s="4">
        <v>-0.42477865009400251</v>
      </c>
      <c r="Z25" s="4">
        <v>0.71233242074349035</v>
      </c>
      <c r="AA25" s="4">
        <v>-4.9570572491299449</v>
      </c>
      <c r="AB25" s="4">
        <v>4.0662343402234056</v>
      </c>
      <c r="AC25" s="4">
        <v>-4.9570572491299449</v>
      </c>
      <c r="AD25" s="4">
        <v>4.0662343402234056</v>
      </c>
    </row>
    <row r="26" spans="1:40" ht="17" thickBot="1">
      <c r="A26" s="3"/>
      <c r="B26" s="3"/>
      <c r="C26" s="2"/>
      <c r="D26" s="2"/>
      <c r="L26" s="4" t="s">
        <v>94</v>
      </c>
      <c r="M26" s="4">
        <v>4.5507661465164579</v>
      </c>
      <c r="N26" s="4">
        <v>0.28673714864341304</v>
      </c>
      <c r="O26" s="4">
        <v>15.870863500061517</v>
      </c>
      <c r="P26" s="4">
        <v>4.0059527768430178E-2</v>
      </c>
      <c r="Q26" s="4">
        <v>0.90742523038629219</v>
      </c>
      <c r="R26" s="4">
        <v>8.1941070626466228</v>
      </c>
      <c r="S26" s="4">
        <v>0.90742523038629219</v>
      </c>
      <c r="T26" s="4">
        <v>8.1941070626466228</v>
      </c>
      <c r="V26" s="5" t="s">
        <v>94</v>
      </c>
      <c r="W26" s="5">
        <v>-0.89024164171249232</v>
      </c>
      <c r="X26" s="5">
        <v>0.70517562426859071</v>
      </c>
      <c r="Y26" s="5">
        <v>-1.2624396123105537</v>
      </c>
      <c r="Z26" s="5">
        <v>0.33405792638018528</v>
      </c>
      <c r="AA26" s="5">
        <v>-3.9243674664245258</v>
      </c>
      <c r="AB26" s="5">
        <v>2.1438841829995416</v>
      </c>
      <c r="AC26" s="5">
        <v>-3.9243674664245258</v>
      </c>
      <c r="AD26" s="5">
        <v>2.1438841829995416</v>
      </c>
    </row>
    <row r="27" spans="1:40" ht="17" thickBot="1">
      <c r="A27" s="3"/>
      <c r="B27" s="3"/>
      <c r="C27" s="2"/>
      <c r="D27" s="2"/>
      <c r="K27" s="8"/>
      <c r="L27" s="5" t="s">
        <v>95</v>
      </c>
      <c r="M27" s="5">
        <v>-14.998382941873063</v>
      </c>
      <c r="N27" s="5">
        <v>0.77824190478466271</v>
      </c>
      <c r="O27" s="5">
        <v>-19.272134858920339</v>
      </c>
      <c r="P27" s="5">
        <v>3.3003574964393566E-2</v>
      </c>
      <c r="Q27" s="5">
        <v>-24.886883918337567</v>
      </c>
      <c r="R27" s="5">
        <v>-5.1098819654085563</v>
      </c>
      <c r="S27" s="5">
        <v>-24.886883918337567</v>
      </c>
      <c r="T27" s="5">
        <v>-5.1098819654085563</v>
      </c>
      <c r="AF27" t="s">
        <v>41</v>
      </c>
    </row>
    <row r="28" spans="1:40" ht="17" thickBot="1">
      <c r="A28" s="3"/>
      <c r="B28" s="3"/>
      <c r="C28" s="2"/>
      <c r="D28" s="2"/>
      <c r="K28" s="8"/>
    </row>
    <row r="29" spans="1:40">
      <c r="A29" s="3"/>
      <c r="B29" s="3"/>
      <c r="C29" s="2"/>
      <c r="D29" s="2"/>
      <c r="K29" s="8"/>
      <c r="AF29" s="6" t="s">
        <v>42</v>
      </c>
      <c r="AG29" s="6" t="s">
        <v>96</v>
      </c>
      <c r="AH29" s="6" t="s">
        <v>43</v>
      </c>
    </row>
    <row r="30" spans="1:40">
      <c r="A30" s="3"/>
      <c r="B30" s="3"/>
      <c r="C30" s="2"/>
      <c r="D30" s="2"/>
      <c r="K30" s="8"/>
      <c r="V30" t="s">
        <v>41</v>
      </c>
      <c r="AF30" s="4">
        <v>1</v>
      </c>
      <c r="AG30" s="4">
        <v>1.5202834314986702</v>
      </c>
      <c r="AH30" s="4">
        <v>-4.5193628109663653E-2</v>
      </c>
    </row>
    <row r="31" spans="1:40" ht="17" thickBot="1">
      <c r="A31" s="3"/>
      <c r="B31" s="3"/>
      <c r="C31" s="2"/>
      <c r="D31" s="2"/>
      <c r="K31" s="8"/>
      <c r="L31" t="s">
        <v>41</v>
      </c>
      <c r="AF31" s="4">
        <v>2</v>
      </c>
      <c r="AG31" s="4">
        <v>0.42648548498768646</v>
      </c>
      <c r="AH31" s="4">
        <v>0.22672702878765727</v>
      </c>
    </row>
    <row r="32" spans="1:40" ht="17" thickBot="1">
      <c r="A32" s="3"/>
      <c r="B32" s="3"/>
      <c r="C32" s="2"/>
      <c r="D32" s="2"/>
      <c r="K32" s="8"/>
      <c r="V32" s="6" t="s">
        <v>42</v>
      </c>
      <c r="W32" s="6" t="s">
        <v>96</v>
      </c>
      <c r="X32" s="6" t="s">
        <v>43</v>
      </c>
      <c r="AF32" s="4">
        <v>3</v>
      </c>
      <c r="AG32" s="4">
        <v>0.54874330056972642</v>
      </c>
      <c r="AH32" s="4">
        <v>0.86623004740109155</v>
      </c>
    </row>
    <row r="33" spans="3:34">
      <c r="C33" s="2"/>
      <c r="D33" s="2"/>
      <c r="K33" s="8"/>
      <c r="L33" s="6" t="s">
        <v>42</v>
      </c>
      <c r="M33" s="6" t="s">
        <v>96</v>
      </c>
      <c r="N33" s="6" t="s">
        <v>43</v>
      </c>
      <c r="V33" s="4">
        <v>1</v>
      </c>
      <c r="W33" s="4">
        <v>0.65832251208067305</v>
      </c>
      <c r="X33" s="4">
        <v>0.81676729130833348</v>
      </c>
      <c r="AF33" s="4">
        <v>4</v>
      </c>
      <c r="AG33" s="4">
        <v>1.3112593169283628</v>
      </c>
      <c r="AH33" s="4">
        <v>1.7679219291192618</v>
      </c>
    </row>
    <row r="34" spans="3:34">
      <c r="C34" s="2"/>
      <c r="D34" s="2"/>
      <c r="K34" s="8"/>
      <c r="L34" s="4">
        <v>1</v>
      </c>
      <c r="M34" s="4">
        <v>1.4230313816431135</v>
      </c>
      <c r="N34" s="4">
        <v>5.2058421745893035E-2</v>
      </c>
      <c r="V34" s="4">
        <v>2</v>
      </c>
      <c r="W34" s="4">
        <v>0.22900491769057396</v>
      </c>
      <c r="X34" s="4">
        <v>0.42420759608476977</v>
      </c>
      <c r="AF34" s="4">
        <v>5</v>
      </c>
      <c r="AG34" s="4">
        <v>0.27871720876831207</v>
      </c>
      <c r="AH34" s="4">
        <v>-0.37562722177636848</v>
      </c>
    </row>
    <row r="35" spans="3:34">
      <c r="C35" s="2"/>
      <c r="D35" s="2"/>
      <c r="K35" s="8"/>
      <c r="L35" s="4">
        <v>2</v>
      </c>
      <c r="M35" s="4">
        <v>0.69138436043397178</v>
      </c>
      <c r="N35" s="4">
        <v>-3.817184665862805E-2</v>
      </c>
      <c r="V35" s="4">
        <v>3</v>
      </c>
      <c r="W35" s="4">
        <v>0.53113659189343565</v>
      </c>
      <c r="X35" s="4">
        <v>0.88383675607738232</v>
      </c>
      <c r="AF35" s="4">
        <v>6</v>
      </c>
      <c r="AG35" s="4">
        <v>1.7079682116647199</v>
      </c>
      <c r="AH35" s="4">
        <v>-0.66186342441868118</v>
      </c>
    </row>
    <row r="36" spans="3:34" ht="17" thickBot="1">
      <c r="C36" s="2"/>
      <c r="D36" s="2"/>
      <c r="K36" s="8"/>
      <c r="L36" s="4">
        <v>3</v>
      </c>
      <c r="M36" s="4">
        <v>1.4438036325981329</v>
      </c>
      <c r="N36" s="4">
        <v>-2.8830284627314962E-2</v>
      </c>
      <c r="V36" s="4">
        <v>4</v>
      </c>
      <c r="W36" s="4">
        <v>2.8382255853513918</v>
      </c>
      <c r="X36" s="4">
        <v>0.24095566069623287</v>
      </c>
      <c r="AF36" s="5">
        <v>7</v>
      </c>
      <c r="AG36" s="5">
        <v>0.89213808331013433</v>
      </c>
      <c r="AH36" s="5">
        <v>-1.7781947310032975</v>
      </c>
    </row>
    <row r="37" spans="3:34">
      <c r="C37" s="2"/>
      <c r="D37" s="2"/>
      <c r="K37" s="8"/>
      <c r="L37" s="4">
        <v>4</v>
      </c>
      <c r="M37" s="4">
        <v>3.0536462109275249</v>
      </c>
      <c r="N37" s="4">
        <v>2.5535035120099803E-2</v>
      </c>
      <c r="V37" s="4">
        <v>5</v>
      </c>
      <c r="W37" s="4">
        <v>0.67794631597656263</v>
      </c>
      <c r="X37" s="4">
        <v>-0.77485632898461898</v>
      </c>
      <c r="AF37" s="4"/>
      <c r="AG37" s="4"/>
      <c r="AH37" s="4"/>
    </row>
    <row r="38" spans="3:34">
      <c r="K38" s="8"/>
      <c r="L38" s="4">
        <v>5</v>
      </c>
      <c r="M38" s="4">
        <v>-0.13260085536762745</v>
      </c>
      <c r="N38" s="4">
        <v>3.5690842359571054E-2</v>
      </c>
      <c r="V38" s="4">
        <v>6</v>
      </c>
      <c r="W38" s="4">
        <v>1.7688255524786789</v>
      </c>
      <c r="X38" s="4">
        <v>-0.72272076523264017</v>
      </c>
      <c r="AF38" s="48"/>
      <c r="AG38" s="48"/>
      <c r="AH38" s="48"/>
    </row>
    <row r="39" spans="3:34" ht="17" thickBot="1">
      <c r="K39" s="8"/>
      <c r="L39" s="4">
        <v>6</v>
      </c>
      <c r="M39" s="4">
        <v>1.1063918621356024</v>
      </c>
      <c r="N39" s="4">
        <v>-6.0287074889563641E-2</v>
      </c>
      <c r="V39" s="5">
        <v>7</v>
      </c>
      <c r="W39" s="5">
        <v>-1.7866437743712993E-2</v>
      </c>
      <c r="X39" s="5">
        <v>-0.86819020994945018</v>
      </c>
    </row>
    <row r="40" spans="3:34" ht="17" thickBot="1">
      <c r="K40" s="8"/>
      <c r="L40" s="5">
        <v>7</v>
      </c>
      <c r="M40" s="5">
        <v>-0.90006155464470794</v>
      </c>
      <c r="N40" s="5">
        <v>1.4004906951544771E-2</v>
      </c>
      <c r="V40" s="4"/>
      <c r="W40" s="4"/>
      <c r="X40" s="4"/>
    </row>
    <row r="41" spans="3:34">
      <c r="K41" s="8"/>
      <c r="L41" s="4"/>
      <c r="M41" s="4"/>
      <c r="N41" s="4"/>
      <c r="V41" s="48"/>
      <c r="W41" s="48"/>
      <c r="X41" s="48"/>
    </row>
    <row r="42" spans="3:34">
      <c r="K42" s="8"/>
      <c r="L42" s="8"/>
      <c r="M42" s="8"/>
      <c r="N42" s="8"/>
      <c r="V42" s="8"/>
      <c r="W42" s="8"/>
      <c r="X42" s="8"/>
    </row>
    <row r="43" spans="3:34">
      <c r="K43" s="8"/>
    </row>
    <row r="44" spans="3:34">
      <c r="K44" s="8"/>
    </row>
    <row r="45" spans="3:34">
      <c r="K45" s="8"/>
    </row>
    <row r="46" spans="3:34">
      <c r="K46" s="8"/>
    </row>
    <row r="47" spans="3:34">
      <c r="K47" s="8"/>
    </row>
    <row r="48" spans="3:34">
      <c r="K48" s="8"/>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E9F1F-E0FE-4942-8EC1-26BDE8632668}">
  <dimension ref="A1:T48"/>
  <sheetViews>
    <sheetView workbookViewId="0"/>
  </sheetViews>
  <sheetFormatPr baseColWidth="10" defaultRowHeight="16"/>
  <cols>
    <col min="1" max="3" width="11" bestFit="1" customWidth="1"/>
    <col min="4" max="4" width="11" customWidth="1"/>
    <col min="5" max="5" width="23.83203125" customWidth="1"/>
    <col min="6" max="6" width="15" customWidth="1"/>
    <col min="7" max="7" width="14.6640625" customWidth="1"/>
    <col min="8" max="8" width="14.1640625" customWidth="1"/>
    <col min="9" max="9" width="12.6640625" customWidth="1"/>
    <col min="10" max="10" width="13.33203125" customWidth="1"/>
    <col min="13" max="13" width="15.6640625" customWidth="1"/>
  </cols>
  <sheetData>
    <row r="1" spans="1:17">
      <c r="A1" t="s">
        <v>102</v>
      </c>
    </row>
    <row r="2" spans="1:17">
      <c r="L2" s="46" t="s">
        <v>145</v>
      </c>
    </row>
    <row r="3" spans="1:17">
      <c r="E3" s="1"/>
      <c r="F3" s="1"/>
      <c r="G3" s="1"/>
      <c r="H3" s="1"/>
      <c r="I3" s="1"/>
      <c r="L3" s="46" t="s">
        <v>103</v>
      </c>
    </row>
    <row r="4" spans="1:17">
      <c r="E4" s="1"/>
      <c r="F4" s="1"/>
      <c r="G4" s="1"/>
      <c r="H4" s="1"/>
      <c r="I4" s="1"/>
    </row>
    <row r="6" spans="1:17">
      <c r="A6" t="s">
        <v>52</v>
      </c>
      <c r="B6" t="s">
        <v>53</v>
      </c>
      <c r="C6" s="9" t="s">
        <v>54</v>
      </c>
      <c r="D6" s="9" t="s">
        <v>104</v>
      </c>
      <c r="E6" t="s">
        <v>75</v>
      </c>
      <c r="F6" t="s">
        <v>55</v>
      </c>
      <c r="G6" t="s">
        <v>56</v>
      </c>
      <c r="H6" t="s">
        <v>57</v>
      </c>
      <c r="I6" t="s">
        <v>58</v>
      </c>
      <c r="J6" t="s">
        <v>101</v>
      </c>
      <c r="L6" t="s">
        <v>17</v>
      </c>
    </row>
    <row r="7" spans="1:17" ht="17" thickBot="1">
      <c r="A7" t="s">
        <v>63</v>
      </c>
      <c r="B7" t="s">
        <v>64</v>
      </c>
      <c r="C7" s="9">
        <v>29.86</v>
      </c>
      <c r="D7" s="36">
        <f>LOG(C7)</f>
        <v>1.4750898033890065</v>
      </c>
      <c r="E7" s="1">
        <v>49.014617179440705</v>
      </c>
      <c r="F7" s="16">
        <v>28.012450428935001</v>
      </c>
      <c r="G7" s="17">
        <v>8.1921839607740008</v>
      </c>
      <c r="H7" s="17">
        <v>4.6386983851779995</v>
      </c>
      <c r="I7" s="17">
        <v>11.610613284336001</v>
      </c>
      <c r="J7" s="18">
        <f>SUM(F7:I7)</f>
        <v>52.453946059223</v>
      </c>
      <c r="K7" s="1"/>
    </row>
    <row r="8" spans="1:17">
      <c r="A8" t="s">
        <v>69</v>
      </c>
      <c r="B8" t="s">
        <v>70</v>
      </c>
      <c r="C8" s="9">
        <v>4.5</v>
      </c>
      <c r="D8" s="36">
        <f t="shared" ref="D8:D13" si="0">LOG(C8)</f>
        <v>0.65321251377534373</v>
      </c>
      <c r="E8" s="1">
        <v>220.40384989077907</v>
      </c>
      <c r="F8" s="19">
        <v>138.560370221548</v>
      </c>
      <c r="G8" s="20">
        <v>34.811665438657997</v>
      </c>
      <c r="H8" s="20">
        <v>19.334669883529003</v>
      </c>
      <c r="I8" s="20">
        <v>41.186684991890004</v>
      </c>
      <c r="J8" s="21">
        <f t="shared" ref="J8:J13" si="1">SUM(F8:I8)</f>
        <v>233.89339053562497</v>
      </c>
      <c r="K8" s="1"/>
      <c r="L8" s="7" t="s">
        <v>18</v>
      </c>
      <c r="M8" s="7"/>
    </row>
    <row r="9" spans="1:17">
      <c r="A9" t="s">
        <v>65</v>
      </c>
      <c r="B9" t="s">
        <v>66</v>
      </c>
      <c r="C9" s="9">
        <v>26</v>
      </c>
      <c r="D9" s="36">
        <f t="shared" si="0"/>
        <v>1.414973347970818</v>
      </c>
      <c r="E9" s="1">
        <v>201.2470455903061</v>
      </c>
      <c r="F9" s="19">
        <v>112.476303267806</v>
      </c>
      <c r="G9" s="20">
        <v>36.497238071355</v>
      </c>
      <c r="H9" s="20">
        <v>17.64803174055</v>
      </c>
      <c r="I9" s="20">
        <v>46.224905179678998</v>
      </c>
      <c r="J9" s="21">
        <f t="shared" si="1"/>
        <v>212.84647825938998</v>
      </c>
      <c r="K9" s="1"/>
      <c r="L9" s="4" t="s">
        <v>19</v>
      </c>
      <c r="M9" s="4">
        <v>0.79276444140188362</v>
      </c>
    </row>
    <row r="10" spans="1:17">
      <c r="A10" t="s">
        <v>59</v>
      </c>
      <c r="B10" t="s">
        <v>60</v>
      </c>
      <c r="C10" s="9">
        <v>1200</v>
      </c>
      <c r="D10" s="36">
        <f t="shared" si="0"/>
        <v>3.0791812460476247</v>
      </c>
      <c r="E10" s="1">
        <v>81.766994095712548</v>
      </c>
      <c r="F10" s="19">
        <v>50.899727375459996</v>
      </c>
      <c r="G10" s="20">
        <v>13.564375106016</v>
      </c>
      <c r="H10" s="20">
        <v>8.0252671942829998</v>
      </c>
      <c r="I10" s="20">
        <v>14.7841747909</v>
      </c>
      <c r="J10" s="21">
        <f t="shared" si="1"/>
        <v>87.27354446665899</v>
      </c>
      <c r="K10" s="1"/>
      <c r="L10" s="4" t="s">
        <v>20</v>
      </c>
      <c r="M10" s="4">
        <v>0.62847545955124051</v>
      </c>
    </row>
    <row r="11" spans="1:17">
      <c r="A11" t="s">
        <v>71</v>
      </c>
      <c r="B11" t="s">
        <v>72</v>
      </c>
      <c r="C11" s="9">
        <v>0.8</v>
      </c>
      <c r="D11" s="36">
        <f t="shared" si="0"/>
        <v>-9.6910013008056392E-2</v>
      </c>
      <c r="E11" s="1">
        <v>243.5579356715219</v>
      </c>
      <c r="F11" s="19">
        <v>154.082779230516</v>
      </c>
      <c r="G11" s="20">
        <v>38.868975480317999</v>
      </c>
      <c r="H11" s="20">
        <v>23.251934976605</v>
      </c>
      <c r="I11" s="20">
        <v>44.366923194214003</v>
      </c>
      <c r="J11" s="21">
        <f t="shared" si="1"/>
        <v>260.57061288165301</v>
      </c>
      <c r="K11" s="1"/>
      <c r="L11" s="4" t="s">
        <v>21</v>
      </c>
      <c r="M11" s="4">
        <v>-0.61457362134627846</v>
      </c>
    </row>
    <row r="12" spans="1:17">
      <c r="A12" t="s">
        <v>67</v>
      </c>
      <c r="B12" t="s">
        <v>68</v>
      </c>
      <c r="C12" s="9">
        <v>11.12</v>
      </c>
      <c r="D12" s="36">
        <f t="shared" si="0"/>
        <v>1.0461047872460387</v>
      </c>
      <c r="E12" s="1">
        <v>19.605940223278168</v>
      </c>
      <c r="F12" s="19">
        <v>12.763612753643001</v>
      </c>
      <c r="G12" s="20">
        <v>2.9528458834669999</v>
      </c>
      <c r="H12" s="20">
        <v>2.989049387713</v>
      </c>
      <c r="I12" s="20">
        <v>3.5770472835280001</v>
      </c>
      <c r="J12" s="21">
        <f t="shared" si="1"/>
        <v>22.282555308351</v>
      </c>
      <c r="K12" s="1"/>
      <c r="L12" s="4" t="s">
        <v>22</v>
      </c>
      <c r="M12" s="4">
        <v>1.3346853206393086</v>
      </c>
    </row>
    <row r="13" spans="1:17" ht="17" thickBot="1">
      <c r="A13" s="10" t="s">
        <v>73</v>
      </c>
      <c r="B13" t="s">
        <v>74</v>
      </c>
      <c r="C13" s="9">
        <v>0.13</v>
      </c>
      <c r="D13" s="36">
        <f t="shared" si="0"/>
        <v>-0.88605664769316317</v>
      </c>
      <c r="E13" s="1">
        <v>147.43987899368801</v>
      </c>
      <c r="F13" s="22">
        <v>74.542119787171004</v>
      </c>
      <c r="G13" s="23">
        <v>28.487466584318</v>
      </c>
      <c r="H13" s="23">
        <v>10.764008261968</v>
      </c>
      <c r="I13" s="23">
        <v>39.633339173145998</v>
      </c>
      <c r="J13" s="24">
        <f t="shared" si="1"/>
        <v>153.42693380660302</v>
      </c>
      <c r="K13" s="1"/>
      <c r="L13" s="5" t="s">
        <v>23</v>
      </c>
      <c r="M13" s="5">
        <v>7</v>
      </c>
    </row>
    <row r="14" spans="1:17">
      <c r="K14" s="1"/>
    </row>
    <row r="15" spans="1:17" ht="17" thickBot="1">
      <c r="L15" t="s">
        <v>24</v>
      </c>
    </row>
    <row r="16" spans="1:17">
      <c r="L16" s="6"/>
      <c r="M16" s="6" t="s">
        <v>29</v>
      </c>
      <c r="N16" s="6" t="s">
        <v>30</v>
      </c>
      <c r="O16" s="6" t="s">
        <v>31</v>
      </c>
      <c r="P16" s="6" t="s">
        <v>32</v>
      </c>
      <c r="Q16" s="6" t="s">
        <v>33</v>
      </c>
    </row>
    <row r="17" spans="1:20">
      <c r="L17" s="4" t="s">
        <v>25</v>
      </c>
      <c r="M17" s="4">
        <v>5</v>
      </c>
      <c r="N17" s="4">
        <v>6.0268250142343556</v>
      </c>
      <c r="O17" s="4">
        <v>1.2053650028468712</v>
      </c>
      <c r="P17" s="4">
        <v>0.84580611928368643</v>
      </c>
      <c r="Q17" s="4">
        <v>0.67349770651195029</v>
      </c>
    </row>
    <row r="18" spans="1:20">
      <c r="L18" s="4" t="s">
        <v>26</v>
      </c>
      <c r="M18" s="4">
        <v>2</v>
      </c>
      <c r="N18" s="4">
        <v>3.5627698102601082</v>
      </c>
      <c r="O18" s="4">
        <v>1.7813849051300541</v>
      </c>
      <c r="P18" s="4"/>
      <c r="Q18" s="4"/>
    </row>
    <row r="19" spans="1:20" ht="17" thickBot="1">
      <c r="L19" s="5" t="s">
        <v>27</v>
      </c>
      <c r="M19" s="5">
        <v>7</v>
      </c>
      <c r="N19" s="5">
        <v>9.5895948244944638</v>
      </c>
      <c r="O19" s="5"/>
      <c r="P19" s="5"/>
      <c r="Q19" s="5"/>
    </row>
    <row r="20" spans="1:20" ht="17" thickBot="1"/>
    <row r="21" spans="1:20">
      <c r="L21" s="6"/>
      <c r="M21" s="6" t="s">
        <v>34</v>
      </c>
      <c r="N21" s="6" t="s">
        <v>22</v>
      </c>
      <c r="O21" s="6" t="s">
        <v>35</v>
      </c>
      <c r="P21" s="6" t="s">
        <v>36</v>
      </c>
      <c r="Q21" s="6" t="s">
        <v>37</v>
      </c>
      <c r="R21" s="6" t="s">
        <v>38</v>
      </c>
      <c r="S21" s="6" t="s">
        <v>39</v>
      </c>
      <c r="T21" s="6" t="s">
        <v>40</v>
      </c>
    </row>
    <row r="22" spans="1:20">
      <c r="L22" s="4" t="s">
        <v>28</v>
      </c>
      <c r="M22" s="4">
        <v>2.7154098683581935</v>
      </c>
      <c r="N22" s="4">
        <v>1.4857557041906044</v>
      </c>
      <c r="O22" s="4">
        <v>1.8276287687803077</v>
      </c>
      <c r="P22" s="4">
        <v>0.20912448554195395</v>
      </c>
      <c r="Q22" s="4">
        <v>-3.6772809680183469</v>
      </c>
      <c r="R22" s="4">
        <v>9.1081007047347349</v>
      </c>
      <c r="S22" s="4">
        <v>-3.6772809680183469</v>
      </c>
      <c r="T22" s="4">
        <v>9.1081007047347349</v>
      </c>
    </row>
    <row r="23" spans="1:20">
      <c r="L23" s="4" t="s">
        <v>91</v>
      </c>
      <c r="M23" s="4">
        <v>0.3855160113702783</v>
      </c>
      <c r="N23" s="4">
        <v>1.1239171824866727</v>
      </c>
      <c r="O23" s="4">
        <v>0.34301104865869397</v>
      </c>
      <c r="P23" s="4">
        <v>0.76428873246809725</v>
      </c>
      <c r="Q23" s="4">
        <v>-4.4503093218683301</v>
      </c>
      <c r="R23" s="4">
        <v>5.2213413446088861</v>
      </c>
      <c r="S23" s="4">
        <v>-4.4503093218683301</v>
      </c>
      <c r="T23" s="4">
        <v>5.2213413446088861</v>
      </c>
    </row>
    <row r="24" spans="1:20">
      <c r="A24" s="3"/>
      <c r="B24" s="3"/>
      <c r="C24" s="2"/>
      <c r="D24" s="2"/>
      <c r="L24" s="4" t="s">
        <v>92</v>
      </c>
      <c r="M24" s="4">
        <v>1.913043487330319</v>
      </c>
      <c r="N24" s="4">
        <v>2.1049021416317788</v>
      </c>
      <c r="O24" s="4">
        <v>0.9088515088151673</v>
      </c>
      <c r="P24" s="4">
        <v>0.45936270245063637</v>
      </c>
      <c r="Q24" s="4">
        <v>-7.1436194582171462</v>
      </c>
      <c r="R24" s="4">
        <v>10.969706432877784</v>
      </c>
      <c r="S24" s="4">
        <v>-7.1436194582171462</v>
      </c>
      <c r="T24" s="4">
        <v>10.969706432877784</v>
      </c>
    </row>
    <row r="25" spans="1:20">
      <c r="A25" s="3"/>
      <c r="B25" s="3"/>
      <c r="C25" s="2"/>
      <c r="D25" s="2"/>
      <c r="L25" s="4" t="s">
        <v>93</v>
      </c>
      <c r="M25" s="4">
        <v>0</v>
      </c>
      <c r="N25" s="4">
        <v>0</v>
      </c>
      <c r="O25" s="4">
        <v>65535</v>
      </c>
      <c r="P25" s="4" t="e">
        <v>#NUM!</v>
      </c>
      <c r="Q25" s="4">
        <v>0</v>
      </c>
      <c r="R25" s="4">
        <v>0</v>
      </c>
      <c r="S25" s="4">
        <v>0</v>
      </c>
      <c r="T25" s="4">
        <v>0</v>
      </c>
    </row>
    <row r="26" spans="1:20">
      <c r="A26" s="3"/>
      <c r="B26" s="3"/>
      <c r="C26" s="2"/>
      <c r="D26" s="2"/>
      <c r="L26" s="4" t="s">
        <v>94</v>
      </c>
      <c r="M26" s="4">
        <v>-0.4448301872592072</v>
      </c>
      <c r="N26" s="4">
        <v>0.7808676233683397</v>
      </c>
      <c r="O26" s="4">
        <v>-0.56966145598455464</v>
      </c>
      <c r="P26" s="4" t="e">
        <v>#NUM!</v>
      </c>
      <c r="Q26" s="4">
        <v>-3.8046323985179704</v>
      </c>
      <c r="R26" s="4">
        <v>2.9149720239995558</v>
      </c>
      <c r="S26" s="4">
        <v>-3.8046323985179704</v>
      </c>
      <c r="T26" s="4">
        <v>2.9149720239995558</v>
      </c>
    </row>
    <row r="27" spans="1:20" ht="17" thickBot="1">
      <c r="A27" s="3"/>
      <c r="B27" s="3"/>
      <c r="C27" s="2"/>
      <c r="D27" s="2"/>
      <c r="K27" s="8"/>
      <c r="L27" s="5" t="s">
        <v>95</v>
      </c>
      <c r="M27" s="5">
        <v>-0.44541145445329849</v>
      </c>
      <c r="N27" s="5">
        <v>1.048573072951515</v>
      </c>
      <c r="O27" s="5">
        <v>-0.42477865009403487</v>
      </c>
      <c r="P27" s="5">
        <v>0.71233242074347003</v>
      </c>
      <c r="Q27" s="5">
        <v>-4.9570572491299174</v>
      </c>
      <c r="R27" s="5">
        <v>4.0662343402233212</v>
      </c>
      <c r="S27" s="5">
        <v>-4.9570572491299174</v>
      </c>
      <c r="T27" s="5">
        <v>4.0662343402233212</v>
      </c>
    </row>
    <row r="28" spans="1:20">
      <c r="A28" s="3"/>
      <c r="B28" s="3"/>
      <c r="C28" s="2"/>
      <c r="D28" s="2"/>
      <c r="K28" s="8"/>
    </row>
    <row r="29" spans="1:20">
      <c r="A29" s="3"/>
      <c r="B29" s="3"/>
      <c r="C29" s="2"/>
      <c r="D29" s="2"/>
      <c r="K29" s="8"/>
    </row>
    <row r="30" spans="1:20">
      <c r="A30" s="3"/>
      <c r="B30" s="3"/>
      <c r="C30" s="2"/>
      <c r="D30" s="2"/>
      <c r="K30" s="8"/>
    </row>
    <row r="31" spans="1:20">
      <c r="A31" s="3"/>
      <c r="B31" s="3"/>
      <c r="C31" s="2"/>
      <c r="D31" s="2"/>
      <c r="K31" s="8"/>
      <c r="L31" t="s">
        <v>41</v>
      </c>
    </row>
    <row r="32" spans="1:20" ht="17" thickBot="1">
      <c r="A32" s="3"/>
      <c r="B32" s="3"/>
      <c r="C32" s="2"/>
      <c r="D32" s="2"/>
      <c r="K32" s="8"/>
    </row>
    <row r="33" spans="3:14">
      <c r="C33" s="2"/>
      <c r="D33" s="2"/>
      <c r="K33" s="8"/>
      <c r="L33" s="6" t="s">
        <v>42</v>
      </c>
      <c r="M33" s="6" t="s">
        <v>96</v>
      </c>
      <c r="N33" s="6" t="s">
        <v>43</v>
      </c>
    </row>
    <row r="34" spans="3:14">
      <c r="C34" s="2"/>
      <c r="D34" s="2"/>
      <c r="K34" s="8"/>
      <c r="L34" s="4">
        <v>1</v>
      </c>
      <c r="M34" s="4">
        <v>0.65832251208065173</v>
      </c>
      <c r="N34" s="4">
        <v>0.81676729130835479</v>
      </c>
    </row>
    <row r="35" spans="3:14">
      <c r="C35" s="2"/>
      <c r="D35" s="2"/>
      <c r="K35" s="8"/>
      <c r="L35" s="4">
        <v>2</v>
      </c>
      <c r="M35" s="4">
        <v>0.22900491769061659</v>
      </c>
      <c r="N35" s="4">
        <v>0.42420759608472713</v>
      </c>
    </row>
    <row r="36" spans="3:14">
      <c r="C36" s="2"/>
      <c r="D36" s="2"/>
      <c r="K36" s="8"/>
      <c r="L36" s="4">
        <v>3</v>
      </c>
      <c r="M36" s="4">
        <v>0.53113659189342854</v>
      </c>
      <c r="N36" s="4">
        <v>0.88383675607738943</v>
      </c>
    </row>
    <row r="37" spans="3:14">
      <c r="C37" s="2"/>
      <c r="D37" s="2"/>
      <c r="K37" s="8"/>
      <c r="L37" s="4">
        <v>4</v>
      </c>
      <c r="M37" s="4">
        <v>2.8382255853514167</v>
      </c>
      <c r="N37" s="4">
        <v>0.240955660696208</v>
      </c>
    </row>
    <row r="38" spans="3:14">
      <c r="K38" s="8"/>
      <c r="L38" s="4">
        <v>5</v>
      </c>
      <c r="M38" s="4">
        <v>0.67794631597654131</v>
      </c>
      <c r="N38" s="4">
        <v>-0.77485632898459766</v>
      </c>
    </row>
    <row r="39" spans="3:14">
      <c r="K39" s="8"/>
      <c r="L39" s="4">
        <v>6</v>
      </c>
      <c r="M39" s="4">
        <v>1.7688255524786598</v>
      </c>
      <c r="N39" s="4">
        <v>-0.72272076523262108</v>
      </c>
    </row>
    <row r="40" spans="3:14" ht="17" thickBot="1">
      <c r="K40" s="8"/>
      <c r="L40" s="5">
        <v>7</v>
      </c>
      <c r="M40" s="5">
        <v>-1.7866437743705887E-2</v>
      </c>
      <c r="N40" s="5">
        <v>-0.86819020994945728</v>
      </c>
    </row>
    <row r="41" spans="3:14">
      <c r="K41" s="8"/>
      <c r="L41" s="4"/>
      <c r="M41" s="4"/>
      <c r="N41" s="4"/>
    </row>
    <row r="42" spans="3:14">
      <c r="K42" s="8"/>
      <c r="L42" s="8"/>
      <c r="M42" s="8"/>
      <c r="N42" s="8"/>
    </row>
    <row r="43" spans="3:14">
      <c r="K43" s="8"/>
    </row>
    <row r="44" spans="3:14">
      <c r="K44" s="8"/>
    </row>
    <row r="45" spans="3:14">
      <c r="K45" s="8"/>
    </row>
    <row r="46" spans="3:14">
      <c r="K46" s="8"/>
    </row>
    <row r="47" spans="3:14">
      <c r="K47" s="8"/>
    </row>
    <row r="48" spans="3:14">
      <c r="K48" s="8"/>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E710A-14E6-5D4A-88B5-D944848024D2}">
  <dimension ref="A3:AZ94"/>
  <sheetViews>
    <sheetView zoomScale="84" workbookViewId="0"/>
  </sheetViews>
  <sheetFormatPr baseColWidth="10" defaultRowHeight="16"/>
  <cols>
    <col min="1" max="1" width="11" bestFit="1" customWidth="1"/>
    <col min="2" max="2" width="13" customWidth="1"/>
    <col min="3" max="3" width="13.83203125" customWidth="1"/>
    <col min="4" max="4" width="11" customWidth="1"/>
    <col min="5" max="5" width="23.83203125" customWidth="1"/>
    <col min="6" max="6" width="15" customWidth="1"/>
    <col min="7" max="7" width="14.6640625" customWidth="1"/>
    <col min="8" max="8" width="14.1640625" customWidth="1"/>
    <col min="9" max="9" width="12.6640625" customWidth="1"/>
    <col min="10" max="10" width="13.33203125" customWidth="1"/>
    <col min="12" max="12" width="16.83203125" customWidth="1"/>
    <col min="13" max="13" width="18" customWidth="1"/>
    <col min="14" max="14" width="16.1640625" customWidth="1"/>
    <col min="15" max="16" width="11" bestFit="1" customWidth="1"/>
    <col min="17" max="17" width="12.1640625" bestFit="1" customWidth="1"/>
    <col min="18" max="20" width="11" bestFit="1" customWidth="1"/>
    <col min="22" max="22" width="16.1640625" customWidth="1"/>
    <col min="23" max="23" width="17" customWidth="1"/>
    <col min="24" max="24" width="13.5" customWidth="1"/>
    <col min="25" max="26" width="11" bestFit="1" customWidth="1"/>
    <col min="27" max="27" width="12.1640625" bestFit="1" customWidth="1"/>
    <col min="28" max="28" width="11" bestFit="1" customWidth="1"/>
    <col min="32" max="32" width="16.83203125" customWidth="1"/>
    <col min="34" max="34" width="15" customWidth="1"/>
    <col min="44" max="44" width="13.6640625" customWidth="1"/>
    <col min="45" max="45" width="11.6640625" bestFit="1" customWidth="1"/>
    <col min="46" max="46" width="16.1640625" customWidth="1"/>
    <col min="47" max="47" width="16.5" customWidth="1"/>
    <col min="48" max="48" width="15.33203125" customWidth="1"/>
    <col min="49" max="49" width="15.1640625" customWidth="1"/>
    <col min="50" max="50" width="12.33203125" customWidth="1"/>
    <col min="51" max="51" width="14.1640625" customWidth="1"/>
    <col min="52" max="52" width="11.33203125" bestFit="1" customWidth="1"/>
  </cols>
  <sheetData>
    <row r="3" spans="1:47">
      <c r="E3" s="1"/>
      <c r="F3" s="1"/>
      <c r="G3" s="1"/>
      <c r="H3" s="1"/>
      <c r="I3" s="1"/>
    </row>
    <row r="4" spans="1:47">
      <c r="E4" s="1"/>
      <c r="F4" s="1"/>
      <c r="G4" s="1"/>
      <c r="H4" s="1"/>
      <c r="I4" s="1"/>
      <c r="V4" s="2"/>
      <c r="Z4" s="58"/>
    </row>
    <row r="5" spans="1:47">
      <c r="A5" t="s">
        <v>162</v>
      </c>
      <c r="L5" t="s">
        <v>162</v>
      </c>
      <c r="V5" t="s">
        <v>163</v>
      </c>
      <c r="AF5" t="s">
        <v>164</v>
      </c>
      <c r="AP5" t="s">
        <v>165</v>
      </c>
    </row>
    <row r="6" spans="1:47">
      <c r="A6" t="s">
        <v>52</v>
      </c>
      <c r="B6" t="s">
        <v>53</v>
      </c>
      <c r="C6" s="9" t="s">
        <v>54</v>
      </c>
      <c r="D6" s="9" t="s">
        <v>104</v>
      </c>
      <c r="E6" t="s">
        <v>75</v>
      </c>
      <c r="F6" t="s">
        <v>55</v>
      </c>
      <c r="G6" t="s">
        <v>56</v>
      </c>
      <c r="H6" t="s">
        <v>57</v>
      </c>
      <c r="I6" t="s">
        <v>58</v>
      </c>
      <c r="L6" t="s">
        <v>17</v>
      </c>
      <c r="V6" t="s">
        <v>17</v>
      </c>
      <c r="AF6" t="s">
        <v>17</v>
      </c>
      <c r="AP6" t="s">
        <v>17</v>
      </c>
    </row>
    <row r="7" spans="1:47" ht="17" thickBot="1">
      <c r="A7" t="s">
        <v>63</v>
      </c>
      <c r="B7" t="s">
        <v>64</v>
      </c>
      <c r="C7" s="9">
        <v>29.86</v>
      </c>
      <c r="D7" s="36">
        <f t="shared" ref="D7:D12" si="0">LOG(C7)</f>
        <v>1.4750898033890065</v>
      </c>
      <c r="E7" s="1">
        <v>49.014617179440705</v>
      </c>
      <c r="F7" s="1">
        <v>28.012450428935001</v>
      </c>
      <c r="G7" s="1">
        <v>8.1921839607740008</v>
      </c>
      <c r="H7" s="1">
        <v>4.6386983851779995</v>
      </c>
      <c r="I7" s="1">
        <v>11.610613284336001</v>
      </c>
    </row>
    <row r="8" spans="1:47">
      <c r="A8" t="s">
        <v>65</v>
      </c>
      <c r="B8" t="s">
        <v>66</v>
      </c>
      <c r="C8" s="9">
        <v>26</v>
      </c>
      <c r="D8" s="36">
        <f t="shared" si="0"/>
        <v>1.414973347970818</v>
      </c>
      <c r="E8" s="1">
        <v>201.2470455903061</v>
      </c>
      <c r="F8" s="1">
        <v>112.476303267806</v>
      </c>
      <c r="G8" s="1">
        <v>36.497238071355</v>
      </c>
      <c r="H8" s="1">
        <v>17.64803174055</v>
      </c>
      <c r="I8" s="1">
        <v>46.224905179678998</v>
      </c>
      <c r="L8" s="7" t="s">
        <v>18</v>
      </c>
      <c r="M8" s="7"/>
      <c r="V8" s="7" t="s">
        <v>18</v>
      </c>
      <c r="W8" s="7"/>
      <c r="AF8" s="7" t="s">
        <v>18</v>
      </c>
      <c r="AG8" s="7"/>
      <c r="AP8" s="7" t="s">
        <v>18</v>
      </c>
      <c r="AQ8" s="7"/>
    </row>
    <row r="9" spans="1:47">
      <c r="A9" t="s">
        <v>67</v>
      </c>
      <c r="B9" t="s">
        <v>68</v>
      </c>
      <c r="C9" s="9">
        <v>11.12</v>
      </c>
      <c r="D9" s="36">
        <f t="shared" si="0"/>
        <v>1.0461047872460387</v>
      </c>
      <c r="E9" s="1">
        <v>19.605940223278168</v>
      </c>
      <c r="F9" s="1">
        <v>12.763612753643001</v>
      </c>
      <c r="G9" s="1">
        <v>2.9528458834669999</v>
      </c>
      <c r="H9" s="1">
        <v>2.989049387713</v>
      </c>
      <c r="I9" s="1">
        <v>3.5770472835280001</v>
      </c>
      <c r="L9" s="4" t="s">
        <v>19</v>
      </c>
      <c r="M9" s="4">
        <v>1</v>
      </c>
      <c r="V9" s="4" t="s">
        <v>19</v>
      </c>
      <c r="W9" s="4">
        <v>1</v>
      </c>
      <c r="AF9" s="4" t="s">
        <v>19</v>
      </c>
      <c r="AG9" s="4">
        <v>1</v>
      </c>
      <c r="AP9" s="4" t="s">
        <v>19</v>
      </c>
      <c r="AQ9" s="4">
        <v>1</v>
      </c>
    </row>
    <row r="10" spans="1:47">
      <c r="A10" t="s">
        <v>69</v>
      </c>
      <c r="B10" t="s">
        <v>70</v>
      </c>
      <c r="C10" s="9">
        <v>4.5</v>
      </c>
      <c r="D10" s="36">
        <f t="shared" si="0"/>
        <v>0.65321251377534373</v>
      </c>
      <c r="E10" s="1">
        <v>220.40384989077907</v>
      </c>
      <c r="F10" s="1">
        <v>138.560370221548</v>
      </c>
      <c r="G10" s="1">
        <v>34.811665438657997</v>
      </c>
      <c r="H10" s="1">
        <v>19.334669883529003</v>
      </c>
      <c r="I10" s="1">
        <v>41.186684991890004</v>
      </c>
      <c r="L10" s="4" t="s">
        <v>20</v>
      </c>
      <c r="M10" s="4">
        <v>1</v>
      </c>
      <c r="V10" s="4" t="s">
        <v>20</v>
      </c>
      <c r="W10" s="4">
        <v>1</v>
      </c>
      <c r="AF10" s="4" t="s">
        <v>20</v>
      </c>
      <c r="AG10" s="4">
        <v>1</v>
      </c>
      <c r="AP10" s="4" t="s">
        <v>20</v>
      </c>
      <c r="AQ10" s="4">
        <v>1</v>
      </c>
    </row>
    <row r="11" spans="1:47">
      <c r="A11" t="s">
        <v>71</v>
      </c>
      <c r="B11" t="s">
        <v>72</v>
      </c>
      <c r="C11" s="9">
        <v>0.8</v>
      </c>
      <c r="D11" s="36">
        <f t="shared" si="0"/>
        <v>-9.6910013008056392E-2</v>
      </c>
      <c r="E11" s="1">
        <v>243.5579356715219</v>
      </c>
      <c r="F11" s="1">
        <v>154.082779230516</v>
      </c>
      <c r="G11" s="1">
        <v>38.868975480317999</v>
      </c>
      <c r="H11" s="1">
        <v>23.251934976605</v>
      </c>
      <c r="I11" s="1">
        <v>44.366923194214003</v>
      </c>
      <c r="L11" s="4" t="s">
        <v>21</v>
      </c>
      <c r="M11" s="4">
        <v>65535</v>
      </c>
      <c r="V11" s="4" t="s">
        <v>21</v>
      </c>
      <c r="W11" s="4">
        <v>65535</v>
      </c>
      <c r="AF11" s="4" t="s">
        <v>21</v>
      </c>
      <c r="AG11" s="4">
        <v>65535</v>
      </c>
      <c r="AP11" s="4" t="s">
        <v>21</v>
      </c>
      <c r="AQ11" s="4">
        <v>65535</v>
      </c>
    </row>
    <row r="12" spans="1:47">
      <c r="A12" s="10" t="s">
        <v>73</v>
      </c>
      <c r="B12" t="s">
        <v>74</v>
      </c>
      <c r="C12" s="9">
        <v>0.13</v>
      </c>
      <c r="D12" s="36">
        <f t="shared" si="0"/>
        <v>-0.88605664769316317</v>
      </c>
      <c r="E12" s="1">
        <v>147.43987899368801</v>
      </c>
      <c r="F12" s="1">
        <v>74.542119787171004</v>
      </c>
      <c r="G12" s="1">
        <v>28.487466584318</v>
      </c>
      <c r="H12" s="1">
        <v>10.764008261968</v>
      </c>
      <c r="I12" s="1">
        <v>39.633339173145998</v>
      </c>
      <c r="L12" s="4" t="s">
        <v>22</v>
      </c>
      <c r="M12" s="4">
        <v>0</v>
      </c>
      <c r="V12" s="4" t="s">
        <v>22</v>
      </c>
      <c r="W12" s="4">
        <v>0</v>
      </c>
      <c r="AF12" s="4" t="s">
        <v>22</v>
      </c>
      <c r="AG12" s="4">
        <v>0</v>
      </c>
      <c r="AP12" s="4" t="s">
        <v>22</v>
      </c>
      <c r="AQ12" s="4">
        <v>0</v>
      </c>
    </row>
    <row r="13" spans="1:47" ht="17" thickBot="1">
      <c r="L13" s="5" t="s">
        <v>23</v>
      </c>
      <c r="M13" s="5">
        <v>6</v>
      </c>
      <c r="V13" s="5" t="s">
        <v>23</v>
      </c>
      <c r="W13" s="5">
        <v>6</v>
      </c>
      <c r="AF13" s="5" t="s">
        <v>23</v>
      </c>
      <c r="AG13" s="5">
        <v>6</v>
      </c>
      <c r="AP13" s="5" t="s">
        <v>23</v>
      </c>
      <c r="AQ13" s="5">
        <v>6</v>
      </c>
    </row>
    <row r="14" spans="1:47">
      <c r="A14" s="69" t="s">
        <v>163</v>
      </c>
    </row>
    <row r="15" spans="1:47" ht="17" thickBot="1">
      <c r="A15" t="s">
        <v>52</v>
      </c>
      <c r="B15" t="s">
        <v>53</v>
      </c>
      <c r="C15" s="9" t="s">
        <v>54</v>
      </c>
      <c r="D15" s="9" t="s">
        <v>104</v>
      </c>
      <c r="E15" t="s">
        <v>75</v>
      </c>
      <c r="F15" t="s">
        <v>55</v>
      </c>
      <c r="G15" t="s">
        <v>56</v>
      </c>
      <c r="H15" t="s">
        <v>57</v>
      </c>
      <c r="I15" t="s">
        <v>58</v>
      </c>
      <c r="L15" t="s">
        <v>24</v>
      </c>
      <c r="V15" t="s">
        <v>24</v>
      </c>
      <c r="AF15" t="s">
        <v>24</v>
      </c>
      <c r="AP15" t="s">
        <v>24</v>
      </c>
    </row>
    <row r="16" spans="1:47">
      <c r="A16" t="s">
        <v>59</v>
      </c>
      <c r="B16" t="s">
        <v>60</v>
      </c>
      <c r="C16" s="9">
        <v>1200</v>
      </c>
      <c r="D16" s="36">
        <f>LOG(C16)</f>
        <v>3.0791812460476247</v>
      </c>
      <c r="E16" s="1">
        <v>81.766994095712548</v>
      </c>
      <c r="F16" s="1">
        <v>50.899727375459996</v>
      </c>
      <c r="G16" s="1">
        <v>13.564375106016</v>
      </c>
      <c r="H16" s="1">
        <v>8.0252671942829998</v>
      </c>
      <c r="I16" s="1">
        <v>14.7841747909</v>
      </c>
      <c r="L16" s="6"/>
      <c r="M16" s="6" t="s">
        <v>29</v>
      </c>
      <c r="N16" s="6" t="s">
        <v>30</v>
      </c>
      <c r="O16" s="6" t="s">
        <v>31</v>
      </c>
      <c r="P16" s="6" t="s">
        <v>32</v>
      </c>
      <c r="Q16" s="6" t="s">
        <v>33</v>
      </c>
      <c r="V16" s="6"/>
      <c r="W16" s="6" t="s">
        <v>29</v>
      </c>
      <c r="X16" s="6" t="s">
        <v>30</v>
      </c>
      <c r="Y16" s="6" t="s">
        <v>31</v>
      </c>
      <c r="Z16" s="6" t="s">
        <v>32</v>
      </c>
      <c r="AA16" s="6" t="s">
        <v>33</v>
      </c>
      <c r="AF16" s="6"/>
      <c r="AG16" s="6" t="s">
        <v>29</v>
      </c>
      <c r="AH16" s="6" t="s">
        <v>30</v>
      </c>
      <c r="AI16" s="6" t="s">
        <v>31</v>
      </c>
      <c r="AJ16" s="6" t="s">
        <v>32</v>
      </c>
      <c r="AK16" s="6" t="s">
        <v>33</v>
      </c>
      <c r="AP16" s="6"/>
      <c r="AQ16" s="6" t="s">
        <v>29</v>
      </c>
      <c r="AR16" s="6" t="s">
        <v>30</v>
      </c>
      <c r="AS16" s="6" t="s">
        <v>31</v>
      </c>
      <c r="AT16" s="6" t="s">
        <v>32</v>
      </c>
      <c r="AU16" s="6" t="s">
        <v>33</v>
      </c>
    </row>
    <row r="17" spans="1:51">
      <c r="A17" t="s">
        <v>65</v>
      </c>
      <c r="B17" t="s">
        <v>66</v>
      </c>
      <c r="C17" s="9">
        <v>26</v>
      </c>
      <c r="D17" s="36">
        <f t="shared" ref="D17:D21" si="1">LOG(C17)</f>
        <v>1.414973347970818</v>
      </c>
      <c r="E17" s="1">
        <v>201.2470455903061</v>
      </c>
      <c r="F17" s="1">
        <v>112.476303267806</v>
      </c>
      <c r="G17" s="1">
        <v>36.497238071355</v>
      </c>
      <c r="H17" s="1">
        <v>17.64803174055</v>
      </c>
      <c r="I17" s="1">
        <v>46.224905179678998</v>
      </c>
      <c r="L17" s="4" t="s">
        <v>25</v>
      </c>
      <c r="M17" s="4">
        <v>5</v>
      </c>
      <c r="N17" s="4">
        <v>4.3258458449876116</v>
      </c>
      <c r="O17" s="4">
        <v>0.86516916899752228</v>
      </c>
      <c r="P17" s="4" t="e">
        <v>#NUM!</v>
      </c>
      <c r="Q17" s="4" t="e">
        <v>#NUM!</v>
      </c>
      <c r="V17" s="4" t="s">
        <v>25</v>
      </c>
      <c r="W17" s="4">
        <v>5</v>
      </c>
      <c r="X17" s="4">
        <v>9.2741223362283982</v>
      </c>
      <c r="Y17" s="4">
        <v>1.8548244672456797</v>
      </c>
      <c r="Z17" s="4" t="e">
        <v>#NUM!</v>
      </c>
      <c r="AA17" s="4" t="e">
        <v>#NUM!</v>
      </c>
      <c r="AF17" s="4" t="s">
        <v>25</v>
      </c>
      <c r="AG17" s="4">
        <v>5</v>
      </c>
      <c r="AH17" s="4">
        <v>9.3428479889120766</v>
      </c>
      <c r="AI17" s="4">
        <v>1.8685695977824153</v>
      </c>
      <c r="AJ17" s="4" t="e">
        <v>#NUM!</v>
      </c>
      <c r="AK17" s="4" t="e">
        <v>#NUM!</v>
      </c>
      <c r="AP17" s="4" t="s">
        <v>25</v>
      </c>
      <c r="AQ17" s="4">
        <v>5</v>
      </c>
      <c r="AR17" s="4">
        <v>9.5799294570237503</v>
      </c>
      <c r="AS17" s="4">
        <v>1.9159858914047501</v>
      </c>
      <c r="AT17" s="4" t="e">
        <v>#NUM!</v>
      </c>
      <c r="AU17" s="4" t="e">
        <v>#NUM!</v>
      </c>
    </row>
    <row r="18" spans="1:51">
      <c r="A18" t="s">
        <v>67</v>
      </c>
      <c r="B18" t="s">
        <v>68</v>
      </c>
      <c r="C18" s="9">
        <v>11.12</v>
      </c>
      <c r="D18" s="36">
        <f t="shared" si="1"/>
        <v>1.0461047872460387</v>
      </c>
      <c r="E18" s="1">
        <v>19.605940223278168</v>
      </c>
      <c r="F18" s="1">
        <v>12.763612753643001</v>
      </c>
      <c r="G18" s="1">
        <v>2.9528458834669999</v>
      </c>
      <c r="H18" s="1">
        <v>2.989049387713</v>
      </c>
      <c r="I18" s="1">
        <v>3.5770472835280001</v>
      </c>
      <c r="L18" s="4" t="s">
        <v>26</v>
      </c>
      <c r="M18" s="4">
        <v>0</v>
      </c>
      <c r="N18" s="4">
        <v>0</v>
      </c>
      <c r="O18" s="4">
        <v>65535</v>
      </c>
      <c r="P18" s="4"/>
      <c r="Q18" s="4"/>
      <c r="V18" s="4" t="s">
        <v>26</v>
      </c>
      <c r="W18" s="4">
        <v>0</v>
      </c>
      <c r="X18" s="4">
        <v>0</v>
      </c>
      <c r="Y18" s="4">
        <v>65535</v>
      </c>
      <c r="Z18" s="4"/>
      <c r="AA18" s="4"/>
      <c r="AF18" s="4" t="s">
        <v>26</v>
      </c>
      <c r="AG18" s="4">
        <v>0</v>
      </c>
      <c r="AH18" s="4">
        <v>0</v>
      </c>
      <c r="AI18" s="4">
        <v>65535</v>
      </c>
      <c r="AJ18" s="4"/>
      <c r="AK18" s="4"/>
      <c r="AP18" s="4" t="s">
        <v>26</v>
      </c>
      <c r="AQ18" s="4">
        <v>0</v>
      </c>
      <c r="AR18" s="4">
        <v>0</v>
      </c>
      <c r="AS18" s="4">
        <v>65535</v>
      </c>
      <c r="AT18" s="4"/>
      <c r="AU18" s="4"/>
    </row>
    <row r="19" spans="1:51" ht="17" thickBot="1">
      <c r="A19" t="s">
        <v>69</v>
      </c>
      <c r="B19" t="s">
        <v>70</v>
      </c>
      <c r="C19" s="9">
        <v>4.5</v>
      </c>
      <c r="D19" s="36">
        <f t="shared" si="1"/>
        <v>0.65321251377534373</v>
      </c>
      <c r="E19" s="1">
        <v>220.40384989077907</v>
      </c>
      <c r="F19" s="1">
        <v>138.560370221548</v>
      </c>
      <c r="G19" s="1">
        <v>34.811665438657997</v>
      </c>
      <c r="H19" s="1">
        <v>19.334669883529003</v>
      </c>
      <c r="I19" s="1">
        <v>41.186684991890004</v>
      </c>
      <c r="L19" s="5" t="s">
        <v>27</v>
      </c>
      <c r="M19" s="5">
        <v>5</v>
      </c>
      <c r="N19" s="5">
        <v>4.3258458449876116</v>
      </c>
      <c r="O19" s="5"/>
      <c r="P19" s="5"/>
      <c r="Q19" s="5"/>
      <c r="V19" s="5" t="s">
        <v>27</v>
      </c>
      <c r="W19" s="5">
        <v>5</v>
      </c>
      <c r="X19" s="5">
        <v>9.2741223362283982</v>
      </c>
      <c r="Y19" s="5"/>
      <c r="Z19" s="5"/>
      <c r="AA19" s="5"/>
      <c r="AF19" s="5" t="s">
        <v>27</v>
      </c>
      <c r="AG19" s="5">
        <v>5</v>
      </c>
      <c r="AH19" s="5">
        <v>9.3428479889120766</v>
      </c>
      <c r="AI19" s="5"/>
      <c r="AJ19" s="5"/>
      <c r="AK19" s="5"/>
      <c r="AP19" s="5" t="s">
        <v>27</v>
      </c>
      <c r="AQ19" s="5">
        <v>5</v>
      </c>
      <c r="AR19" s="5">
        <v>9.5799294570237503</v>
      </c>
      <c r="AS19" s="5"/>
      <c r="AT19" s="5"/>
      <c r="AU19" s="5"/>
    </row>
    <row r="20" spans="1:51" ht="17" thickBot="1">
      <c r="A20" t="s">
        <v>71</v>
      </c>
      <c r="B20" t="s">
        <v>72</v>
      </c>
      <c r="C20" s="9">
        <v>0.8</v>
      </c>
      <c r="D20" s="36">
        <f t="shared" si="1"/>
        <v>-9.6910013008056392E-2</v>
      </c>
      <c r="E20" s="1">
        <v>243.5579356715219</v>
      </c>
      <c r="F20" s="1">
        <v>154.082779230516</v>
      </c>
      <c r="G20" s="1">
        <v>38.868975480317999</v>
      </c>
      <c r="H20" s="1">
        <v>23.251934976605</v>
      </c>
      <c r="I20" s="1">
        <v>44.366923194214003</v>
      </c>
      <c r="AY20" s="1"/>
    </row>
    <row r="21" spans="1:51">
      <c r="A21" s="10" t="s">
        <v>73</v>
      </c>
      <c r="B21" t="s">
        <v>74</v>
      </c>
      <c r="C21" s="9">
        <v>0.13</v>
      </c>
      <c r="D21" s="36">
        <f t="shared" si="1"/>
        <v>-0.88605664769316317</v>
      </c>
      <c r="E21" s="1">
        <v>147.43987899368801</v>
      </c>
      <c r="F21" s="1">
        <v>74.542119787171004</v>
      </c>
      <c r="G21" s="1">
        <v>28.487466584318</v>
      </c>
      <c r="H21" s="1">
        <v>10.764008261968</v>
      </c>
      <c r="I21" s="1">
        <v>39.633339173145998</v>
      </c>
      <c r="L21" s="6"/>
      <c r="M21" s="6" t="s">
        <v>34</v>
      </c>
      <c r="N21" s="6" t="s">
        <v>22</v>
      </c>
      <c r="O21" s="6" t="s">
        <v>35</v>
      </c>
      <c r="P21" s="6" t="s">
        <v>36</v>
      </c>
      <c r="Q21" s="6" t="s">
        <v>37</v>
      </c>
      <c r="R21" s="6" t="s">
        <v>38</v>
      </c>
      <c r="S21" s="6" t="s">
        <v>39</v>
      </c>
      <c r="T21" s="6" t="s">
        <v>40</v>
      </c>
      <c r="V21" s="6"/>
      <c r="W21" s="6" t="s">
        <v>34</v>
      </c>
      <c r="X21" s="6" t="s">
        <v>22</v>
      </c>
      <c r="Y21" s="6" t="s">
        <v>35</v>
      </c>
      <c r="Z21" s="6" t="s">
        <v>36</v>
      </c>
      <c r="AA21" s="6" t="s">
        <v>37</v>
      </c>
      <c r="AB21" s="6" t="s">
        <v>38</v>
      </c>
      <c r="AC21" s="6" t="s">
        <v>39</v>
      </c>
      <c r="AD21" s="6" t="s">
        <v>40</v>
      </c>
      <c r="AF21" s="6"/>
      <c r="AG21" s="6" t="s">
        <v>34</v>
      </c>
      <c r="AH21" s="6" t="s">
        <v>22</v>
      </c>
      <c r="AI21" s="6" t="s">
        <v>35</v>
      </c>
      <c r="AJ21" s="6" t="s">
        <v>36</v>
      </c>
      <c r="AK21" s="6" t="s">
        <v>37</v>
      </c>
      <c r="AL21" s="6" t="s">
        <v>38</v>
      </c>
      <c r="AM21" s="6" t="s">
        <v>39</v>
      </c>
      <c r="AN21" s="6" t="s">
        <v>40</v>
      </c>
      <c r="AP21" s="6"/>
      <c r="AQ21" s="6" t="s">
        <v>34</v>
      </c>
      <c r="AR21" s="6" t="s">
        <v>22</v>
      </c>
      <c r="AS21" s="6" t="s">
        <v>35</v>
      </c>
      <c r="AT21" s="6" t="s">
        <v>36</v>
      </c>
      <c r="AU21" s="6" t="s">
        <v>37</v>
      </c>
      <c r="AV21" s="6" t="s">
        <v>38</v>
      </c>
      <c r="AW21" s="6" t="s">
        <v>39</v>
      </c>
      <c r="AX21" s="6" t="s">
        <v>40</v>
      </c>
      <c r="AY21" s="1"/>
    </row>
    <row r="22" spans="1:51">
      <c r="L22" s="4" t="s">
        <v>28</v>
      </c>
      <c r="M22" s="4">
        <v>-2.3218621326560083</v>
      </c>
      <c r="N22" s="4">
        <v>0</v>
      </c>
      <c r="O22" s="4">
        <v>65535</v>
      </c>
      <c r="P22" s="4" t="e">
        <v>#NUM!</v>
      </c>
      <c r="Q22" s="4">
        <v>-2.3218621326560083</v>
      </c>
      <c r="R22" s="4">
        <v>-2.3218621326560083</v>
      </c>
      <c r="S22" s="4">
        <v>-2.3218621326560083</v>
      </c>
      <c r="T22" s="4">
        <v>-2.3218621326560083</v>
      </c>
      <c r="V22" s="4" t="s">
        <v>28</v>
      </c>
      <c r="W22" s="4">
        <v>-1.8823152163963641</v>
      </c>
      <c r="X22" s="4">
        <v>0</v>
      </c>
      <c r="Y22" s="4">
        <v>65535</v>
      </c>
      <c r="Z22" s="4" t="e">
        <v>#NUM!</v>
      </c>
      <c r="AA22" s="4">
        <v>-1.8823152163963641</v>
      </c>
      <c r="AB22" s="4">
        <v>-1.8823152163963641</v>
      </c>
      <c r="AC22" s="4">
        <v>-1.8823152163963641</v>
      </c>
      <c r="AD22" s="4">
        <v>-1.8823152163963641</v>
      </c>
      <c r="AF22" s="4" t="s">
        <v>28</v>
      </c>
      <c r="AG22" s="4">
        <v>-2.6558997705897696</v>
      </c>
      <c r="AH22" s="4">
        <v>0</v>
      </c>
      <c r="AI22" s="4">
        <v>65535</v>
      </c>
      <c r="AJ22" s="4" t="e">
        <v>#NUM!</v>
      </c>
      <c r="AK22" s="4">
        <v>-2.6558997705897696</v>
      </c>
      <c r="AL22" s="4">
        <v>-2.6558997705897696</v>
      </c>
      <c r="AM22" s="4">
        <v>-2.6558997705897696</v>
      </c>
      <c r="AN22" s="4">
        <v>-2.6558997705897696</v>
      </c>
      <c r="AP22" s="4" t="s">
        <v>28</v>
      </c>
      <c r="AQ22" s="4">
        <v>-1.8592616131339241</v>
      </c>
      <c r="AR22" s="4">
        <v>0</v>
      </c>
      <c r="AS22" s="4">
        <v>65535</v>
      </c>
      <c r="AT22" s="4" t="e">
        <v>#NUM!</v>
      </c>
      <c r="AU22" s="4">
        <v>-1.8592616131339241</v>
      </c>
      <c r="AV22" s="4">
        <v>-1.8592616131339241</v>
      </c>
      <c r="AW22" s="4">
        <v>-1.8592616131339241</v>
      </c>
      <c r="AX22" s="4">
        <v>-1.8592616131339241</v>
      </c>
      <c r="AY22" s="1"/>
    </row>
    <row r="23" spans="1:51">
      <c r="A23" t="s">
        <v>164</v>
      </c>
      <c r="L23" s="4" t="s">
        <v>91</v>
      </c>
      <c r="M23" s="4">
        <v>16.934542397785417</v>
      </c>
      <c r="N23" s="4">
        <v>0</v>
      </c>
      <c r="O23" s="4">
        <v>65535</v>
      </c>
      <c r="P23" s="4" t="e">
        <v>#NUM!</v>
      </c>
      <c r="Q23" s="4">
        <v>16.934542397785417</v>
      </c>
      <c r="R23" s="4">
        <v>16.934542397785417</v>
      </c>
      <c r="S23" s="4">
        <v>16.934542397785417</v>
      </c>
      <c r="T23" s="4">
        <v>16.934542397785417</v>
      </c>
      <c r="V23" s="4" t="s">
        <v>91</v>
      </c>
      <c r="W23" s="4">
        <v>16.605507427493322</v>
      </c>
      <c r="X23" s="4">
        <v>0</v>
      </c>
      <c r="Y23" s="4">
        <v>65535</v>
      </c>
      <c r="Z23" s="4" t="e">
        <v>#NUM!</v>
      </c>
      <c r="AA23" s="4">
        <v>16.605507427493322</v>
      </c>
      <c r="AB23" s="4">
        <v>16.605507427493322</v>
      </c>
      <c r="AC23" s="4">
        <v>16.605507427493322</v>
      </c>
      <c r="AD23" s="4">
        <v>16.605507427493322</v>
      </c>
      <c r="AF23" s="4" t="s">
        <v>91</v>
      </c>
      <c r="AG23" s="4">
        <v>19.044186125674624</v>
      </c>
      <c r="AH23" s="4">
        <v>0</v>
      </c>
      <c r="AI23" s="4">
        <v>65535</v>
      </c>
      <c r="AJ23" s="4" t="e">
        <v>#NUM!</v>
      </c>
      <c r="AK23" s="4">
        <v>19.044186125674624</v>
      </c>
      <c r="AL23" s="4">
        <v>19.044186125674624</v>
      </c>
      <c r="AM23" s="4">
        <v>19.044186125674624</v>
      </c>
      <c r="AN23" s="4">
        <v>19.044186125674624</v>
      </c>
      <c r="AP23" s="4" t="s">
        <v>91</v>
      </c>
      <c r="AQ23" s="4">
        <v>16.800273888950926</v>
      </c>
      <c r="AR23" s="4">
        <v>0</v>
      </c>
      <c r="AS23" s="4">
        <v>65535</v>
      </c>
      <c r="AT23" s="4" t="e">
        <v>#NUM!</v>
      </c>
      <c r="AU23" s="4">
        <v>16.800273888950926</v>
      </c>
      <c r="AV23" s="4">
        <v>16.800273888950926</v>
      </c>
      <c r="AW23" s="4">
        <v>16.800273888950926</v>
      </c>
      <c r="AX23" s="4">
        <v>16.800273888950926</v>
      </c>
      <c r="AY23" s="1"/>
    </row>
    <row r="24" spans="1:51">
      <c r="A24" t="s">
        <v>52</v>
      </c>
      <c r="B24" t="s">
        <v>53</v>
      </c>
      <c r="C24" s="9" t="s">
        <v>54</v>
      </c>
      <c r="D24" s="9" t="s">
        <v>104</v>
      </c>
      <c r="E24" t="s">
        <v>75</v>
      </c>
      <c r="F24" t="s">
        <v>55</v>
      </c>
      <c r="G24" t="s">
        <v>56</v>
      </c>
      <c r="H24" t="s">
        <v>57</v>
      </c>
      <c r="I24" t="s">
        <v>58</v>
      </c>
      <c r="L24" s="4" t="s">
        <v>92</v>
      </c>
      <c r="M24" s="4">
        <v>-17.132402395087578</v>
      </c>
      <c r="N24" s="4">
        <v>0</v>
      </c>
      <c r="O24" s="4">
        <v>65535</v>
      </c>
      <c r="P24" s="4" t="e">
        <v>#NUM!</v>
      </c>
      <c r="Q24" s="4">
        <v>-17.132402395087578</v>
      </c>
      <c r="R24" s="4">
        <v>-17.132402395087578</v>
      </c>
      <c r="S24" s="4">
        <v>-17.132402395087578</v>
      </c>
      <c r="T24" s="4">
        <v>-17.132402395087578</v>
      </c>
      <c r="V24" s="4" t="s">
        <v>92</v>
      </c>
      <c r="W24" s="4">
        <v>-16.805609006443966</v>
      </c>
      <c r="X24" s="4">
        <v>0</v>
      </c>
      <c r="Y24" s="4">
        <v>65535</v>
      </c>
      <c r="Z24" s="4" t="e">
        <v>#NUM!</v>
      </c>
      <c r="AA24" s="4">
        <v>-16.805609006443966</v>
      </c>
      <c r="AB24" s="4">
        <v>-16.805609006443966</v>
      </c>
      <c r="AC24" s="4">
        <v>-16.805609006443966</v>
      </c>
      <c r="AD24" s="4">
        <v>-16.805609006443966</v>
      </c>
      <c r="AF24" s="4" t="s">
        <v>92</v>
      </c>
      <c r="AG24" s="4">
        <v>-19.280993798706461</v>
      </c>
      <c r="AH24" s="4">
        <v>0</v>
      </c>
      <c r="AI24" s="4">
        <v>65535</v>
      </c>
      <c r="AJ24" s="4" t="e">
        <v>#NUM!</v>
      </c>
      <c r="AK24" s="4">
        <v>-19.280993798706461</v>
      </c>
      <c r="AL24" s="4">
        <v>-19.280993798706461</v>
      </c>
      <c r="AM24" s="4">
        <v>-19.280993798706461</v>
      </c>
      <c r="AN24" s="4">
        <v>-19.280993798706461</v>
      </c>
      <c r="AP24" s="4" t="s">
        <v>92</v>
      </c>
      <c r="AQ24" s="4">
        <v>-17.002064647776688</v>
      </c>
      <c r="AR24" s="4">
        <v>0</v>
      </c>
      <c r="AS24" s="4">
        <v>65535</v>
      </c>
      <c r="AT24" s="4" t="e">
        <v>#NUM!</v>
      </c>
      <c r="AU24" s="4">
        <v>-17.002064647776688</v>
      </c>
      <c r="AV24" s="4">
        <v>-17.002064647776688</v>
      </c>
      <c r="AW24" s="4">
        <v>-17.002064647776688</v>
      </c>
      <c r="AX24" s="4">
        <v>-17.002064647776688</v>
      </c>
      <c r="AY24" s="1"/>
    </row>
    <row r="25" spans="1:51">
      <c r="A25" t="s">
        <v>59</v>
      </c>
      <c r="B25" t="s">
        <v>60</v>
      </c>
      <c r="C25" s="9">
        <v>1200</v>
      </c>
      <c r="D25" s="36">
        <f>LOG(C25)</f>
        <v>3.0791812460476247</v>
      </c>
      <c r="E25" s="1">
        <v>81.766994095712548</v>
      </c>
      <c r="F25" s="1">
        <v>50.899727375459996</v>
      </c>
      <c r="G25" s="1">
        <v>13.564375106016</v>
      </c>
      <c r="H25" s="1">
        <v>8.0252671942829998</v>
      </c>
      <c r="I25" s="1">
        <v>14.7841747909</v>
      </c>
      <c r="L25" s="4" t="s">
        <v>93</v>
      </c>
      <c r="M25" s="4">
        <v>-24.400556150446956</v>
      </c>
      <c r="N25" s="4">
        <v>0</v>
      </c>
      <c r="O25" s="4">
        <v>65535</v>
      </c>
      <c r="P25" s="4" t="e">
        <v>#NUM!</v>
      </c>
      <c r="Q25" s="4">
        <v>-24.400556150446956</v>
      </c>
      <c r="R25" s="4">
        <v>-24.400556150446956</v>
      </c>
      <c r="S25" s="4">
        <v>-24.400556150446956</v>
      </c>
      <c r="T25" s="4">
        <v>-24.400556150446956</v>
      </c>
      <c r="V25" s="4" t="s">
        <v>93</v>
      </c>
      <c r="W25" s="4">
        <v>-23.481688313461294</v>
      </c>
      <c r="X25" s="4">
        <v>0</v>
      </c>
      <c r="Y25" s="4">
        <v>65535</v>
      </c>
      <c r="Z25" s="4" t="e">
        <v>#NUM!</v>
      </c>
      <c r="AA25" s="4">
        <v>-23.481688313461294</v>
      </c>
      <c r="AB25" s="4">
        <v>-23.481688313461294</v>
      </c>
      <c r="AC25" s="4">
        <v>-23.481688313461294</v>
      </c>
      <c r="AD25" s="4">
        <v>-23.481688313461294</v>
      </c>
      <c r="AF25" s="4" t="s">
        <v>93</v>
      </c>
      <c r="AG25" s="4">
        <v>-27.241366658891611</v>
      </c>
      <c r="AH25" s="4">
        <v>0</v>
      </c>
      <c r="AI25" s="4">
        <v>65535</v>
      </c>
      <c r="AJ25" s="4" t="e">
        <v>#NUM!</v>
      </c>
      <c r="AK25" s="4">
        <v>-27.241366658891611</v>
      </c>
      <c r="AL25" s="4">
        <v>-27.241366658891611</v>
      </c>
      <c r="AM25" s="4">
        <v>-27.241366658891611</v>
      </c>
      <c r="AN25" s="4">
        <v>-27.241366658891611</v>
      </c>
      <c r="AP25" s="4" t="s">
        <v>93</v>
      </c>
      <c r="AQ25" s="4">
        <v>-23.905011144317719</v>
      </c>
      <c r="AR25" s="4">
        <v>0</v>
      </c>
      <c r="AS25" s="4">
        <v>65535</v>
      </c>
      <c r="AT25" s="4" t="e">
        <v>#NUM!</v>
      </c>
      <c r="AU25" s="4">
        <v>-23.905011144317719</v>
      </c>
      <c r="AV25" s="4">
        <v>-23.905011144317719</v>
      </c>
      <c r="AW25" s="4">
        <v>-23.905011144317719</v>
      </c>
      <c r="AX25" s="4">
        <v>-23.905011144317719</v>
      </c>
      <c r="AY25" s="1"/>
    </row>
    <row r="26" spans="1:51">
      <c r="A26" t="s">
        <v>63</v>
      </c>
      <c r="B26" t="s">
        <v>64</v>
      </c>
      <c r="C26" s="9">
        <v>29.86</v>
      </c>
      <c r="D26" s="36">
        <f t="shared" ref="D26:D30" si="2">LOG(C26)</f>
        <v>1.4750898033890065</v>
      </c>
      <c r="E26" s="1">
        <v>49.014617179440705</v>
      </c>
      <c r="F26" s="1">
        <v>28.012450428935001</v>
      </c>
      <c r="G26" s="1">
        <v>8.1921839607740008</v>
      </c>
      <c r="H26" s="1">
        <v>4.6386983851779995</v>
      </c>
      <c r="I26" s="1">
        <v>11.610613284336001</v>
      </c>
      <c r="L26" s="4" t="s">
        <v>94</v>
      </c>
      <c r="M26" s="4">
        <v>4.6060536137661625</v>
      </c>
      <c r="N26" s="4">
        <v>0</v>
      </c>
      <c r="O26" s="4">
        <v>65535</v>
      </c>
      <c r="P26" s="4" t="e">
        <v>#NUM!</v>
      </c>
      <c r="Q26" s="4">
        <v>4.6060536137661625</v>
      </c>
      <c r="R26" s="4">
        <v>4.6060536137661625</v>
      </c>
      <c r="S26" s="4">
        <v>4.6060536137661625</v>
      </c>
      <c r="T26" s="4">
        <v>4.6060536137661625</v>
      </c>
      <c r="V26" s="4" t="s">
        <v>94</v>
      </c>
      <c r="W26" s="4">
        <v>4.283597937358854</v>
      </c>
      <c r="X26" s="4">
        <v>0</v>
      </c>
      <c r="Y26" s="4">
        <v>65535</v>
      </c>
      <c r="Z26" s="4" t="e">
        <v>#NUM!</v>
      </c>
      <c r="AA26" s="4">
        <v>4.283597937358854</v>
      </c>
      <c r="AB26" s="4">
        <v>4.283597937358854</v>
      </c>
      <c r="AC26" s="4">
        <v>4.283597937358854</v>
      </c>
      <c r="AD26" s="4">
        <v>4.283597937358854</v>
      </c>
      <c r="AF26" s="4" t="s">
        <v>94</v>
      </c>
      <c r="AG26" s="4">
        <v>5.1356633633281321</v>
      </c>
      <c r="AH26" s="4">
        <v>0</v>
      </c>
      <c r="AI26" s="4">
        <v>65535</v>
      </c>
      <c r="AJ26" s="4" t="e">
        <v>#NUM!</v>
      </c>
      <c r="AK26" s="4">
        <v>5.1356633633281321</v>
      </c>
      <c r="AL26" s="4">
        <v>5.1356633633281321</v>
      </c>
      <c r="AM26" s="4">
        <v>5.1356633633281321</v>
      </c>
      <c r="AN26" s="4">
        <v>5.1356633633281321</v>
      </c>
      <c r="AP26" s="4" t="s">
        <v>94</v>
      </c>
      <c r="AQ26" s="4">
        <v>4.421382585903002</v>
      </c>
      <c r="AR26" s="4">
        <v>0</v>
      </c>
      <c r="AS26" s="4">
        <v>65535</v>
      </c>
      <c r="AT26" s="4" t="e">
        <v>#NUM!</v>
      </c>
      <c r="AU26" s="4">
        <v>4.421382585903002</v>
      </c>
      <c r="AV26" s="4">
        <v>4.421382585903002</v>
      </c>
      <c r="AW26" s="4">
        <v>4.421382585903002</v>
      </c>
      <c r="AX26" s="4">
        <v>4.421382585903002</v>
      </c>
      <c r="AY26" s="1"/>
    </row>
    <row r="27" spans="1:51" ht="17" thickBot="1">
      <c r="A27" t="s">
        <v>67</v>
      </c>
      <c r="B27" t="s">
        <v>68</v>
      </c>
      <c r="C27" s="9">
        <v>11.12</v>
      </c>
      <c r="D27" s="36">
        <f t="shared" si="2"/>
        <v>1.0461047872460387</v>
      </c>
      <c r="E27" s="1">
        <v>19.605940223278168</v>
      </c>
      <c r="F27" s="1">
        <v>12.763612753643001</v>
      </c>
      <c r="G27" s="1">
        <v>2.9528458834669999</v>
      </c>
      <c r="H27" s="1">
        <v>2.989049387713</v>
      </c>
      <c r="I27" s="1">
        <v>3.5770472835280001</v>
      </c>
      <c r="K27" s="8"/>
      <c r="L27" s="5" t="s">
        <v>95</v>
      </c>
      <c r="M27" s="5">
        <v>-14.451849579418452</v>
      </c>
      <c r="N27" s="5">
        <v>0</v>
      </c>
      <c r="O27" s="5">
        <v>65535</v>
      </c>
      <c r="P27" s="5" t="e">
        <v>#NUM!</v>
      </c>
      <c r="Q27" s="5">
        <v>-14.451849579418452</v>
      </c>
      <c r="R27" s="5">
        <v>-14.451849579418452</v>
      </c>
      <c r="S27" s="5">
        <v>-14.451849579418452</v>
      </c>
      <c r="T27" s="5">
        <v>-14.451849579418452</v>
      </c>
      <c r="V27" s="5" t="s">
        <v>95</v>
      </c>
      <c r="W27" s="5">
        <v>-14.426412506720645</v>
      </c>
      <c r="X27" s="5">
        <v>0</v>
      </c>
      <c r="Y27" s="5">
        <v>65535</v>
      </c>
      <c r="Z27" s="5" t="e">
        <v>#NUM!</v>
      </c>
      <c r="AA27" s="5">
        <v>-14.426412506720645</v>
      </c>
      <c r="AB27" s="5">
        <v>-14.426412506720645</v>
      </c>
      <c r="AC27" s="5">
        <v>-14.426412506720645</v>
      </c>
      <c r="AD27" s="5">
        <v>-14.426412506720645</v>
      </c>
      <c r="AF27" s="5" t="s">
        <v>95</v>
      </c>
      <c r="AG27" s="5">
        <v>-16.352377049454148</v>
      </c>
      <c r="AH27" s="5">
        <v>0</v>
      </c>
      <c r="AI27" s="5">
        <v>65535</v>
      </c>
      <c r="AJ27" s="5" t="e">
        <v>#NUM!</v>
      </c>
      <c r="AK27" s="5">
        <v>-16.352377049454148</v>
      </c>
      <c r="AL27" s="5">
        <v>-16.352377049454148</v>
      </c>
      <c r="AM27" s="5">
        <v>-16.352377049454148</v>
      </c>
      <c r="AN27" s="5">
        <v>-16.352377049454148</v>
      </c>
      <c r="AP27" s="5" t="s">
        <v>95</v>
      </c>
      <c r="AQ27" s="5">
        <v>-14.51519879962011</v>
      </c>
      <c r="AR27" s="5">
        <v>0</v>
      </c>
      <c r="AS27" s="5">
        <v>65535</v>
      </c>
      <c r="AT27" s="5" t="e">
        <v>#NUM!</v>
      </c>
      <c r="AU27" s="5">
        <v>-14.51519879962011</v>
      </c>
      <c r="AV27" s="5">
        <v>-14.51519879962011</v>
      </c>
      <c r="AW27" s="5">
        <v>-14.51519879962011</v>
      </c>
      <c r="AX27" s="5">
        <v>-14.51519879962011</v>
      </c>
      <c r="AY27" s="1"/>
    </row>
    <row r="28" spans="1:51">
      <c r="A28" t="s">
        <v>69</v>
      </c>
      <c r="B28" t="s">
        <v>70</v>
      </c>
      <c r="C28" s="9">
        <v>4.5</v>
      </c>
      <c r="D28" s="36">
        <f t="shared" si="2"/>
        <v>0.65321251377534373</v>
      </c>
      <c r="E28" s="1">
        <v>220.40384989077907</v>
      </c>
      <c r="F28" s="1">
        <v>138.560370221548</v>
      </c>
      <c r="G28" s="1">
        <v>34.811665438657997</v>
      </c>
      <c r="H28" s="1">
        <v>19.334669883529003</v>
      </c>
      <c r="I28" s="1">
        <v>41.186684991890004</v>
      </c>
      <c r="K28" s="8"/>
      <c r="AY28" s="1"/>
    </row>
    <row r="29" spans="1:51">
      <c r="A29" t="s">
        <v>71</v>
      </c>
      <c r="B29" t="s">
        <v>72</v>
      </c>
      <c r="C29" s="9">
        <v>0.8</v>
      </c>
      <c r="D29" s="36">
        <f t="shared" si="2"/>
        <v>-9.6910013008056392E-2</v>
      </c>
      <c r="E29" s="1">
        <v>243.5579356715219</v>
      </c>
      <c r="F29" s="1">
        <v>154.082779230516</v>
      </c>
      <c r="G29" s="1">
        <v>38.868975480317999</v>
      </c>
      <c r="H29" s="1">
        <v>23.251934976605</v>
      </c>
      <c r="I29" s="1">
        <v>44.366923194214003</v>
      </c>
      <c r="K29" s="8"/>
    </row>
    <row r="30" spans="1:51">
      <c r="A30" s="10" t="s">
        <v>73</v>
      </c>
      <c r="B30" t="s">
        <v>74</v>
      </c>
      <c r="C30" s="9">
        <v>0.13</v>
      </c>
      <c r="D30" s="36">
        <f t="shared" si="2"/>
        <v>-0.88605664769316317</v>
      </c>
      <c r="E30" s="1">
        <v>147.43987899368801</v>
      </c>
      <c r="F30" s="1">
        <v>74.542119787171004</v>
      </c>
      <c r="G30" s="1">
        <v>28.487466584318</v>
      </c>
      <c r="H30" s="1">
        <v>10.764008261968</v>
      </c>
      <c r="I30" s="1">
        <v>39.633339173145998</v>
      </c>
      <c r="K30" s="8"/>
    </row>
    <row r="31" spans="1:51">
      <c r="K31" s="8"/>
      <c r="L31" t="s">
        <v>41</v>
      </c>
      <c r="V31" t="s">
        <v>41</v>
      </c>
      <c r="AF31" t="s">
        <v>41</v>
      </c>
      <c r="AP31" t="s">
        <v>41</v>
      </c>
    </row>
    <row r="32" spans="1:51" ht="17" thickBot="1">
      <c r="A32" t="s">
        <v>165</v>
      </c>
      <c r="K32" s="8"/>
    </row>
    <row r="33" spans="1:52">
      <c r="A33" t="s">
        <v>52</v>
      </c>
      <c r="B33" t="s">
        <v>53</v>
      </c>
      <c r="C33" s="9" t="s">
        <v>54</v>
      </c>
      <c r="D33" s="9" t="s">
        <v>104</v>
      </c>
      <c r="E33" t="s">
        <v>75</v>
      </c>
      <c r="F33" t="s">
        <v>55</v>
      </c>
      <c r="G33" t="s">
        <v>56</v>
      </c>
      <c r="H33" t="s">
        <v>57</v>
      </c>
      <c r="I33" t="s">
        <v>58</v>
      </c>
      <c r="K33" s="8"/>
      <c r="L33" s="6" t="s">
        <v>42</v>
      </c>
      <c r="M33" s="6" t="s">
        <v>96</v>
      </c>
      <c r="N33" s="6" t="s">
        <v>43</v>
      </c>
      <c r="V33" s="6" t="s">
        <v>42</v>
      </c>
      <c r="W33" s="6" t="s">
        <v>96</v>
      </c>
      <c r="X33" s="6" t="s">
        <v>43</v>
      </c>
      <c r="AF33" s="6" t="s">
        <v>42</v>
      </c>
      <c r="AG33" s="6" t="s">
        <v>96</v>
      </c>
      <c r="AH33" s="6" t="s">
        <v>43</v>
      </c>
      <c r="AP33" s="6" t="s">
        <v>42</v>
      </c>
      <c r="AQ33" s="6" t="s">
        <v>96</v>
      </c>
      <c r="AR33" s="6" t="s">
        <v>43</v>
      </c>
    </row>
    <row r="34" spans="1:52">
      <c r="A34" t="s">
        <v>59</v>
      </c>
      <c r="B34" t="s">
        <v>60</v>
      </c>
      <c r="C34" s="9">
        <v>1200</v>
      </c>
      <c r="D34" s="36">
        <f>LOG(C34)</f>
        <v>3.0791812460476247</v>
      </c>
      <c r="E34" s="1">
        <v>81.766994095712548</v>
      </c>
      <c r="F34" s="1">
        <v>50.899727375459996</v>
      </c>
      <c r="G34" s="1">
        <v>13.564375106016</v>
      </c>
      <c r="H34" s="1">
        <v>8.0252671942829998</v>
      </c>
      <c r="I34" s="1">
        <v>14.7841747909</v>
      </c>
      <c r="K34" s="8"/>
      <c r="L34" s="4">
        <v>1</v>
      </c>
      <c r="M34" s="4">
        <v>1.4750898033879594</v>
      </c>
      <c r="N34" s="4">
        <v>1.0471623568264476E-12</v>
      </c>
      <c r="V34" s="4">
        <v>1</v>
      </c>
      <c r="W34" s="4">
        <v>3.0791812460472556</v>
      </c>
      <c r="X34" s="4">
        <v>3.6903813338540203E-13</v>
      </c>
      <c r="AF34" s="4">
        <v>1</v>
      </c>
      <c r="AG34" s="4">
        <v>3.0791812460474546</v>
      </c>
      <c r="AH34" s="4">
        <v>1.7008616737257398E-13</v>
      </c>
      <c r="AP34" s="4">
        <v>1</v>
      </c>
      <c r="AQ34" s="4">
        <v>3.0791812460479946</v>
      </c>
      <c r="AR34" s="4">
        <v>-3.6992631180510216E-13</v>
      </c>
      <c r="AY34" s="1"/>
      <c r="AZ34" s="1"/>
    </row>
    <row r="35" spans="1:52">
      <c r="A35" t="s">
        <v>63</v>
      </c>
      <c r="B35" t="s">
        <v>64</v>
      </c>
      <c r="C35" s="9">
        <v>29.86</v>
      </c>
      <c r="D35" s="36">
        <f t="shared" ref="D35:D39" si="3">LOG(C35)</f>
        <v>1.4750898033890065</v>
      </c>
      <c r="E35" s="1">
        <v>49.014617179440705</v>
      </c>
      <c r="F35" s="1">
        <v>28.012450428935001</v>
      </c>
      <c r="G35" s="1">
        <v>8.1921839607740008</v>
      </c>
      <c r="H35" s="1">
        <v>4.6386983851779995</v>
      </c>
      <c r="I35" s="1">
        <v>11.610613284336001</v>
      </c>
      <c r="K35" s="8"/>
      <c r="L35" s="4">
        <v>2</v>
      </c>
      <c r="M35" s="4">
        <v>1.4149733479715678</v>
      </c>
      <c r="N35" s="4">
        <v>-7.4984463083183073E-13</v>
      </c>
      <c r="V35" s="4">
        <v>2</v>
      </c>
      <c r="W35" s="4">
        <v>1.4149733479703173</v>
      </c>
      <c r="X35" s="4">
        <v>5.007105841059456E-13</v>
      </c>
      <c r="AF35" s="4">
        <v>2</v>
      </c>
      <c r="AG35" s="4">
        <v>1.4750898033890394</v>
      </c>
      <c r="AH35" s="4">
        <v>-3.2862601528904634E-14</v>
      </c>
      <c r="AP35" s="4">
        <v>2</v>
      </c>
      <c r="AQ35" s="4">
        <v>1.4750898033884425</v>
      </c>
      <c r="AR35" s="4">
        <v>5.6399329650957952E-13</v>
      </c>
      <c r="AY35" s="1"/>
      <c r="AZ35" s="1"/>
    </row>
    <row r="36" spans="1:52">
      <c r="A36" t="s">
        <v>65</v>
      </c>
      <c r="B36" t="s">
        <v>66</v>
      </c>
      <c r="C36" s="9">
        <v>26</v>
      </c>
      <c r="D36" s="36">
        <f t="shared" si="3"/>
        <v>1.414973347970818</v>
      </c>
      <c r="E36" s="1">
        <v>201.2470455903061</v>
      </c>
      <c r="F36" s="1">
        <v>112.476303267806</v>
      </c>
      <c r="G36" s="1">
        <v>36.497238071355</v>
      </c>
      <c r="H36" s="1">
        <v>17.64803174055</v>
      </c>
      <c r="I36" s="1">
        <v>46.224905179678998</v>
      </c>
      <c r="K36" s="8"/>
      <c r="L36" s="4">
        <v>3</v>
      </c>
      <c r="M36" s="4">
        <v>1.0461047872451985</v>
      </c>
      <c r="N36" s="4">
        <v>8.4021678503631847E-13</v>
      </c>
      <c r="V36" s="4">
        <v>3</v>
      </c>
      <c r="W36" s="4">
        <v>1.0461047872458238</v>
      </c>
      <c r="X36" s="4">
        <v>2.1493917756743031E-13</v>
      </c>
      <c r="AF36" s="4">
        <v>3</v>
      </c>
      <c r="AG36" s="4">
        <v>1.0461047872461364</v>
      </c>
      <c r="AH36" s="4">
        <v>-9.7699626167013776E-14</v>
      </c>
      <c r="AP36" s="4">
        <v>3</v>
      </c>
      <c r="AQ36" s="4">
        <v>1.4149733479708857</v>
      </c>
      <c r="AR36" s="4">
        <v>-6.7723604502134549E-14</v>
      </c>
      <c r="AY36" s="1"/>
      <c r="AZ36" s="1"/>
    </row>
    <row r="37" spans="1:52">
      <c r="A37" t="s">
        <v>69</v>
      </c>
      <c r="B37" t="s">
        <v>70</v>
      </c>
      <c r="C37" s="9">
        <v>4.5</v>
      </c>
      <c r="D37" s="36">
        <f t="shared" si="3"/>
        <v>0.65321251377534373</v>
      </c>
      <c r="E37" s="1">
        <v>220.40384989077907</v>
      </c>
      <c r="F37" s="1">
        <v>138.560370221548</v>
      </c>
      <c r="G37" s="1">
        <v>34.811665438657997</v>
      </c>
      <c r="H37" s="1">
        <v>19.334669883529003</v>
      </c>
      <c r="I37" s="1">
        <v>41.186684991890004</v>
      </c>
      <c r="K37" s="8"/>
      <c r="L37" s="4">
        <v>4</v>
      </c>
      <c r="M37" s="4">
        <v>0.65321251377542922</v>
      </c>
      <c r="N37" s="4">
        <v>-8.5487172896137054E-14</v>
      </c>
      <c r="V37" s="4">
        <v>4</v>
      </c>
      <c r="W37" s="4">
        <v>0.65321251377520184</v>
      </c>
      <c r="X37" s="4">
        <v>1.4188650254709501E-13</v>
      </c>
      <c r="AF37" s="4">
        <v>4</v>
      </c>
      <c r="AG37" s="4">
        <v>0.65321251377577028</v>
      </c>
      <c r="AH37" s="4">
        <v>-4.2654768606098514E-13</v>
      </c>
      <c r="AP37" s="4">
        <v>4</v>
      </c>
      <c r="AQ37" s="4">
        <v>0.65321251377520184</v>
      </c>
      <c r="AR37" s="4">
        <v>1.4188650254709501E-13</v>
      </c>
      <c r="AY37" s="1"/>
      <c r="AZ37" s="1"/>
    </row>
    <row r="38" spans="1:52">
      <c r="A38" t="s">
        <v>71</v>
      </c>
      <c r="B38" t="s">
        <v>72</v>
      </c>
      <c r="C38" s="9">
        <v>0.8</v>
      </c>
      <c r="D38" s="36">
        <f t="shared" si="3"/>
        <v>-9.6910013008056392E-2</v>
      </c>
      <c r="E38" s="1">
        <v>243.5579356715219</v>
      </c>
      <c r="F38" s="1">
        <v>154.082779230516</v>
      </c>
      <c r="G38" s="1">
        <v>38.868975480317999</v>
      </c>
      <c r="H38" s="1">
        <v>23.251934976605</v>
      </c>
      <c r="I38" s="1">
        <v>44.366923194214003</v>
      </c>
      <c r="K38" s="8"/>
      <c r="L38" s="4">
        <v>5</v>
      </c>
      <c r="M38" s="4">
        <v>-9.6910013008027818E-2</v>
      </c>
      <c r="N38" s="4">
        <v>-2.8574365096289966E-14</v>
      </c>
      <c r="V38" s="4">
        <v>5</v>
      </c>
      <c r="W38" s="4">
        <v>-9.6910013008027818E-2</v>
      </c>
      <c r="X38" s="4">
        <v>-2.8574365096289966E-14</v>
      </c>
      <c r="AF38" s="4">
        <v>5</v>
      </c>
      <c r="AG38" s="4">
        <v>-9.691001300723201E-2</v>
      </c>
      <c r="AH38" s="4">
        <v>-8.2438222914760217E-13</v>
      </c>
      <c r="AP38" s="4">
        <v>5</v>
      </c>
      <c r="AQ38" s="4">
        <v>-9.6910013007800444E-2</v>
      </c>
      <c r="AR38" s="4">
        <v>-2.5594804053952203E-13</v>
      </c>
      <c r="AY38" s="1"/>
      <c r="AZ38" s="1"/>
    </row>
    <row r="39" spans="1:52" ht="17" thickBot="1">
      <c r="A39" s="10" t="s">
        <v>73</v>
      </c>
      <c r="B39" t="s">
        <v>74</v>
      </c>
      <c r="C39" s="9">
        <v>0.13</v>
      </c>
      <c r="D39" s="36">
        <f t="shared" si="3"/>
        <v>-0.88605664769316317</v>
      </c>
      <c r="E39" s="1">
        <v>147.43987899368801</v>
      </c>
      <c r="F39" s="1">
        <v>74.542119787171004</v>
      </c>
      <c r="G39" s="1">
        <v>28.487466584318</v>
      </c>
      <c r="H39" s="1">
        <v>10.764008261968</v>
      </c>
      <c r="I39" s="1">
        <v>39.633339173145998</v>
      </c>
      <c r="K39" s="8"/>
      <c r="L39" s="5">
        <v>6</v>
      </c>
      <c r="M39" s="5">
        <v>-0.88605664769306713</v>
      </c>
      <c r="N39" s="5">
        <v>-9.6034291630076041E-14</v>
      </c>
      <c r="V39" s="5">
        <v>6</v>
      </c>
      <c r="W39" s="5">
        <v>-0.88605664769329451</v>
      </c>
      <c r="X39" s="5">
        <v>1.3133938381315602E-13</v>
      </c>
      <c r="AF39" s="5">
        <v>6</v>
      </c>
      <c r="AG39" s="5">
        <v>-0.88605664769261239</v>
      </c>
      <c r="AH39" s="5">
        <v>-5.5078164251654016E-13</v>
      </c>
      <c r="AP39" s="5">
        <v>6</v>
      </c>
      <c r="AQ39" s="5">
        <v>-0.88605664769295345</v>
      </c>
      <c r="AR39" s="5">
        <v>-2.0972112935169207E-13</v>
      </c>
      <c r="AY39" s="1"/>
      <c r="AZ39" s="1"/>
    </row>
    <row r="40" spans="1:52">
      <c r="K40" s="8"/>
      <c r="L40" s="4"/>
      <c r="M40" s="4"/>
      <c r="N40" s="4"/>
      <c r="V40" s="4"/>
      <c r="W40" s="4"/>
      <c r="X40" s="4"/>
      <c r="AF40" s="4"/>
      <c r="AG40" s="4"/>
      <c r="AH40" s="4"/>
      <c r="AP40" s="4"/>
      <c r="AQ40" s="4"/>
      <c r="AR40" s="4"/>
      <c r="AY40" s="1"/>
      <c r="AZ40" s="1"/>
    </row>
    <row r="41" spans="1:52">
      <c r="A41" t="s">
        <v>166</v>
      </c>
      <c r="K41" s="8"/>
      <c r="L41" s="4"/>
      <c r="M41" s="4"/>
      <c r="N41" s="4"/>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V41" s="10"/>
      <c r="AX41" s="1"/>
      <c r="AY41" s="1"/>
      <c r="AZ41" s="1"/>
    </row>
    <row r="42" spans="1:52">
      <c r="A42" t="s">
        <v>52</v>
      </c>
      <c r="B42" t="s">
        <v>53</v>
      </c>
      <c r="C42" s="9" t="s">
        <v>54</v>
      </c>
      <c r="D42" s="9" t="s">
        <v>104</v>
      </c>
      <c r="E42" t="s">
        <v>75</v>
      </c>
      <c r="F42" t="s">
        <v>55</v>
      </c>
      <c r="G42" t="s">
        <v>56</v>
      </c>
      <c r="H42" t="s">
        <v>57</v>
      </c>
      <c r="I42" t="s">
        <v>58</v>
      </c>
      <c r="K42" s="8"/>
      <c r="L42" s="8"/>
      <c r="M42" s="8"/>
      <c r="N42" s="8"/>
      <c r="O42" s="8"/>
      <c r="P42" s="8"/>
      <c r="Q42" s="8"/>
      <c r="R42" s="8"/>
      <c r="S42" s="8"/>
      <c r="T42" s="8"/>
    </row>
    <row r="43" spans="1:52">
      <c r="A43" t="s">
        <v>59</v>
      </c>
      <c r="B43" t="s">
        <v>60</v>
      </c>
      <c r="C43" s="9">
        <v>1200</v>
      </c>
      <c r="D43" s="36">
        <f>LOG(C43)</f>
        <v>3.0791812460476247</v>
      </c>
      <c r="E43" s="1">
        <v>81.766994095712548</v>
      </c>
      <c r="F43" s="1">
        <v>50.899727375459996</v>
      </c>
      <c r="G43" s="1">
        <v>13.564375106016</v>
      </c>
      <c r="H43" s="1">
        <v>8.0252671942829998</v>
      </c>
      <c r="I43" s="1">
        <v>14.7841747909</v>
      </c>
      <c r="K43" s="8"/>
      <c r="L43" s="8"/>
      <c r="M43" s="8"/>
      <c r="N43" s="8"/>
      <c r="O43" s="8"/>
      <c r="P43" s="8"/>
      <c r="Q43" s="8"/>
      <c r="R43" s="8"/>
      <c r="S43" s="8"/>
      <c r="T43" s="8"/>
    </row>
    <row r="44" spans="1:52">
      <c r="A44" t="s">
        <v>63</v>
      </c>
      <c r="B44" t="s">
        <v>64</v>
      </c>
      <c r="C44" s="9">
        <v>29.86</v>
      </c>
      <c r="D44" s="36">
        <f t="shared" ref="D44:D48" si="4">LOG(C44)</f>
        <v>1.4750898033890065</v>
      </c>
      <c r="E44" s="1">
        <v>49.014617179440705</v>
      </c>
      <c r="F44" s="1">
        <v>28.012450428935001</v>
      </c>
      <c r="G44" s="1">
        <v>8.1921839607740008</v>
      </c>
      <c r="H44" s="1">
        <v>4.6386983851779995</v>
      </c>
      <c r="I44" s="1">
        <v>11.610613284336001</v>
      </c>
      <c r="K44" s="8"/>
      <c r="L44" s="8"/>
      <c r="M44" s="8"/>
      <c r="N44" s="8"/>
      <c r="O44" s="8"/>
      <c r="P44" s="8"/>
      <c r="Q44" s="8"/>
      <c r="R44" s="8"/>
      <c r="S44" s="8"/>
      <c r="T44" s="8"/>
    </row>
    <row r="45" spans="1:52">
      <c r="A45" t="s">
        <v>65</v>
      </c>
      <c r="B45" t="s">
        <v>66</v>
      </c>
      <c r="C45" s="9">
        <v>26</v>
      </c>
      <c r="D45" s="36">
        <f t="shared" si="4"/>
        <v>1.414973347970818</v>
      </c>
      <c r="E45" s="1">
        <v>201.2470455903061</v>
      </c>
      <c r="F45" s="1">
        <v>112.476303267806</v>
      </c>
      <c r="G45" s="1">
        <v>36.497238071355</v>
      </c>
      <c r="H45" s="1">
        <v>17.64803174055</v>
      </c>
      <c r="I45" s="1">
        <v>46.224905179678998</v>
      </c>
      <c r="K45" s="8"/>
      <c r="L45" s="8"/>
      <c r="M45" s="8"/>
      <c r="N45" s="8"/>
      <c r="O45" s="8"/>
      <c r="P45" s="8"/>
      <c r="Q45" s="8"/>
      <c r="R45" s="8"/>
      <c r="S45" s="8"/>
      <c r="T45" s="8"/>
    </row>
    <row r="46" spans="1:52">
      <c r="A46" t="s">
        <v>67</v>
      </c>
      <c r="B46" t="s">
        <v>68</v>
      </c>
      <c r="C46" s="9">
        <v>11.12</v>
      </c>
      <c r="D46" s="36">
        <f t="shared" si="4"/>
        <v>1.0461047872460387</v>
      </c>
      <c r="E46" s="1">
        <v>19.605940223278168</v>
      </c>
      <c r="F46" s="1">
        <v>12.763612753643001</v>
      </c>
      <c r="G46" s="1">
        <v>2.9528458834669999</v>
      </c>
      <c r="H46" s="1">
        <v>2.989049387713</v>
      </c>
      <c r="I46" s="1">
        <v>3.5770472835280001</v>
      </c>
      <c r="K46" s="8"/>
      <c r="L46" s="8" t="s">
        <v>166</v>
      </c>
      <c r="M46" s="8"/>
      <c r="N46" s="8"/>
      <c r="O46" s="8"/>
      <c r="P46" s="8"/>
      <c r="Q46" s="8"/>
      <c r="R46" s="8"/>
      <c r="S46" s="8"/>
      <c r="T46" s="8"/>
      <c r="V46" t="s">
        <v>167</v>
      </c>
      <c r="AF46" t="s">
        <v>168</v>
      </c>
    </row>
    <row r="47" spans="1:52">
      <c r="A47" t="s">
        <v>71</v>
      </c>
      <c r="B47" t="s">
        <v>72</v>
      </c>
      <c r="C47" s="9">
        <v>0.8</v>
      </c>
      <c r="D47" s="36">
        <f t="shared" si="4"/>
        <v>-9.6910013008056392E-2</v>
      </c>
      <c r="E47" s="1">
        <v>243.5579356715219</v>
      </c>
      <c r="F47" s="1">
        <v>154.082779230516</v>
      </c>
      <c r="G47" s="1">
        <v>38.868975480317999</v>
      </c>
      <c r="H47" s="1">
        <v>23.251934976605</v>
      </c>
      <c r="I47" s="1">
        <v>44.366923194214003</v>
      </c>
      <c r="K47" s="8"/>
      <c r="L47" t="s">
        <v>17</v>
      </c>
      <c r="V47" t="s">
        <v>17</v>
      </c>
      <c r="AF47" t="s">
        <v>17</v>
      </c>
      <c r="AP47" s="8"/>
      <c r="AQ47" s="8"/>
      <c r="AR47" s="8"/>
      <c r="AS47" s="8"/>
      <c r="AT47" s="8"/>
      <c r="AU47" s="8"/>
      <c r="AV47" s="8"/>
      <c r="AW47" s="8"/>
      <c r="AX47" s="8"/>
    </row>
    <row r="48" spans="1:52" ht="17" thickBot="1">
      <c r="A48" s="10" t="s">
        <v>73</v>
      </c>
      <c r="B48" t="s">
        <v>74</v>
      </c>
      <c r="C48" s="9">
        <v>0.13</v>
      </c>
      <c r="D48" s="36">
        <f t="shared" si="4"/>
        <v>-0.88605664769316317</v>
      </c>
      <c r="E48" s="1">
        <v>147.43987899368801</v>
      </c>
      <c r="F48" s="1">
        <v>74.542119787171004</v>
      </c>
      <c r="G48" s="1">
        <v>28.487466584318</v>
      </c>
      <c r="H48" s="1">
        <v>10.764008261968</v>
      </c>
      <c r="I48" s="1">
        <v>39.633339173145998</v>
      </c>
      <c r="K48" s="8"/>
      <c r="AP48" s="8"/>
      <c r="AQ48" s="8"/>
      <c r="AR48" s="8"/>
      <c r="AS48" s="8"/>
      <c r="AT48" s="8"/>
      <c r="AU48" s="8"/>
      <c r="AV48" s="8"/>
      <c r="AW48" s="8"/>
      <c r="AX48" s="8"/>
    </row>
    <row r="49" spans="1:50">
      <c r="L49" s="7" t="s">
        <v>18</v>
      </c>
      <c r="M49" s="7"/>
      <c r="V49" s="7" t="s">
        <v>18</v>
      </c>
      <c r="W49" s="7"/>
      <c r="AF49" s="7" t="s">
        <v>18</v>
      </c>
      <c r="AG49" s="7"/>
      <c r="AP49" s="43"/>
      <c r="AQ49" s="43"/>
      <c r="AR49" s="8"/>
      <c r="AS49" s="8"/>
      <c r="AT49" s="8"/>
      <c r="AU49" s="8"/>
      <c r="AV49" s="8"/>
      <c r="AW49" s="8"/>
      <c r="AX49" s="8"/>
    </row>
    <row r="50" spans="1:50">
      <c r="A50" t="s">
        <v>167</v>
      </c>
      <c r="L50" s="4" t="s">
        <v>19</v>
      </c>
      <c r="M50" s="4">
        <v>1</v>
      </c>
      <c r="V50" s="4" t="s">
        <v>19</v>
      </c>
      <c r="W50" s="4">
        <v>1</v>
      </c>
      <c r="AF50" s="4" t="s">
        <v>19</v>
      </c>
      <c r="AG50" s="4">
        <v>1</v>
      </c>
      <c r="AP50" s="4"/>
      <c r="AQ50" s="4"/>
      <c r="AR50" s="8"/>
      <c r="AS50" s="8"/>
      <c r="AT50" s="8"/>
      <c r="AU50" s="8"/>
      <c r="AV50" s="8"/>
      <c r="AW50" s="8"/>
      <c r="AX50" s="8"/>
    </row>
    <row r="51" spans="1:50">
      <c r="A51" t="s">
        <v>52</v>
      </c>
      <c r="B51" t="s">
        <v>53</v>
      </c>
      <c r="C51" s="9" t="s">
        <v>54</v>
      </c>
      <c r="D51" s="9" t="s">
        <v>104</v>
      </c>
      <c r="E51" t="s">
        <v>75</v>
      </c>
      <c r="F51" t="s">
        <v>55</v>
      </c>
      <c r="G51" t="s">
        <v>56</v>
      </c>
      <c r="H51" t="s">
        <v>57</v>
      </c>
      <c r="I51" t="s">
        <v>58</v>
      </c>
      <c r="L51" s="4" t="s">
        <v>20</v>
      </c>
      <c r="M51" s="4">
        <v>1</v>
      </c>
      <c r="V51" s="4" t="s">
        <v>20</v>
      </c>
      <c r="W51" s="4">
        <v>1</v>
      </c>
      <c r="AF51" s="4" t="s">
        <v>20</v>
      </c>
      <c r="AG51" s="4">
        <v>1</v>
      </c>
      <c r="AP51" s="4"/>
      <c r="AQ51" s="4"/>
      <c r="AR51" s="8"/>
      <c r="AS51" s="8"/>
      <c r="AT51" s="8"/>
      <c r="AU51" s="8"/>
      <c r="AV51" s="8"/>
      <c r="AW51" s="8"/>
      <c r="AX51" s="8"/>
    </row>
    <row r="52" spans="1:50">
      <c r="A52" t="s">
        <v>59</v>
      </c>
      <c r="B52" t="s">
        <v>60</v>
      </c>
      <c r="C52" s="9">
        <v>1200</v>
      </c>
      <c r="D52" s="36">
        <f>LOG(C52)</f>
        <v>3.0791812460476247</v>
      </c>
      <c r="E52" s="1">
        <v>81.766994095712548</v>
      </c>
      <c r="F52" s="1">
        <v>50.899727375459996</v>
      </c>
      <c r="G52" s="1">
        <v>13.564375106016</v>
      </c>
      <c r="H52" s="1">
        <v>8.0252671942829998</v>
      </c>
      <c r="I52" s="1">
        <v>14.7841747909</v>
      </c>
      <c r="L52" s="4" t="s">
        <v>21</v>
      </c>
      <c r="M52" s="4">
        <v>65535</v>
      </c>
      <c r="V52" s="4" t="s">
        <v>21</v>
      </c>
      <c r="W52" s="4">
        <v>65535</v>
      </c>
      <c r="AF52" s="4" t="s">
        <v>21</v>
      </c>
      <c r="AG52" s="4">
        <v>65535</v>
      </c>
      <c r="AP52" s="4"/>
      <c r="AQ52" s="4"/>
      <c r="AR52" s="8"/>
      <c r="AS52" s="8"/>
      <c r="AT52" s="8"/>
      <c r="AU52" s="8"/>
      <c r="AV52" s="8"/>
      <c r="AW52" s="8"/>
      <c r="AX52" s="8"/>
    </row>
    <row r="53" spans="1:50">
      <c r="A53" t="s">
        <v>63</v>
      </c>
      <c r="B53" t="s">
        <v>64</v>
      </c>
      <c r="C53" s="9">
        <v>29.86</v>
      </c>
      <c r="D53" s="36">
        <f t="shared" ref="D53:D57" si="5">LOG(C53)</f>
        <v>1.4750898033890065</v>
      </c>
      <c r="E53" s="1">
        <v>49.014617179440705</v>
      </c>
      <c r="F53" s="1">
        <v>28.012450428935001</v>
      </c>
      <c r="G53" s="1">
        <v>8.1921839607740008</v>
      </c>
      <c r="H53" s="1">
        <v>4.6386983851779995</v>
      </c>
      <c r="I53" s="1">
        <v>11.610613284336001</v>
      </c>
      <c r="L53" s="4" t="s">
        <v>22</v>
      </c>
      <c r="M53" s="4">
        <v>0</v>
      </c>
      <c r="V53" s="4" t="s">
        <v>22</v>
      </c>
      <c r="W53" s="4">
        <v>0</v>
      </c>
      <c r="AF53" s="4" t="s">
        <v>22</v>
      </c>
      <c r="AG53" s="4">
        <v>0</v>
      </c>
      <c r="AP53" s="4"/>
      <c r="AQ53" s="4"/>
      <c r="AR53" s="8"/>
      <c r="AS53" s="8"/>
      <c r="AT53" s="8"/>
      <c r="AU53" s="8"/>
      <c r="AV53" s="8"/>
      <c r="AW53" s="8"/>
      <c r="AX53" s="8"/>
    </row>
    <row r="54" spans="1:50" ht="17" thickBot="1">
      <c r="A54" t="s">
        <v>65</v>
      </c>
      <c r="B54" t="s">
        <v>66</v>
      </c>
      <c r="C54" s="9">
        <v>26</v>
      </c>
      <c r="D54" s="36">
        <f t="shared" si="5"/>
        <v>1.414973347970818</v>
      </c>
      <c r="E54" s="1">
        <v>201.2470455903061</v>
      </c>
      <c r="F54" s="1">
        <v>112.476303267806</v>
      </c>
      <c r="G54" s="1">
        <v>36.497238071355</v>
      </c>
      <c r="H54" s="1">
        <v>17.64803174055</v>
      </c>
      <c r="I54" s="1">
        <v>46.224905179678998</v>
      </c>
      <c r="L54" s="5" t="s">
        <v>23</v>
      </c>
      <c r="M54" s="5">
        <v>6</v>
      </c>
      <c r="V54" s="5" t="s">
        <v>23</v>
      </c>
      <c r="W54" s="5">
        <v>6</v>
      </c>
      <c r="AF54" s="5" t="s">
        <v>23</v>
      </c>
      <c r="AG54" s="5">
        <v>6</v>
      </c>
      <c r="AP54" s="4"/>
      <c r="AQ54" s="4"/>
      <c r="AR54" s="8"/>
      <c r="AS54" s="8"/>
      <c r="AT54" s="8"/>
      <c r="AU54" s="8"/>
      <c r="AV54" s="8"/>
      <c r="AW54" s="8"/>
      <c r="AX54" s="8"/>
    </row>
    <row r="55" spans="1:50">
      <c r="A55" t="s">
        <v>67</v>
      </c>
      <c r="B55" t="s">
        <v>68</v>
      </c>
      <c r="C55" s="9">
        <v>11.12</v>
      </c>
      <c r="D55" s="36">
        <f t="shared" si="5"/>
        <v>1.0461047872460387</v>
      </c>
      <c r="E55" s="1">
        <v>19.605940223278168</v>
      </c>
      <c r="F55" s="1">
        <v>12.763612753643001</v>
      </c>
      <c r="G55" s="1">
        <v>2.9528458834669999</v>
      </c>
      <c r="H55" s="1">
        <v>2.989049387713</v>
      </c>
      <c r="I55" s="1">
        <v>3.5770472835280001</v>
      </c>
      <c r="AP55" s="8"/>
      <c r="AQ55" s="8"/>
      <c r="AR55" s="8"/>
      <c r="AS55" s="8"/>
      <c r="AT55" s="8"/>
      <c r="AU55" s="8"/>
      <c r="AV55" s="8"/>
      <c r="AW55" s="8"/>
      <c r="AX55" s="8"/>
    </row>
    <row r="56" spans="1:50" ht="17" thickBot="1">
      <c r="A56" t="s">
        <v>69</v>
      </c>
      <c r="B56" t="s">
        <v>70</v>
      </c>
      <c r="C56" s="9">
        <v>4.5</v>
      </c>
      <c r="D56" s="36">
        <f t="shared" si="5"/>
        <v>0.65321251377534373</v>
      </c>
      <c r="E56" s="1">
        <v>220.40384989077907</v>
      </c>
      <c r="F56" s="1">
        <v>138.560370221548</v>
      </c>
      <c r="G56" s="1">
        <v>34.811665438657997</v>
      </c>
      <c r="H56" s="1">
        <v>19.334669883529003</v>
      </c>
      <c r="I56" s="1">
        <v>41.186684991890004</v>
      </c>
      <c r="L56" t="s">
        <v>24</v>
      </c>
      <c r="V56" t="s">
        <v>24</v>
      </c>
      <c r="AF56" t="s">
        <v>24</v>
      </c>
      <c r="AP56" s="8"/>
      <c r="AQ56" s="8"/>
      <c r="AR56" s="8"/>
      <c r="AS56" s="8"/>
      <c r="AT56" s="8"/>
      <c r="AU56" s="8"/>
      <c r="AV56" s="8"/>
      <c r="AW56" s="8"/>
      <c r="AX56" s="8"/>
    </row>
    <row r="57" spans="1:50">
      <c r="A57" s="10" t="s">
        <v>73</v>
      </c>
      <c r="B57" t="s">
        <v>74</v>
      </c>
      <c r="C57" s="9">
        <v>0.13</v>
      </c>
      <c r="D57" s="36">
        <f t="shared" si="5"/>
        <v>-0.88605664769316317</v>
      </c>
      <c r="E57" s="1">
        <v>147.43987899368801</v>
      </c>
      <c r="F57" s="1">
        <v>74.542119787171004</v>
      </c>
      <c r="G57" s="1">
        <v>28.487466584318</v>
      </c>
      <c r="H57" s="1">
        <v>10.764008261968</v>
      </c>
      <c r="I57" s="1">
        <v>39.633339173145998</v>
      </c>
      <c r="L57" s="6"/>
      <c r="M57" s="6" t="s">
        <v>29</v>
      </c>
      <c r="N57" s="6" t="s">
        <v>30</v>
      </c>
      <c r="O57" s="6" t="s">
        <v>31</v>
      </c>
      <c r="P57" s="6" t="s">
        <v>32</v>
      </c>
      <c r="Q57" s="6" t="s">
        <v>33</v>
      </c>
      <c r="V57" s="6"/>
      <c r="W57" s="6" t="s">
        <v>29</v>
      </c>
      <c r="X57" s="6" t="s">
        <v>30</v>
      </c>
      <c r="Y57" s="6" t="s">
        <v>31</v>
      </c>
      <c r="Z57" s="6" t="s">
        <v>32</v>
      </c>
      <c r="AA57" s="6" t="s">
        <v>33</v>
      </c>
      <c r="AF57" s="6"/>
      <c r="AG57" s="6" t="s">
        <v>29</v>
      </c>
      <c r="AH57" s="6" t="s">
        <v>30</v>
      </c>
      <c r="AI57" s="6" t="s">
        <v>31</v>
      </c>
      <c r="AJ57" s="6" t="s">
        <v>32</v>
      </c>
      <c r="AK57" s="6" t="s">
        <v>33</v>
      </c>
      <c r="AP57" s="44"/>
      <c r="AQ57" s="44"/>
      <c r="AR57" s="44"/>
      <c r="AS57" s="44"/>
      <c r="AT57" s="44"/>
      <c r="AU57" s="44"/>
      <c r="AV57" s="8"/>
      <c r="AW57" s="8"/>
      <c r="AX57" s="8"/>
    </row>
    <row r="58" spans="1:50">
      <c r="L58" s="4" t="s">
        <v>25</v>
      </c>
      <c r="M58" s="4">
        <v>5</v>
      </c>
      <c r="N58" s="4">
        <v>9.4832799897687927</v>
      </c>
      <c r="O58" s="4">
        <v>1.8966559979537585</v>
      </c>
      <c r="P58" s="4" t="e">
        <v>#NUM!</v>
      </c>
      <c r="Q58" s="4" t="e">
        <v>#NUM!</v>
      </c>
      <c r="V58" s="4" t="s">
        <v>25</v>
      </c>
      <c r="W58" s="4">
        <v>5</v>
      </c>
      <c r="X58" s="4">
        <v>8.2984523859719204</v>
      </c>
      <c r="Y58" s="4">
        <v>1.6596904771943841</v>
      </c>
      <c r="Z58" s="4" t="e">
        <v>#NUM!</v>
      </c>
      <c r="AA58" s="4" t="e">
        <v>#NUM!</v>
      </c>
      <c r="AF58" s="4" t="s">
        <v>25</v>
      </c>
      <c r="AG58" s="4">
        <v>5</v>
      </c>
      <c r="AH58" s="4">
        <v>8.2984523859719204</v>
      </c>
      <c r="AI58" s="4">
        <v>1.6596904771943841</v>
      </c>
      <c r="AJ58" s="4" t="e">
        <v>#NUM!</v>
      </c>
      <c r="AK58" s="4" t="e">
        <v>#NUM!</v>
      </c>
      <c r="AP58" s="4"/>
      <c r="AQ58" s="4"/>
      <c r="AR58" s="4"/>
      <c r="AS58" s="4"/>
      <c r="AT58" s="4"/>
      <c r="AU58" s="4"/>
      <c r="AV58" s="8"/>
      <c r="AW58" s="8"/>
      <c r="AX58" s="8"/>
    </row>
    <row r="59" spans="1:50">
      <c r="A59" t="s">
        <v>168</v>
      </c>
      <c r="L59" s="4" t="s">
        <v>26</v>
      </c>
      <c r="M59" s="4">
        <v>0</v>
      </c>
      <c r="N59" s="4">
        <v>0</v>
      </c>
      <c r="O59" s="4">
        <v>65535</v>
      </c>
      <c r="P59" s="4"/>
      <c r="Q59" s="4"/>
      <c r="V59" s="4" t="s">
        <v>26</v>
      </c>
      <c r="W59" s="4">
        <v>0</v>
      </c>
      <c r="X59" s="4">
        <v>0</v>
      </c>
      <c r="Y59" s="4">
        <v>65535</v>
      </c>
      <c r="Z59" s="4"/>
      <c r="AA59" s="4"/>
      <c r="AF59" s="4" t="s">
        <v>26</v>
      </c>
      <c r="AG59" s="4">
        <v>0</v>
      </c>
      <c r="AH59" s="4">
        <v>0</v>
      </c>
      <c r="AI59" s="4">
        <v>65535</v>
      </c>
      <c r="AJ59" s="4"/>
      <c r="AK59" s="4"/>
      <c r="AP59" s="4"/>
      <c r="AQ59" s="4"/>
      <c r="AR59" s="4"/>
      <c r="AS59" s="4"/>
      <c r="AT59" s="4"/>
      <c r="AU59" s="4"/>
      <c r="AV59" s="8"/>
      <c r="AW59" s="8"/>
      <c r="AX59" s="8"/>
    </row>
    <row r="60" spans="1:50" ht="17" thickBot="1">
      <c r="A60" t="s">
        <v>52</v>
      </c>
      <c r="B60" t="s">
        <v>53</v>
      </c>
      <c r="C60" s="9" t="s">
        <v>54</v>
      </c>
      <c r="D60" s="9" t="s">
        <v>104</v>
      </c>
      <c r="E60" t="s">
        <v>75</v>
      </c>
      <c r="F60" t="s">
        <v>55</v>
      </c>
      <c r="G60" t="s">
        <v>56</v>
      </c>
      <c r="H60" t="s">
        <v>57</v>
      </c>
      <c r="I60" t="s">
        <v>58</v>
      </c>
      <c r="L60" s="5" t="s">
        <v>27</v>
      </c>
      <c r="M60" s="5">
        <v>5</v>
      </c>
      <c r="N60" s="5">
        <v>9.4832799897687927</v>
      </c>
      <c r="O60" s="5"/>
      <c r="P60" s="5"/>
      <c r="Q60" s="5"/>
      <c r="V60" s="5" t="s">
        <v>27</v>
      </c>
      <c r="W60" s="5">
        <v>5</v>
      </c>
      <c r="X60" s="5">
        <v>8.2984523859719204</v>
      </c>
      <c r="Y60" s="5"/>
      <c r="Z60" s="5"/>
      <c r="AA60" s="5"/>
      <c r="AF60" s="5" t="s">
        <v>27</v>
      </c>
      <c r="AG60" s="5">
        <v>5</v>
      </c>
      <c r="AH60" s="5">
        <v>8.2984523859719204</v>
      </c>
      <c r="AI60" s="5"/>
      <c r="AJ60" s="5"/>
      <c r="AK60" s="5"/>
      <c r="AP60" s="4"/>
      <c r="AQ60" s="4"/>
      <c r="AR60" s="4"/>
      <c r="AS60" s="4"/>
      <c r="AT60" s="4"/>
      <c r="AU60" s="4"/>
      <c r="AV60" s="8"/>
      <c r="AW60" s="8"/>
      <c r="AX60" s="8"/>
    </row>
    <row r="61" spans="1:50" ht="17" thickBot="1">
      <c r="A61" t="s">
        <v>59</v>
      </c>
      <c r="B61" t="s">
        <v>60</v>
      </c>
      <c r="C61" s="9">
        <v>1200</v>
      </c>
      <c r="D61" s="36">
        <f>LOG(C61)</f>
        <v>3.0791812460476247</v>
      </c>
      <c r="E61" s="1">
        <v>81.766994095712548</v>
      </c>
      <c r="F61" s="1">
        <v>50.899727375459996</v>
      </c>
      <c r="G61" s="1">
        <v>13.564375106016</v>
      </c>
      <c r="H61" s="1">
        <v>8.0252671942829998</v>
      </c>
      <c r="I61" s="1">
        <v>14.7841747909</v>
      </c>
      <c r="AP61" s="8"/>
      <c r="AQ61" s="8"/>
      <c r="AR61" s="8"/>
      <c r="AS61" s="8"/>
      <c r="AT61" s="8"/>
      <c r="AU61" s="8"/>
      <c r="AV61" s="8"/>
      <c r="AW61" s="8"/>
      <c r="AX61" s="8"/>
    </row>
    <row r="62" spans="1:50">
      <c r="A62" t="s">
        <v>63</v>
      </c>
      <c r="B62" t="s">
        <v>64</v>
      </c>
      <c r="C62" s="9">
        <v>29.86</v>
      </c>
      <c r="D62" s="36">
        <f t="shared" ref="D62:D66" si="6">LOG(C62)</f>
        <v>1.4750898033890065</v>
      </c>
      <c r="E62" s="1">
        <v>49.014617179440705</v>
      </c>
      <c r="F62" s="1">
        <v>28.012450428935001</v>
      </c>
      <c r="G62" s="1">
        <v>8.1921839607740008</v>
      </c>
      <c r="H62" s="1">
        <v>4.6386983851779995</v>
      </c>
      <c r="I62" s="1">
        <v>11.610613284336001</v>
      </c>
      <c r="L62" s="6"/>
      <c r="M62" s="6" t="s">
        <v>34</v>
      </c>
      <c r="N62" s="6" t="s">
        <v>22</v>
      </c>
      <c r="O62" s="6" t="s">
        <v>35</v>
      </c>
      <c r="P62" s="6" t="s">
        <v>36</v>
      </c>
      <c r="Q62" s="6" t="s">
        <v>37</v>
      </c>
      <c r="R62" s="6" t="s">
        <v>38</v>
      </c>
      <c r="S62" s="6" t="s">
        <v>39</v>
      </c>
      <c r="T62" s="6" t="s">
        <v>40</v>
      </c>
      <c r="V62" s="6"/>
      <c r="W62" s="6" t="s">
        <v>34</v>
      </c>
      <c r="X62" s="6" t="s">
        <v>22</v>
      </c>
      <c r="Y62" s="6" t="s">
        <v>35</v>
      </c>
      <c r="Z62" s="6" t="s">
        <v>36</v>
      </c>
      <c r="AA62" s="6" t="s">
        <v>37</v>
      </c>
      <c r="AB62" s="6" t="s">
        <v>38</v>
      </c>
      <c r="AC62" s="6" t="s">
        <v>39</v>
      </c>
      <c r="AD62" s="6" t="s">
        <v>40</v>
      </c>
      <c r="AF62" s="6"/>
      <c r="AG62" s="6" t="s">
        <v>34</v>
      </c>
      <c r="AH62" s="6" t="s">
        <v>22</v>
      </c>
      <c r="AI62" s="6" t="s">
        <v>35</v>
      </c>
      <c r="AJ62" s="6" t="s">
        <v>36</v>
      </c>
      <c r="AK62" s="6" t="s">
        <v>37</v>
      </c>
      <c r="AL62" s="6" t="s">
        <v>38</v>
      </c>
      <c r="AM62" s="6" t="s">
        <v>39</v>
      </c>
      <c r="AN62" s="6" t="s">
        <v>40</v>
      </c>
      <c r="AP62" s="44"/>
      <c r="AQ62" s="44"/>
      <c r="AR62" s="44"/>
      <c r="AS62" s="44"/>
      <c r="AT62" s="44"/>
      <c r="AU62" s="44"/>
      <c r="AV62" s="44"/>
      <c r="AW62" s="44"/>
      <c r="AX62" s="44"/>
    </row>
    <row r="63" spans="1:50">
      <c r="A63" t="s">
        <v>65</v>
      </c>
      <c r="B63" t="s">
        <v>66</v>
      </c>
      <c r="C63" s="9">
        <v>26</v>
      </c>
      <c r="D63" s="36">
        <f t="shared" si="6"/>
        <v>1.414973347970818</v>
      </c>
      <c r="E63" s="1">
        <v>201.2470455903061</v>
      </c>
      <c r="F63" s="1">
        <v>112.476303267806</v>
      </c>
      <c r="G63" s="1">
        <v>36.497238071355</v>
      </c>
      <c r="H63" s="1">
        <v>17.64803174055</v>
      </c>
      <c r="I63" s="1">
        <v>46.224905179678998</v>
      </c>
      <c r="L63" s="4" t="s">
        <v>28</v>
      </c>
      <c r="M63" s="4">
        <v>-2.186864570284456</v>
      </c>
      <c r="N63" s="4">
        <v>0</v>
      </c>
      <c r="O63" s="4">
        <v>65535</v>
      </c>
      <c r="P63" s="4" t="e">
        <v>#NUM!</v>
      </c>
      <c r="Q63" s="4">
        <v>-2.186864570284456</v>
      </c>
      <c r="R63" s="4">
        <v>-2.186864570284456</v>
      </c>
      <c r="S63" s="4">
        <v>-2.186864570284456</v>
      </c>
      <c r="T63" s="4">
        <v>-2.186864570284456</v>
      </c>
      <c r="V63" s="4" t="s">
        <v>28</v>
      </c>
      <c r="W63" s="4">
        <v>-2.2838078276432725</v>
      </c>
      <c r="X63" s="4">
        <v>0</v>
      </c>
      <c r="Y63" s="4">
        <v>65535</v>
      </c>
      <c r="Z63" s="4" t="e">
        <v>#NUM!</v>
      </c>
      <c r="AA63" s="4">
        <v>-2.2838078276432725</v>
      </c>
      <c r="AB63" s="4">
        <v>-2.2838078276432725</v>
      </c>
      <c r="AC63" s="4">
        <v>-2.2838078276432725</v>
      </c>
      <c r="AD63" s="4">
        <v>-2.2838078276432725</v>
      </c>
      <c r="AF63" s="4" t="s">
        <v>28</v>
      </c>
      <c r="AG63" s="4">
        <v>-0.88324103104633878</v>
      </c>
      <c r="AH63" s="4">
        <v>0</v>
      </c>
      <c r="AI63" s="4">
        <v>65535</v>
      </c>
      <c r="AJ63" s="4" t="e">
        <v>#NUM!</v>
      </c>
      <c r="AK63" s="4">
        <v>-0.88324103104633878</v>
      </c>
      <c r="AL63" s="4">
        <v>-0.88324103104633878</v>
      </c>
      <c r="AM63" s="4">
        <v>-0.88324103104633878</v>
      </c>
      <c r="AN63" s="4">
        <v>-0.88324103104633878</v>
      </c>
      <c r="AP63" s="4"/>
      <c r="AQ63" s="4"/>
      <c r="AR63" s="4"/>
      <c r="AS63" s="4"/>
      <c r="AT63" s="4"/>
      <c r="AU63" s="4"/>
      <c r="AV63" s="4"/>
      <c r="AW63" s="4"/>
      <c r="AX63" s="4"/>
    </row>
    <row r="64" spans="1:50">
      <c r="A64" t="s">
        <v>67</v>
      </c>
      <c r="B64" t="s">
        <v>68</v>
      </c>
      <c r="C64" s="9">
        <v>11.12</v>
      </c>
      <c r="D64" s="36">
        <f t="shared" si="6"/>
        <v>1.0461047872460387</v>
      </c>
      <c r="E64" s="1">
        <v>19.605940223278168</v>
      </c>
      <c r="F64" s="1">
        <v>12.763612753643001</v>
      </c>
      <c r="G64" s="1">
        <v>2.9528458834669999</v>
      </c>
      <c r="H64" s="1">
        <v>2.989049387713</v>
      </c>
      <c r="I64" s="1">
        <v>3.5770472835280001</v>
      </c>
      <c r="L64" s="4" t="s">
        <v>91</v>
      </c>
      <c r="M64" s="4">
        <v>18.015830036119638</v>
      </c>
      <c r="N64" s="4">
        <v>0</v>
      </c>
      <c r="O64" s="4">
        <v>65535</v>
      </c>
      <c r="P64" s="4" t="e">
        <v>#NUM!</v>
      </c>
      <c r="Q64" s="4">
        <v>18.015830036119638</v>
      </c>
      <c r="R64" s="4">
        <v>18.015830036119638</v>
      </c>
      <c r="S64" s="4">
        <v>18.015830036119638</v>
      </c>
      <c r="T64" s="4">
        <v>18.015830036119638</v>
      </c>
      <c r="V64" s="4" t="s">
        <v>91</v>
      </c>
      <c r="W64" s="4">
        <v>18.573440210510363</v>
      </c>
      <c r="X64" s="4">
        <v>0</v>
      </c>
      <c r="Y64" s="4">
        <v>65535</v>
      </c>
      <c r="Z64" s="4" t="e">
        <v>#NUM!</v>
      </c>
      <c r="AA64" s="4">
        <v>18.573440210510363</v>
      </c>
      <c r="AB64" s="4">
        <v>18.573440210510363</v>
      </c>
      <c r="AC64" s="4">
        <v>18.573440210510363</v>
      </c>
      <c r="AD64" s="4">
        <v>18.573440210510363</v>
      </c>
      <c r="AF64" s="4" t="s">
        <v>91</v>
      </c>
      <c r="AG64" s="4">
        <v>15.142190442213844</v>
      </c>
      <c r="AH64" s="4">
        <v>0</v>
      </c>
      <c r="AI64" s="4">
        <v>65535</v>
      </c>
      <c r="AJ64" s="4" t="e">
        <v>#NUM!</v>
      </c>
      <c r="AK64" s="4">
        <v>15.142190442213844</v>
      </c>
      <c r="AL64" s="4">
        <v>15.142190442213844</v>
      </c>
      <c r="AM64" s="4">
        <v>15.142190442213844</v>
      </c>
      <c r="AN64" s="4">
        <v>15.142190442213844</v>
      </c>
      <c r="AP64" s="4"/>
      <c r="AQ64" s="4"/>
      <c r="AR64" s="4"/>
      <c r="AS64" s="4"/>
      <c r="AT64" s="4"/>
      <c r="AU64" s="4"/>
      <c r="AV64" s="4"/>
      <c r="AW64" s="4"/>
      <c r="AX64" s="4"/>
    </row>
    <row r="65" spans="1:50">
      <c r="A65" t="s">
        <v>69</v>
      </c>
      <c r="B65" t="s">
        <v>70</v>
      </c>
      <c r="C65" s="9">
        <v>4.5</v>
      </c>
      <c r="D65" s="36">
        <f t="shared" si="6"/>
        <v>0.65321251377534373</v>
      </c>
      <c r="E65" s="1">
        <v>220.40384989077907</v>
      </c>
      <c r="F65" s="1">
        <v>138.560370221548</v>
      </c>
      <c r="G65" s="1">
        <v>34.811665438657997</v>
      </c>
      <c r="H65" s="1">
        <v>19.334669883529003</v>
      </c>
      <c r="I65" s="1">
        <v>41.186684991890004</v>
      </c>
      <c r="L65" s="4" t="s">
        <v>92</v>
      </c>
      <c r="M65" s="4">
        <v>-18.207888696069659</v>
      </c>
      <c r="N65" s="4">
        <v>0</v>
      </c>
      <c r="O65" s="4">
        <v>65535</v>
      </c>
      <c r="P65" s="4" t="e">
        <v>#NUM!</v>
      </c>
      <c r="Q65" s="4">
        <v>-18.207888696069659</v>
      </c>
      <c r="R65" s="4">
        <v>-18.207888696069659</v>
      </c>
      <c r="S65" s="4">
        <v>-18.207888696069659</v>
      </c>
      <c r="T65" s="4">
        <v>-18.207888696069659</v>
      </c>
      <c r="V65" s="4" t="s">
        <v>92</v>
      </c>
      <c r="W65" s="4">
        <v>-18.781854833342546</v>
      </c>
      <c r="X65" s="4">
        <v>0</v>
      </c>
      <c r="Y65" s="4">
        <v>65535</v>
      </c>
      <c r="Z65" s="4" t="e">
        <v>#NUM!</v>
      </c>
      <c r="AA65" s="4">
        <v>-18.781854833342546</v>
      </c>
      <c r="AB65" s="4">
        <v>-18.781854833342546</v>
      </c>
      <c r="AC65" s="4">
        <v>-18.781854833342546</v>
      </c>
      <c r="AD65" s="4">
        <v>-18.781854833342546</v>
      </c>
      <c r="AF65" s="4" t="s">
        <v>92</v>
      </c>
      <c r="AG65" s="4">
        <v>-15.293135072366487</v>
      </c>
      <c r="AH65" s="4">
        <v>0</v>
      </c>
      <c r="AI65" s="4">
        <v>65535</v>
      </c>
      <c r="AJ65" s="4" t="e">
        <v>#NUM!</v>
      </c>
      <c r="AK65" s="4">
        <v>-15.293135072366487</v>
      </c>
      <c r="AL65" s="4">
        <v>-15.293135072366487</v>
      </c>
      <c r="AM65" s="4">
        <v>-15.293135072366487</v>
      </c>
      <c r="AN65" s="4">
        <v>-15.293135072366487</v>
      </c>
      <c r="AP65" s="4"/>
      <c r="AQ65" s="4"/>
      <c r="AR65" s="4"/>
      <c r="AS65" s="4"/>
      <c r="AT65" s="4"/>
      <c r="AU65" s="4"/>
      <c r="AV65" s="4"/>
      <c r="AW65" s="4"/>
      <c r="AX65" s="4"/>
    </row>
    <row r="66" spans="1:50">
      <c r="A66" t="s">
        <v>71</v>
      </c>
      <c r="B66" t="s">
        <v>72</v>
      </c>
      <c r="C66" s="9">
        <v>0.8</v>
      </c>
      <c r="D66" s="36">
        <f t="shared" si="6"/>
        <v>-9.6910013008056392E-2</v>
      </c>
      <c r="E66" s="1">
        <v>243.5579356715219</v>
      </c>
      <c r="F66" s="1">
        <v>154.082779230516</v>
      </c>
      <c r="G66" s="1">
        <v>38.868975480317999</v>
      </c>
      <c r="H66" s="1">
        <v>23.251934976605</v>
      </c>
      <c r="I66" s="1">
        <v>44.366923194214003</v>
      </c>
      <c r="L66" s="4" t="s">
        <v>93</v>
      </c>
      <c r="M66" s="4">
        <v>-25.727601713630015</v>
      </c>
      <c r="N66" s="4">
        <v>0</v>
      </c>
      <c r="O66" s="4">
        <v>65535</v>
      </c>
      <c r="P66" s="4" t="e">
        <v>#NUM!</v>
      </c>
      <c r="Q66" s="4">
        <v>-25.727601713630015</v>
      </c>
      <c r="R66" s="4">
        <v>-25.727601713630015</v>
      </c>
      <c r="S66" s="4">
        <v>-25.727601713630015</v>
      </c>
      <c r="T66" s="4">
        <v>-25.727601713630015</v>
      </c>
      <c r="V66" s="4" t="s">
        <v>93</v>
      </c>
      <c r="W66" s="4">
        <v>-26.50337949102337</v>
      </c>
      <c r="X66" s="4">
        <v>0</v>
      </c>
      <c r="Y66" s="4">
        <v>65535</v>
      </c>
      <c r="Z66" s="4" t="e">
        <v>#NUM!</v>
      </c>
      <c r="AA66" s="4">
        <v>-26.50337949102337</v>
      </c>
      <c r="AB66" s="4">
        <v>-26.50337949102337</v>
      </c>
      <c r="AC66" s="4">
        <v>-26.50337949102337</v>
      </c>
      <c r="AD66" s="4">
        <v>-26.50337949102337</v>
      </c>
      <c r="AF66" s="4" t="s">
        <v>93</v>
      </c>
      <c r="AG66" s="4">
        <v>-21.184405990202386</v>
      </c>
      <c r="AH66" s="4">
        <v>0</v>
      </c>
      <c r="AI66" s="4">
        <v>65535</v>
      </c>
      <c r="AJ66" s="4" t="e">
        <v>#NUM!</v>
      </c>
      <c r="AK66" s="4">
        <v>-21.184405990202386</v>
      </c>
      <c r="AL66" s="4">
        <v>-21.184405990202386</v>
      </c>
      <c r="AM66" s="4">
        <v>-21.184405990202386</v>
      </c>
      <c r="AN66" s="4">
        <v>-21.184405990202386</v>
      </c>
      <c r="AP66" s="4"/>
      <c r="AQ66" s="4"/>
      <c r="AR66" s="4"/>
      <c r="AS66" s="4"/>
      <c r="AT66" s="4"/>
      <c r="AU66" s="4"/>
      <c r="AV66" s="4"/>
      <c r="AW66" s="4"/>
      <c r="AX66" s="4"/>
    </row>
    <row r="67" spans="1:50">
      <c r="A67" s="10"/>
      <c r="C67" s="9"/>
      <c r="L67" s="4" t="s">
        <v>94</v>
      </c>
      <c r="M67" s="4">
        <v>4.6379437056263075</v>
      </c>
      <c r="N67" s="4">
        <v>0</v>
      </c>
      <c r="O67" s="4">
        <v>65535</v>
      </c>
      <c r="P67" s="4" t="e">
        <v>#NUM!</v>
      </c>
      <c r="Q67" s="4">
        <v>4.6379437056263075</v>
      </c>
      <c r="R67" s="4">
        <v>4.6379437056263075</v>
      </c>
      <c r="S67" s="4">
        <v>4.6379437056263075</v>
      </c>
      <c r="T67" s="4">
        <v>4.6379437056263075</v>
      </c>
      <c r="V67" s="4" t="s">
        <v>94</v>
      </c>
      <c r="W67" s="4">
        <v>4.8046762350190768</v>
      </c>
      <c r="X67" s="4">
        <v>0</v>
      </c>
      <c r="Y67" s="4">
        <v>65535</v>
      </c>
      <c r="Z67" s="4" t="e">
        <v>#NUM!</v>
      </c>
      <c r="AA67" s="4">
        <v>4.8046762350190768</v>
      </c>
      <c r="AB67" s="4">
        <v>4.8046762350190768</v>
      </c>
      <c r="AC67" s="4">
        <v>4.8046762350190768</v>
      </c>
      <c r="AD67" s="4">
        <v>4.8046762350190768</v>
      </c>
      <c r="AF67" s="4" t="s">
        <v>94</v>
      </c>
      <c r="AG67" s="4">
        <v>3.3865343738400213</v>
      </c>
      <c r="AH67" s="4">
        <v>0</v>
      </c>
      <c r="AI67" s="4">
        <v>65535</v>
      </c>
      <c r="AJ67" s="4" t="e">
        <v>#NUM!</v>
      </c>
      <c r="AK67" s="4">
        <v>3.3865343738400213</v>
      </c>
      <c r="AL67" s="4">
        <v>3.3865343738400213</v>
      </c>
      <c r="AM67" s="4">
        <v>3.3865343738400213</v>
      </c>
      <c r="AN67" s="4">
        <v>3.3865343738400213</v>
      </c>
      <c r="AP67" s="4"/>
      <c r="AQ67" s="4"/>
      <c r="AR67" s="4"/>
      <c r="AS67" s="4"/>
      <c r="AT67" s="4"/>
      <c r="AU67" s="4"/>
      <c r="AV67" s="4"/>
      <c r="AW67" s="4"/>
      <c r="AX67" s="4"/>
    </row>
    <row r="68" spans="1:50" ht="17" thickBot="1">
      <c r="L68" s="5" t="s">
        <v>95</v>
      </c>
      <c r="M68" s="5">
        <v>-15.509796938597669</v>
      </c>
      <c r="N68" s="5">
        <v>0</v>
      </c>
      <c r="O68" s="5">
        <v>65535</v>
      </c>
      <c r="P68" s="5" t="e">
        <v>#NUM!</v>
      </c>
      <c r="Q68" s="5">
        <v>-15.509796938597669</v>
      </c>
      <c r="R68" s="5">
        <v>-15.509796938597669</v>
      </c>
      <c r="S68" s="5">
        <v>-15.509796938597669</v>
      </c>
      <c r="T68" s="5">
        <v>-15.509796938597669</v>
      </c>
      <c r="V68" s="5" t="s">
        <v>95</v>
      </c>
      <c r="W68" s="5">
        <v>-15.989876286757877</v>
      </c>
      <c r="X68" s="5">
        <v>0</v>
      </c>
      <c r="Y68" s="5">
        <v>65535</v>
      </c>
      <c r="Z68" s="5" t="e">
        <v>#NUM!</v>
      </c>
      <c r="AA68" s="5">
        <v>-15.989876286757877</v>
      </c>
      <c r="AB68" s="5">
        <v>-15.989876286757877</v>
      </c>
      <c r="AC68" s="5">
        <v>-15.989876286757877</v>
      </c>
      <c r="AD68" s="5">
        <v>-15.989876286757877</v>
      </c>
      <c r="AF68" s="5" t="s">
        <v>95</v>
      </c>
      <c r="AG68" s="5">
        <v>-13.228819669519533</v>
      </c>
      <c r="AH68" s="5">
        <v>0</v>
      </c>
      <c r="AI68" s="5">
        <v>65535</v>
      </c>
      <c r="AJ68" s="5" t="e">
        <v>#NUM!</v>
      </c>
      <c r="AK68" s="5">
        <v>-13.228819669519533</v>
      </c>
      <c r="AL68" s="5">
        <v>-13.228819669519533</v>
      </c>
      <c r="AM68" s="5">
        <v>-13.228819669519533</v>
      </c>
      <c r="AN68" s="5">
        <v>-13.228819669519533</v>
      </c>
      <c r="AP68" s="4"/>
      <c r="AQ68" s="4"/>
      <c r="AR68" s="4"/>
      <c r="AS68" s="4"/>
      <c r="AT68" s="4"/>
      <c r="AU68" s="4"/>
      <c r="AV68" s="4"/>
      <c r="AW68" s="4"/>
      <c r="AX68" s="4"/>
    </row>
    <row r="69" spans="1:50">
      <c r="AP69" s="8"/>
      <c r="AQ69" s="8"/>
      <c r="AR69" s="8"/>
      <c r="AS69" s="8"/>
      <c r="AT69" s="8"/>
      <c r="AU69" s="8"/>
      <c r="AV69" s="8"/>
      <c r="AW69" s="8"/>
      <c r="AX69" s="8"/>
    </row>
    <row r="70" spans="1:50">
      <c r="A70" t="s">
        <v>115</v>
      </c>
      <c r="AP70" s="8"/>
      <c r="AQ70" s="8"/>
      <c r="AR70" s="8"/>
      <c r="AS70" s="8"/>
      <c r="AT70" s="8"/>
      <c r="AU70" s="8"/>
      <c r="AV70" s="8"/>
      <c r="AW70" s="8"/>
      <c r="AX70" s="8"/>
    </row>
    <row r="71" spans="1:50">
      <c r="B71" t="s">
        <v>53</v>
      </c>
      <c r="C71" t="s">
        <v>116</v>
      </c>
      <c r="D71" t="s">
        <v>105</v>
      </c>
      <c r="E71" t="s">
        <v>75</v>
      </c>
      <c r="F71" t="s">
        <v>55</v>
      </c>
      <c r="G71" t="s">
        <v>56</v>
      </c>
      <c r="H71" t="s">
        <v>57</v>
      </c>
      <c r="I71" t="s">
        <v>58</v>
      </c>
      <c r="AP71" s="8"/>
      <c r="AQ71" s="8"/>
      <c r="AR71" s="8"/>
      <c r="AS71" s="8"/>
      <c r="AT71" s="8"/>
      <c r="AU71" s="8"/>
      <c r="AV71" s="8"/>
      <c r="AW71" s="8"/>
      <c r="AX71" s="8"/>
    </row>
    <row r="72" spans="1:50">
      <c r="A72">
        <v>1</v>
      </c>
      <c r="B72" t="s">
        <v>60</v>
      </c>
      <c r="C72" s="36">
        <f>D72-D61</f>
        <v>-0.42118201434416802</v>
      </c>
      <c r="D72" s="1">
        <f>$M$22+$M$23*E72+$M$24*F72+$M$25*G72+$M$26*H72+$M$27*I72</f>
        <v>2.6579992317034566</v>
      </c>
      <c r="E72" s="1">
        <v>81.766994095712548</v>
      </c>
      <c r="F72" s="1">
        <v>50.899727375459996</v>
      </c>
      <c r="G72" s="1">
        <v>13.564375106016</v>
      </c>
      <c r="H72" s="1">
        <v>8.0252671942829998</v>
      </c>
      <c r="I72" s="1">
        <v>14.7841747909</v>
      </c>
      <c r="L72" t="s">
        <v>41</v>
      </c>
      <c r="V72" t="s">
        <v>41</v>
      </c>
      <c r="AF72" t="s">
        <v>41</v>
      </c>
      <c r="AP72" s="8"/>
      <c r="AQ72" s="8"/>
      <c r="AR72" s="8"/>
      <c r="AS72" s="8"/>
      <c r="AT72" s="8"/>
      <c r="AU72" s="8"/>
      <c r="AV72" s="8"/>
      <c r="AW72" s="8"/>
      <c r="AX72" s="8"/>
    </row>
    <row r="73" spans="1:50" ht="17" thickBot="1">
      <c r="A73">
        <v>2</v>
      </c>
      <c r="B73" t="s">
        <v>64</v>
      </c>
      <c r="C73" s="36">
        <f t="shared" ref="C73:C77" si="7">D73-D7</f>
        <v>-0.20659284641149167</v>
      </c>
      <c r="D73" s="1">
        <f>$W$22+$W$23*E73+$W$24*F73+$W$25*G73+$W$26*H73+$W$27*I73</f>
        <v>1.2684969569775149</v>
      </c>
      <c r="E73" s="1">
        <v>49.014617179440705</v>
      </c>
      <c r="F73" s="1">
        <v>28.012450428935001</v>
      </c>
      <c r="G73" s="1">
        <v>8.1921839607740008</v>
      </c>
      <c r="H73" s="1">
        <v>4.6386983851779995</v>
      </c>
      <c r="I73" s="1">
        <v>11.610613284336001</v>
      </c>
      <c r="AP73" s="8"/>
      <c r="AQ73" s="8"/>
      <c r="AR73" s="8"/>
      <c r="AS73" s="8"/>
      <c r="AT73" s="8"/>
      <c r="AU73" s="8"/>
      <c r="AV73" s="8"/>
      <c r="AW73" s="8"/>
      <c r="AX73" s="8"/>
    </row>
    <row r="74" spans="1:50">
      <c r="A74">
        <v>3</v>
      </c>
      <c r="B74" t="s">
        <v>66</v>
      </c>
      <c r="C74" s="36">
        <f t="shared" si="7"/>
        <v>0.37304167013844514</v>
      </c>
      <c r="D74" s="1">
        <f>$AG$22+$AG$23*E74+$AG$24*F74+$AG$25*G74+$AG$26*H74+$AG$27*I74</f>
        <v>1.7880150181092631</v>
      </c>
      <c r="E74" s="1">
        <v>201.2470455903061</v>
      </c>
      <c r="F74" s="1">
        <v>112.476303267806</v>
      </c>
      <c r="G74" s="1">
        <v>36.497238071355</v>
      </c>
      <c r="H74" s="1">
        <v>17.64803174055</v>
      </c>
      <c r="I74" s="1">
        <v>46.224905179678998</v>
      </c>
      <c r="L74" s="6" t="s">
        <v>42</v>
      </c>
      <c r="M74" s="6" t="s">
        <v>96</v>
      </c>
      <c r="N74" s="6" t="s">
        <v>43</v>
      </c>
      <c r="V74" s="6" t="s">
        <v>42</v>
      </c>
      <c r="W74" s="6" t="s">
        <v>96</v>
      </c>
      <c r="X74" s="6" t="s">
        <v>43</v>
      </c>
      <c r="AF74" s="6" t="s">
        <v>42</v>
      </c>
      <c r="AG74" s="6" t="s">
        <v>96</v>
      </c>
      <c r="AH74" s="6" t="s">
        <v>43</v>
      </c>
      <c r="AP74" s="44"/>
      <c r="AQ74" s="44"/>
      <c r="AR74" s="44"/>
      <c r="AS74" s="8"/>
      <c r="AT74" s="8"/>
      <c r="AU74" s="8"/>
      <c r="AV74" s="8"/>
      <c r="AW74" s="8"/>
      <c r="AX74" s="8"/>
    </row>
    <row r="75" spans="1:50">
      <c r="A75">
        <v>4</v>
      </c>
      <c r="B75" t="s">
        <v>68</v>
      </c>
      <c r="C75" s="36">
        <f t="shared" si="7"/>
        <v>0.17839474792510934</v>
      </c>
      <c r="D75" s="1">
        <f>$AQ$22+$AQ$23*E75+$AQ$24*F75+$AQ$25*G75+$AQ$26*H75+$AQ$27*I75</f>
        <v>1.2244995351711481</v>
      </c>
      <c r="E75" s="1">
        <v>19.6059402232782</v>
      </c>
      <c r="F75" s="1">
        <v>12.763612753643001</v>
      </c>
      <c r="G75" s="1">
        <v>2.9528458834669999</v>
      </c>
      <c r="H75" s="1">
        <v>2.989049387713</v>
      </c>
      <c r="I75" s="1">
        <v>3.5770472835280001</v>
      </c>
      <c r="L75" s="4">
        <v>1</v>
      </c>
      <c r="M75" s="4">
        <v>3.0791812460483641</v>
      </c>
      <c r="N75" s="4">
        <v>-7.3940853440035426E-13</v>
      </c>
      <c r="V75" s="4">
        <v>1</v>
      </c>
      <c r="W75" s="4">
        <v>3.0791812460483925</v>
      </c>
      <c r="X75" s="4">
        <v>-7.6783024383075826E-13</v>
      </c>
      <c r="AF75" s="4">
        <v>1</v>
      </c>
      <c r="AG75" s="4">
        <v>3.0791812460479377</v>
      </c>
      <c r="AH75" s="4">
        <v>-3.1308289294429414E-13</v>
      </c>
      <c r="AP75" s="4"/>
      <c r="AQ75" s="4"/>
      <c r="AR75" s="4"/>
      <c r="AS75" s="8"/>
      <c r="AT75" s="8"/>
      <c r="AU75" s="8"/>
      <c r="AV75" s="8"/>
      <c r="AW75" s="8"/>
      <c r="AX75" s="8"/>
    </row>
    <row r="76" spans="1:50">
      <c r="A76">
        <v>5</v>
      </c>
      <c r="B76" t="s">
        <v>70</v>
      </c>
      <c r="C76" s="36">
        <f t="shared" si="7"/>
        <v>0.28174946903263298</v>
      </c>
      <c r="D76" s="1">
        <f>$M$63+$M$64*E76+$M$65*F76+$M$66*G76+$M$67*H76+$M$68*I76</f>
        <v>0.93496198280797671</v>
      </c>
      <c r="E76" s="1">
        <v>220.40384989077907</v>
      </c>
      <c r="F76" s="1">
        <v>138.560370221548</v>
      </c>
      <c r="G76" s="1">
        <v>34.811665438657997</v>
      </c>
      <c r="H76" s="1">
        <v>19.334669883529003</v>
      </c>
      <c r="I76" s="1">
        <v>41.186684991890004</v>
      </c>
      <c r="L76" s="4">
        <v>2</v>
      </c>
      <c r="M76" s="4">
        <v>1.4750898033895226</v>
      </c>
      <c r="N76" s="4">
        <v>-5.1603166184577276E-13</v>
      </c>
      <c r="V76" s="4">
        <v>2</v>
      </c>
      <c r="W76" s="4">
        <v>1.4750898033890962</v>
      </c>
      <c r="X76" s="4">
        <v>-8.9706020389712648E-14</v>
      </c>
      <c r="AF76" s="4">
        <v>2</v>
      </c>
      <c r="AG76" s="4">
        <v>1.4750898033896362</v>
      </c>
      <c r="AH76" s="4">
        <v>-6.2971849956738879E-13</v>
      </c>
      <c r="AP76" s="4"/>
      <c r="AQ76" s="4"/>
      <c r="AR76" s="4"/>
      <c r="AS76" s="8"/>
      <c r="AT76" s="8"/>
      <c r="AU76" s="8"/>
      <c r="AV76" s="8"/>
      <c r="AW76" s="8"/>
      <c r="AX76" s="8"/>
    </row>
    <row r="77" spans="1:50">
      <c r="A77">
        <v>6</v>
      </c>
      <c r="B77" t="s">
        <v>72</v>
      </c>
      <c r="C77" s="36">
        <f t="shared" si="7"/>
        <v>-0.30133493123182103</v>
      </c>
      <c r="D77" s="1">
        <f>$W$63+$W$64*E77+$W$65*F77+$W$66*G77+$W$67*H77+$W$68*I77</f>
        <v>-0.39824494423987744</v>
      </c>
      <c r="E77" s="1">
        <v>243.5579356715219</v>
      </c>
      <c r="F77" s="1">
        <v>154.082779230516</v>
      </c>
      <c r="G77" s="1">
        <v>38.868975480317999</v>
      </c>
      <c r="H77" s="1">
        <v>23.251934976605</v>
      </c>
      <c r="I77" s="1">
        <v>44.366923194214003</v>
      </c>
      <c r="L77" s="4">
        <v>3</v>
      </c>
      <c r="M77" s="4">
        <v>1.4149733479714541</v>
      </c>
      <c r="N77" s="4">
        <v>-6.361577931102147E-13</v>
      </c>
      <c r="V77" s="4">
        <v>3</v>
      </c>
      <c r="W77" s="4">
        <v>1.4149733479708857</v>
      </c>
      <c r="X77" s="4">
        <v>-6.7723604502134549E-14</v>
      </c>
      <c r="AF77" s="4">
        <v>3</v>
      </c>
      <c r="AG77" s="4">
        <v>1.4149733479709994</v>
      </c>
      <c r="AH77" s="4">
        <v>-1.8141044222375058E-13</v>
      </c>
      <c r="AP77" s="4"/>
      <c r="AQ77" s="4"/>
      <c r="AR77" s="4"/>
      <c r="AS77" s="8"/>
      <c r="AT77" s="8"/>
      <c r="AU77" s="8"/>
      <c r="AV77" s="8"/>
      <c r="AW77" s="8"/>
      <c r="AX77" s="8"/>
    </row>
    <row r="78" spans="1:50">
      <c r="A78">
        <v>7</v>
      </c>
      <c r="B78" t="s">
        <v>74</v>
      </c>
      <c r="C78" s="36">
        <f>D78-D12</f>
        <v>1.2431650327891752</v>
      </c>
      <c r="D78" s="1">
        <f>$AG$63+$AG$64*E78+$AG$65*F78+$AG$66*G78+$AG$67*H78+$AG$68*I78</f>
        <v>0.35710838509601217</v>
      </c>
      <c r="E78" s="1">
        <v>147.43987899368801</v>
      </c>
      <c r="F78" s="1">
        <v>74.542119787171004</v>
      </c>
      <c r="G78" s="1">
        <v>28.487466584318</v>
      </c>
      <c r="H78" s="1">
        <v>10.764008261968</v>
      </c>
      <c r="I78" s="1">
        <v>39.633339173145998</v>
      </c>
      <c r="L78" s="4">
        <v>4</v>
      </c>
      <c r="M78" s="4">
        <v>1.0461047872466906</v>
      </c>
      <c r="N78" s="4">
        <v>-6.5192296005989192E-13</v>
      </c>
      <c r="V78" s="4">
        <v>4</v>
      </c>
      <c r="W78" s="4">
        <v>1.0461047872464633</v>
      </c>
      <c r="X78" s="4">
        <v>-4.2454928461665986E-13</v>
      </c>
      <c r="AF78" s="4">
        <v>4</v>
      </c>
      <c r="AG78" s="4">
        <v>1.0461047872464633</v>
      </c>
      <c r="AH78" s="4">
        <v>-4.2454928461665986E-13</v>
      </c>
      <c r="AP78" s="4"/>
      <c r="AQ78" s="4"/>
      <c r="AR78" s="4"/>
      <c r="AS78" s="8"/>
      <c r="AT78" s="8"/>
      <c r="AU78" s="8"/>
      <c r="AV78" s="8"/>
      <c r="AW78" s="8"/>
      <c r="AX78" s="8"/>
    </row>
    <row r="79" spans="1:50">
      <c r="L79" s="4">
        <v>5</v>
      </c>
      <c r="M79" s="4">
        <v>-9.6910013007686757E-2</v>
      </c>
      <c r="N79" s="4">
        <v>-3.6963487826113806E-13</v>
      </c>
      <c r="V79" s="4">
        <v>5</v>
      </c>
      <c r="W79" s="4">
        <v>0.65321251377577028</v>
      </c>
      <c r="X79" s="4">
        <v>-4.2654768606098514E-13</v>
      </c>
      <c r="AF79" s="4">
        <v>5</v>
      </c>
      <c r="AG79" s="4">
        <v>0.6532125137755429</v>
      </c>
      <c r="AH79" s="4">
        <v>-1.9917401061775308E-13</v>
      </c>
      <c r="AP79" s="4"/>
      <c r="AQ79" s="4"/>
      <c r="AR79" s="4"/>
      <c r="AS79" s="8"/>
      <c r="AT79" s="8"/>
      <c r="AU79" s="8"/>
      <c r="AV79" s="8"/>
      <c r="AW79" s="8"/>
      <c r="AX79" s="8"/>
    </row>
    <row r="80" spans="1:50" ht="17" thickBot="1">
      <c r="E80" t="s">
        <v>224</v>
      </c>
      <c r="L80" s="5">
        <v>6</v>
      </c>
      <c r="M80" s="5">
        <v>-0.88605664769261239</v>
      </c>
      <c r="N80" s="5">
        <v>-5.5078164251654016E-13</v>
      </c>
      <c r="V80" s="5">
        <v>6</v>
      </c>
      <c r="W80" s="5">
        <v>-0.88605664769261239</v>
      </c>
      <c r="X80" s="5">
        <v>-5.5078164251654016E-13</v>
      </c>
      <c r="AF80" s="5">
        <v>6</v>
      </c>
      <c r="AG80" s="5">
        <v>-0.88605664769306713</v>
      </c>
      <c r="AH80" s="5">
        <v>-9.6034291630076041E-14</v>
      </c>
      <c r="AP80" s="4"/>
      <c r="AQ80" s="4"/>
      <c r="AR80" s="4"/>
      <c r="AS80" s="8"/>
      <c r="AT80" s="8"/>
      <c r="AU80" s="8"/>
      <c r="AV80" s="8"/>
      <c r="AW80" s="8"/>
      <c r="AX80" s="8"/>
    </row>
    <row r="81" spans="1:50">
      <c r="B81" s="59" t="s">
        <v>138</v>
      </c>
      <c r="C81" s="36">
        <f>SUMSQ(C72:C78)</f>
        <v>2.1067044699727249</v>
      </c>
      <c r="E81" s="59" t="s">
        <v>138</v>
      </c>
      <c r="F81" s="36">
        <f>SUMSQ(C72:C77)</f>
        <v>0.56124517122301387</v>
      </c>
      <c r="L81" s="4"/>
      <c r="M81" s="4"/>
      <c r="N81" s="4"/>
      <c r="V81" s="4"/>
      <c r="W81" s="4"/>
      <c r="X81" s="4"/>
      <c r="AF81" s="4"/>
      <c r="AG81" s="4"/>
      <c r="AH81" s="4"/>
      <c r="AP81" s="4"/>
      <c r="AQ81" s="4"/>
      <c r="AR81" s="4"/>
      <c r="AS81" s="8"/>
      <c r="AT81" s="8"/>
      <c r="AU81" s="8"/>
      <c r="AV81" s="8"/>
      <c r="AW81" s="8"/>
      <c r="AX81" s="8"/>
    </row>
    <row r="82" spans="1:50">
      <c r="B82" s="59" t="s">
        <v>137</v>
      </c>
      <c r="C82" s="36">
        <f>SUMSQ(C88:C94)</f>
        <v>9.5895948244944638</v>
      </c>
      <c r="E82" s="59" t="s">
        <v>137</v>
      </c>
      <c r="F82" s="36">
        <f>SUMSQ(C88:C93)</f>
        <v>6.1997922377779178</v>
      </c>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P82" s="8"/>
      <c r="AQ82" s="8"/>
      <c r="AR82" s="8"/>
      <c r="AS82" s="8"/>
      <c r="AT82" s="8"/>
      <c r="AU82" s="8"/>
      <c r="AV82" s="8"/>
      <c r="AW82" s="8"/>
      <c r="AX82" s="8"/>
    </row>
    <row r="83" spans="1:50">
      <c r="B83" s="77" t="s">
        <v>152</v>
      </c>
      <c r="C83" s="78">
        <f>1-C81/C82</f>
        <v>0.78031350557255852</v>
      </c>
      <c r="E83" s="77" t="s">
        <v>152</v>
      </c>
      <c r="F83" s="78">
        <f>1-F81/F82</f>
        <v>0.90947355174208688</v>
      </c>
      <c r="H83" s="46" t="s">
        <v>227</v>
      </c>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row>
    <row r="85" spans="1:50">
      <c r="G85" s="1"/>
    </row>
    <row r="87" spans="1:50">
      <c r="B87" t="s">
        <v>104</v>
      </c>
      <c r="C87" t="s">
        <v>146</v>
      </c>
    </row>
    <row r="88" spans="1:50">
      <c r="A88" t="s">
        <v>60</v>
      </c>
      <c r="B88" s="1">
        <v>3.0791812460476247</v>
      </c>
      <c r="C88" s="1">
        <f t="shared" ref="C88:C94" si="8">B88-AVERAGE($B$88:$B$94)</f>
        <v>2.1240962406579658</v>
      </c>
      <c r="E88" s="1"/>
      <c r="F88" s="1"/>
    </row>
    <row r="89" spans="1:50">
      <c r="A89" t="s">
        <v>64</v>
      </c>
      <c r="B89" s="1">
        <v>1.4750898033890065</v>
      </c>
      <c r="C89" s="1">
        <f t="shared" si="8"/>
        <v>0.52000479799934762</v>
      </c>
      <c r="E89" s="1"/>
      <c r="F89" s="1"/>
    </row>
    <row r="90" spans="1:50">
      <c r="A90" t="s">
        <v>66</v>
      </c>
      <c r="B90" s="1">
        <v>1.414973347970818</v>
      </c>
      <c r="C90" s="1">
        <f t="shared" si="8"/>
        <v>0.45988834258115907</v>
      </c>
      <c r="E90" s="1"/>
      <c r="F90" s="1"/>
    </row>
    <row r="91" spans="1:50">
      <c r="A91" t="s">
        <v>68</v>
      </c>
      <c r="B91" s="1">
        <v>1.0461047872460387</v>
      </c>
      <c r="C91" s="1">
        <f t="shared" si="8"/>
        <v>9.1019781856379822E-2</v>
      </c>
      <c r="E91" s="1"/>
      <c r="F91" s="1"/>
    </row>
    <row r="92" spans="1:50">
      <c r="A92" t="s">
        <v>70</v>
      </c>
      <c r="B92" s="1">
        <v>0.65321251377534373</v>
      </c>
      <c r="C92" s="1">
        <f t="shared" si="8"/>
        <v>-0.30187249161431517</v>
      </c>
      <c r="E92" s="1"/>
      <c r="F92" s="1"/>
    </row>
    <row r="93" spans="1:50">
      <c r="A93" t="s">
        <v>72</v>
      </c>
      <c r="B93" s="1">
        <v>-9.6910013008056392E-2</v>
      </c>
      <c r="C93" s="1">
        <f t="shared" si="8"/>
        <v>-1.0519950183977154</v>
      </c>
      <c r="E93" s="1"/>
      <c r="F93" s="1"/>
    </row>
    <row r="94" spans="1:50">
      <c r="A94" t="s">
        <v>74</v>
      </c>
      <c r="B94" s="1">
        <v>-0.88605664769316317</v>
      </c>
      <c r="C94" s="1">
        <f t="shared" si="8"/>
        <v>-1.841141653082822</v>
      </c>
      <c r="E94" s="1"/>
      <c r="F94" s="1"/>
    </row>
  </sheetData>
  <conditionalFormatting sqref="AX41:AZ41 AY34:AZ40">
    <cfRule type="colorScale" priority="1">
      <colorScale>
        <cfvo type="min"/>
        <cfvo type="percentile" val="50"/>
        <cfvo type="max"/>
        <color rgb="FF5A8AC6"/>
        <color rgb="FFFCFCFF"/>
        <color rgb="FFF8696B"/>
      </colorScale>
    </cfRule>
  </conditionalFormatting>
  <pageMargins left="0.7" right="0.7" top="0.75" bottom="0.75" header="0.3" footer="0.3"/>
  <pageSetup paperSize="9" orientation="portrait" horizontalDpi="0" verticalDpi="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2EFDB-7EDE-A14C-97AD-3F0EAABAB2B0}">
  <dimension ref="A1:BA95"/>
  <sheetViews>
    <sheetView workbookViewId="0"/>
  </sheetViews>
  <sheetFormatPr baseColWidth="10" defaultRowHeight="16"/>
  <cols>
    <col min="1" max="2" width="11" bestFit="1" customWidth="1"/>
    <col min="3" max="3" width="11.1640625" bestFit="1" customWidth="1"/>
    <col min="4" max="4" width="11" customWidth="1"/>
    <col min="5" max="5" width="23.83203125" customWidth="1"/>
    <col min="6" max="6" width="15" customWidth="1"/>
    <col min="7" max="7" width="14.6640625" customWidth="1"/>
    <col min="8" max="8" width="14.1640625" customWidth="1"/>
    <col min="9" max="9" width="12.6640625" customWidth="1"/>
    <col min="10" max="10" width="13.33203125" customWidth="1"/>
    <col min="12" max="12" width="16.83203125" customWidth="1"/>
    <col min="13" max="13" width="18" customWidth="1"/>
    <col min="14" max="14" width="16.1640625" customWidth="1"/>
    <col min="15" max="16" width="11.1640625" bestFit="1" customWidth="1"/>
    <col min="17" max="17" width="12.33203125" bestFit="1" customWidth="1"/>
    <col min="18" max="20" width="11.1640625" bestFit="1" customWidth="1"/>
    <col min="22" max="22" width="16.1640625" customWidth="1"/>
    <col min="23" max="23" width="17" customWidth="1"/>
    <col min="24" max="24" width="13.5" customWidth="1"/>
    <col min="25" max="26" width="11.1640625" bestFit="1" customWidth="1"/>
    <col min="27" max="27" width="12.33203125" bestFit="1" customWidth="1"/>
    <col min="28" max="28" width="11.1640625" bestFit="1" customWidth="1"/>
    <col min="29" max="30" width="11" bestFit="1" customWidth="1"/>
    <col min="32" max="32" width="16.83203125" customWidth="1"/>
    <col min="33" max="33" width="11" bestFit="1" customWidth="1"/>
    <col min="34" max="34" width="15" customWidth="1"/>
    <col min="35" max="37" width="11" bestFit="1" customWidth="1"/>
    <col min="38" max="38" width="13.33203125" bestFit="1" customWidth="1"/>
    <col min="39" max="39" width="11" bestFit="1" customWidth="1"/>
    <col min="44" max="44" width="13.6640625" customWidth="1"/>
    <col min="45" max="45" width="11.6640625" bestFit="1" customWidth="1"/>
    <col min="46" max="46" width="16.1640625" customWidth="1"/>
    <col min="47" max="47" width="16.5" customWidth="1"/>
    <col min="48" max="48" width="15.33203125" customWidth="1"/>
    <col min="49" max="49" width="15.1640625" customWidth="1"/>
    <col min="50" max="50" width="12.33203125" customWidth="1"/>
    <col min="51" max="51" width="14.1640625" customWidth="1"/>
    <col min="52" max="52" width="11.33203125" bestFit="1" customWidth="1"/>
  </cols>
  <sheetData>
    <row r="1" spans="1:42">
      <c r="V1" s="8"/>
      <c r="W1" s="8"/>
      <c r="X1" s="8"/>
      <c r="Y1" s="8"/>
      <c r="Z1" s="8"/>
      <c r="AA1" s="8"/>
      <c r="AB1" s="8"/>
      <c r="AC1" s="8"/>
      <c r="AD1" s="8"/>
      <c r="AE1" s="8"/>
      <c r="AF1" s="8"/>
      <c r="AG1" s="8"/>
      <c r="AH1" s="8"/>
      <c r="AI1" s="8"/>
      <c r="AJ1" s="8"/>
      <c r="AK1" s="8"/>
      <c r="AL1" s="8"/>
      <c r="AM1" s="8"/>
      <c r="AN1" s="8"/>
      <c r="AO1" s="8"/>
    </row>
    <row r="2" spans="1:42">
      <c r="U2" s="32"/>
      <c r="V2" s="8"/>
      <c r="W2" t="s">
        <v>139</v>
      </c>
      <c r="X2" s="8"/>
      <c r="Y2" s="8"/>
      <c r="Z2" s="8"/>
      <c r="AA2" s="8"/>
      <c r="AB2" s="8"/>
      <c r="AC2" s="8"/>
      <c r="AD2" s="8"/>
      <c r="AE2" s="8"/>
      <c r="AF2" s="8"/>
      <c r="AG2" s="8"/>
      <c r="AH2" s="8"/>
      <c r="AI2" s="8"/>
      <c r="AJ2" s="8"/>
      <c r="AK2" s="8"/>
      <c r="AL2" s="8"/>
      <c r="AM2" s="8"/>
      <c r="AN2" s="8"/>
      <c r="AO2" s="8"/>
    </row>
    <row r="3" spans="1:42">
      <c r="E3" s="1"/>
      <c r="F3" s="1"/>
      <c r="G3" s="1"/>
      <c r="H3" s="1"/>
      <c r="I3" s="1"/>
      <c r="U3" s="32"/>
      <c r="X3" s="8"/>
      <c r="Y3" s="8"/>
      <c r="Z3" s="8"/>
      <c r="AA3" s="8"/>
      <c r="AB3" s="8"/>
      <c r="AC3" s="8"/>
      <c r="AD3" s="8"/>
      <c r="AE3" s="8"/>
      <c r="AF3" s="8"/>
      <c r="AG3" s="8"/>
      <c r="AH3" s="8"/>
      <c r="AI3" s="8"/>
      <c r="AJ3" s="8"/>
      <c r="AK3" s="8"/>
      <c r="AL3" s="8"/>
      <c r="AM3" s="8"/>
      <c r="AN3" s="8"/>
      <c r="AO3" s="8"/>
      <c r="AP3" s="8"/>
    </row>
    <row r="4" spans="1:42">
      <c r="E4" s="1"/>
      <c r="F4" s="1"/>
      <c r="G4" s="1"/>
      <c r="H4" s="1"/>
      <c r="I4" s="1"/>
      <c r="L4" t="s">
        <v>206</v>
      </c>
      <c r="U4" s="32"/>
      <c r="W4" s="8" t="s">
        <v>141</v>
      </c>
      <c r="X4" s="8"/>
      <c r="Y4" s="8"/>
      <c r="Z4" s="8"/>
      <c r="AA4" s="8"/>
      <c r="AB4" s="8"/>
      <c r="AC4" s="8"/>
      <c r="AD4" s="8"/>
      <c r="AE4" s="8"/>
      <c r="AF4" s="8"/>
      <c r="AG4" s="8"/>
      <c r="AH4" s="8" t="s">
        <v>142</v>
      </c>
      <c r="AI4" s="8"/>
      <c r="AJ4" s="8"/>
      <c r="AK4" s="8"/>
      <c r="AL4" s="8"/>
      <c r="AM4" s="8"/>
      <c r="AN4" s="8"/>
      <c r="AO4" s="8"/>
      <c r="AP4" s="8"/>
    </row>
    <row r="5" spans="1:42">
      <c r="U5" s="32"/>
      <c r="W5" s="8"/>
      <c r="X5" s="8"/>
      <c r="Y5" s="8"/>
      <c r="Z5" s="8"/>
      <c r="AA5" s="8"/>
      <c r="AB5" s="8"/>
      <c r="AC5" s="8"/>
      <c r="AD5" s="8"/>
      <c r="AE5" s="8"/>
      <c r="AF5" s="8"/>
      <c r="AG5" s="8"/>
      <c r="AH5" s="8"/>
      <c r="AI5" s="8"/>
      <c r="AJ5" s="8"/>
      <c r="AK5" s="8"/>
      <c r="AL5" s="8"/>
      <c r="AM5" s="8"/>
      <c r="AN5" s="8"/>
      <c r="AO5" s="8"/>
      <c r="AP5" s="8"/>
    </row>
    <row r="6" spans="1:42">
      <c r="A6" t="s">
        <v>52</v>
      </c>
      <c r="B6" t="s">
        <v>53</v>
      </c>
      <c r="C6" s="9" t="s">
        <v>54</v>
      </c>
      <c r="D6" s="9" t="s">
        <v>104</v>
      </c>
      <c r="E6" t="s">
        <v>75</v>
      </c>
      <c r="F6" t="s">
        <v>55</v>
      </c>
      <c r="G6" t="s">
        <v>56</v>
      </c>
      <c r="H6" t="s">
        <v>57</v>
      </c>
      <c r="I6" t="s">
        <v>58</v>
      </c>
      <c r="L6" t="s">
        <v>17</v>
      </c>
      <c r="U6" s="32"/>
      <c r="W6" t="s">
        <v>17</v>
      </c>
      <c r="AF6" s="8"/>
      <c r="AG6" s="8"/>
      <c r="AH6" t="s">
        <v>17</v>
      </c>
    </row>
    <row r="7" spans="1:42" ht="17" thickBot="1">
      <c r="A7" t="s">
        <v>59</v>
      </c>
      <c r="B7" t="s">
        <v>60</v>
      </c>
      <c r="C7" s="9">
        <v>1200</v>
      </c>
      <c r="D7" s="36">
        <f>LOG(C7)</f>
        <v>3.0791812460476247</v>
      </c>
      <c r="E7" s="1">
        <v>81.766994095712548</v>
      </c>
      <c r="F7" s="1">
        <v>50.899727375459996</v>
      </c>
      <c r="G7" s="1">
        <v>13.564375106016</v>
      </c>
      <c r="H7" s="1">
        <v>8.0252671942829998</v>
      </c>
      <c r="I7" s="1">
        <v>14.7841747909</v>
      </c>
      <c r="U7" s="32"/>
      <c r="AF7" s="8"/>
      <c r="AG7" s="8"/>
    </row>
    <row r="8" spans="1:42">
      <c r="A8" t="s">
        <v>63</v>
      </c>
      <c r="B8" t="s">
        <v>64</v>
      </c>
      <c r="C8" s="9">
        <v>29.86</v>
      </c>
      <c r="D8" s="36">
        <f t="shared" ref="D8:D13" si="0">LOG(C8)</f>
        <v>1.4750898033890065</v>
      </c>
      <c r="E8" s="1">
        <v>49.014617179440705</v>
      </c>
      <c r="F8" s="1">
        <v>28.012450428935001</v>
      </c>
      <c r="G8" s="1">
        <v>8.1921839607740008</v>
      </c>
      <c r="H8" s="1">
        <v>4.6386983851779995</v>
      </c>
      <c r="I8" s="1">
        <v>11.610613284336001</v>
      </c>
      <c r="L8" s="7" t="s">
        <v>18</v>
      </c>
      <c r="M8" s="7"/>
      <c r="U8" s="32"/>
      <c r="W8" s="7" t="s">
        <v>18</v>
      </c>
      <c r="X8" s="7"/>
      <c r="AF8" s="8"/>
      <c r="AG8" s="43"/>
      <c r="AH8" s="7" t="s">
        <v>18</v>
      </c>
      <c r="AI8" s="7"/>
    </row>
    <row r="9" spans="1:42">
      <c r="A9" t="s">
        <v>65</v>
      </c>
      <c r="B9" t="s">
        <v>66</v>
      </c>
      <c r="C9" s="9">
        <v>26</v>
      </c>
      <c r="D9" s="36">
        <f t="shared" si="0"/>
        <v>1.414973347970818</v>
      </c>
      <c r="E9" s="1">
        <v>201.2470455903061</v>
      </c>
      <c r="F9" s="1">
        <v>112.476303267806</v>
      </c>
      <c r="G9" s="1">
        <v>36.497238071355</v>
      </c>
      <c r="H9" s="1">
        <v>17.64803174055</v>
      </c>
      <c r="I9" s="1">
        <v>46.224905179678998</v>
      </c>
      <c r="L9" s="4" t="s">
        <v>19</v>
      </c>
      <c r="M9" s="4">
        <v>0.9994390839827777</v>
      </c>
      <c r="U9" s="32"/>
      <c r="W9" s="4" t="s">
        <v>19</v>
      </c>
      <c r="X9" s="4">
        <v>0.84639579759487804</v>
      </c>
      <c r="AF9" s="8"/>
      <c r="AG9" s="4"/>
      <c r="AH9" s="4" t="s">
        <v>19</v>
      </c>
      <c r="AI9" s="4">
        <v>0.81274952632194997</v>
      </c>
    </row>
    <row r="10" spans="1:42">
      <c r="A10" t="s">
        <v>67</v>
      </c>
      <c r="B10" t="s">
        <v>68</v>
      </c>
      <c r="C10" s="9">
        <v>11.12</v>
      </c>
      <c r="D10" s="36">
        <f t="shared" si="0"/>
        <v>1.0461047872460387</v>
      </c>
      <c r="E10" s="1">
        <v>19.605940223278168</v>
      </c>
      <c r="F10" s="1">
        <v>12.763612753643001</v>
      </c>
      <c r="G10" s="1">
        <v>2.9528458834669999</v>
      </c>
      <c r="H10" s="1">
        <v>2.989049387713</v>
      </c>
      <c r="I10" s="1">
        <v>3.5770472835280001</v>
      </c>
      <c r="L10" s="4" t="s">
        <v>20</v>
      </c>
      <c r="M10" s="4">
        <v>0.99887848259233369</v>
      </c>
      <c r="U10" s="32"/>
      <c r="W10" s="4" t="s">
        <v>20</v>
      </c>
      <c r="X10" s="4">
        <v>0.71638584618626977</v>
      </c>
      <c r="AF10" s="8"/>
      <c r="AG10" s="4"/>
      <c r="AH10" s="4" t="s">
        <v>20</v>
      </c>
      <c r="AI10" s="4">
        <v>0.660561792536554</v>
      </c>
    </row>
    <row r="11" spans="1:42">
      <c r="A11" t="s">
        <v>69</v>
      </c>
      <c r="B11" t="s">
        <v>70</v>
      </c>
      <c r="C11" s="9">
        <v>4.5</v>
      </c>
      <c r="D11" s="36">
        <f t="shared" si="0"/>
        <v>0.65321251377534373</v>
      </c>
      <c r="E11" s="1">
        <v>220.40384989077907</v>
      </c>
      <c r="F11" s="1">
        <v>138.560370221548</v>
      </c>
      <c r="G11" s="1">
        <v>34.811665438657997</v>
      </c>
      <c r="H11" s="1">
        <v>19.334669883529003</v>
      </c>
      <c r="I11" s="1">
        <v>41.186684991890004</v>
      </c>
      <c r="L11" s="4" t="s">
        <v>21</v>
      </c>
      <c r="M11" s="4">
        <v>0.99327089555400239</v>
      </c>
      <c r="U11" s="32"/>
      <c r="W11" s="4" t="s">
        <v>21</v>
      </c>
      <c r="X11" s="4">
        <v>0.14915753855880931</v>
      </c>
      <c r="AF11" s="8"/>
      <c r="AG11" s="4"/>
      <c r="AH11" s="4" t="s">
        <v>21</v>
      </c>
      <c r="AI11" s="4">
        <v>0.32112358507310795</v>
      </c>
    </row>
    <row r="12" spans="1:42">
      <c r="A12" t="s">
        <v>71</v>
      </c>
      <c r="B12" t="s">
        <v>72</v>
      </c>
      <c r="C12" s="9">
        <v>0.8</v>
      </c>
      <c r="D12" s="36">
        <f t="shared" si="0"/>
        <v>-9.6910013008056392E-2</v>
      </c>
      <c r="E12" s="1">
        <v>243.5579356715219</v>
      </c>
      <c r="F12" s="1">
        <v>154.082779230516</v>
      </c>
      <c r="G12" s="1">
        <v>38.868975480317999</v>
      </c>
      <c r="H12" s="1">
        <v>23.251934976605</v>
      </c>
      <c r="I12" s="1">
        <v>44.366923194214003</v>
      </c>
      <c r="L12" s="4" t="s">
        <v>22</v>
      </c>
      <c r="M12" s="4">
        <v>0.1037058220551661</v>
      </c>
      <c r="U12" s="32"/>
      <c r="W12" s="4" t="s">
        <v>22</v>
      </c>
      <c r="X12" s="4">
        <v>1.1661356742604019</v>
      </c>
      <c r="AF12" s="8"/>
      <c r="AG12" s="4"/>
      <c r="AH12" s="4" t="s">
        <v>22</v>
      </c>
      <c r="AI12" s="4">
        <v>1.0416453135188164</v>
      </c>
    </row>
    <row r="13" spans="1:42" ht="17" thickBot="1">
      <c r="A13" s="10" t="s">
        <v>73</v>
      </c>
      <c r="B13" t="s">
        <v>74</v>
      </c>
      <c r="C13" s="9">
        <v>0.13</v>
      </c>
      <c r="D13" s="36">
        <f t="shared" si="0"/>
        <v>-0.88605664769316317</v>
      </c>
      <c r="E13" s="1">
        <v>147.43987899368801</v>
      </c>
      <c r="F13" s="1">
        <v>74.542119787171004</v>
      </c>
      <c r="G13" s="1">
        <v>28.487466584318</v>
      </c>
      <c r="H13" s="1">
        <v>10.764008261968</v>
      </c>
      <c r="I13" s="1">
        <v>39.633339173145998</v>
      </c>
      <c r="L13" s="5" t="s">
        <v>23</v>
      </c>
      <c r="M13" s="5">
        <v>7</v>
      </c>
      <c r="U13" s="32"/>
      <c r="W13" s="5" t="s">
        <v>23</v>
      </c>
      <c r="X13" s="5">
        <v>7</v>
      </c>
      <c r="AF13" s="8"/>
      <c r="AG13" s="4"/>
      <c r="AH13" s="5" t="s">
        <v>23</v>
      </c>
      <c r="AI13" s="5">
        <v>7</v>
      </c>
    </row>
    <row r="14" spans="1:42">
      <c r="U14" s="32"/>
      <c r="AF14" s="8"/>
      <c r="AG14" s="8"/>
    </row>
    <row r="15" spans="1:42" ht="17" thickBot="1">
      <c r="L15" t="s">
        <v>24</v>
      </c>
      <c r="U15" s="32"/>
      <c r="W15" t="s">
        <v>24</v>
      </c>
      <c r="AF15" s="8"/>
      <c r="AG15" s="8"/>
      <c r="AH15" t="s">
        <v>24</v>
      </c>
    </row>
    <row r="16" spans="1:42">
      <c r="A16" s="59" t="s">
        <v>139</v>
      </c>
      <c r="L16" s="6"/>
      <c r="M16" s="6" t="s">
        <v>29</v>
      </c>
      <c r="N16" s="6" t="s">
        <v>30</v>
      </c>
      <c r="O16" s="6" t="s">
        <v>31</v>
      </c>
      <c r="P16" s="6" t="s">
        <v>32</v>
      </c>
      <c r="Q16" s="6" t="s">
        <v>33</v>
      </c>
      <c r="U16" s="32"/>
      <c r="W16" s="6"/>
      <c r="X16" s="6" t="s">
        <v>29</v>
      </c>
      <c r="Y16" s="6" t="s">
        <v>30</v>
      </c>
      <c r="Z16" s="6" t="s">
        <v>31</v>
      </c>
      <c r="AA16" s="6" t="s">
        <v>32</v>
      </c>
      <c r="AB16" s="6" t="s">
        <v>33</v>
      </c>
      <c r="AF16" s="8"/>
      <c r="AG16" s="44"/>
      <c r="AH16" s="6"/>
      <c r="AI16" s="6" t="s">
        <v>29</v>
      </c>
      <c r="AJ16" s="6" t="s">
        <v>30</v>
      </c>
      <c r="AK16" s="6" t="s">
        <v>31</v>
      </c>
      <c r="AL16" s="6" t="s">
        <v>32</v>
      </c>
      <c r="AM16" s="6" t="s">
        <v>33</v>
      </c>
    </row>
    <row r="17" spans="1:51">
      <c r="L17" s="4" t="s">
        <v>25</v>
      </c>
      <c r="M17" s="4">
        <v>5</v>
      </c>
      <c r="N17" s="4">
        <v>9.5788399269663262</v>
      </c>
      <c r="O17" s="4">
        <v>1.9157679853932652</v>
      </c>
      <c r="P17" s="4">
        <v>178.12982228618066</v>
      </c>
      <c r="Q17" s="4">
        <v>5.6820925464113069E-2</v>
      </c>
      <c r="U17" s="32"/>
      <c r="W17" s="4" t="s">
        <v>25</v>
      </c>
      <c r="X17" s="4">
        <v>4</v>
      </c>
      <c r="Y17" s="4">
        <v>6.8698500029289393</v>
      </c>
      <c r="Z17" s="4">
        <v>1.7174625007322348</v>
      </c>
      <c r="AA17" s="4">
        <v>1.2629585592839836</v>
      </c>
      <c r="AB17" s="4">
        <v>0.48679131938398224</v>
      </c>
      <c r="AF17" s="8"/>
      <c r="AG17" s="4"/>
      <c r="AH17" s="4" t="s">
        <v>25</v>
      </c>
      <c r="AI17" s="4">
        <v>3</v>
      </c>
      <c r="AJ17" s="4">
        <v>6.3345199469673243</v>
      </c>
      <c r="AK17" s="4">
        <v>2.1115066489891081</v>
      </c>
      <c r="AL17" s="4">
        <v>1.9460443109006511</v>
      </c>
      <c r="AM17" s="4">
        <v>0.29913637700309209</v>
      </c>
    </row>
    <row r="18" spans="1:51">
      <c r="A18" t="s">
        <v>141</v>
      </c>
      <c r="L18" s="4" t="s">
        <v>26</v>
      </c>
      <c r="M18" s="4">
        <v>1</v>
      </c>
      <c r="N18" s="4">
        <v>1.0754897528137774E-2</v>
      </c>
      <c r="O18" s="4">
        <v>1.0754897528137774E-2</v>
      </c>
      <c r="P18" s="4"/>
      <c r="Q18" s="4"/>
      <c r="S18" s="60">
        <f>N18/N19</f>
        <v>1.1215174076663601E-3</v>
      </c>
      <c r="U18" s="32"/>
      <c r="W18" s="4" t="s">
        <v>26</v>
      </c>
      <c r="X18" s="4">
        <v>2</v>
      </c>
      <c r="Y18" s="4">
        <v>2.7197448215655244</v>
      </c>
      <c r="Z18" s="4">
        <v>1.3598724107827622</v>
      </c>
      <c r="AA18" s="4"/>
      <c r="AB18" s="4"/>
      <c r="AD18" s="60">
        <f>Y18/Y19</f>
        <v>0.28361415381373023</v>
      </c>
      <c r="AF18" s="8"/>
      <c r="AG18" s="4"/>
      <c r="AH18" s="4" t="s">
        <v>26</v>
      </c>
      <c r="AI18" s="4">
        <v>3</v>
      </c>
      <c r="AJ18" s="4">
        <v>3.2550748775271399</v>
      </c>
      <c r="AK18" s="4">
        <v>1.0850249591757133</v>
      </c>
      <c r="AL18" s="4"/>
      <c r="AM18" s="4"/>
    </row>
    <row r="19" spans="1:51" ht="17" thickBot="1">
      <c r="L19" s="5" t="s">
        <v>27</v>
      </c>
      <c r="M19" s="5">
        <v>6</v>
      </c>
      <c r="N19" s="5">
        <v>9.5895948244944638</v>
      </c>
      <c r="O19" s="5"/>
      <c r="P19" s="5"/>
      <c r="Q19" s="5"/>
      <c r="U19" s="32"/>
      <c r="W19" s="5" t="s">
        <v>27</v>
      </c>
      <c r="X19" s="5">
        <v>6</v>
      </c>
      <c r="Y19" s="5">
        <v>9.5895948244944638</v>
      </c>
      <c r="Z19" s="5"/>
      <c r="AA19" s="5"/>
      <c r="AB19" s="5"/>
      <c r="AF19" s="8"/>
      <c r="AG19" s="4"/>
      <c r="AH19" s="5" t="s">
        <v>27</v>
      </c>
      <c r="AI19" s="5">
        <v>6</v>
      </c>
      <c r="AJ19" s="5">
        <v>9.5895948244944638</v>
      </c>
      <c r="AK19" s="5"/>
      <c r="AL19" s="5"/>
      <c r="AM19" s="5"/>
      <c r="AT19" s="9"/>
    </row>
    <row r="20" spans="1:51" ht="17" thickBot="1">
      <c r="A20" t="s">
        <v>52</v>
      </c>
      <c r="B20" t="s">
        <v>53</v>
      </c>
      <c r="C20" s="9" t="s">
        <v>54</v>
      </c>
      <c r="D20" s="9" t="s">
        <v>104</v>
      </c>
      <c r="E20" t="s">
        <v>75</v>
      </c>
      <c r="F20" t="s">
        <v>55</v>
      </c>
      <c r="G20" t="s">
        <v>56</v>
      </c>
      <c r="H20" t="s">
        <v>58</v>
      </c>
      <c r="U20" s="32"/>
      <c r="AF20" s="8"/>
      <c r="AG20" s="8"/>
      <c r="AT20" s="36"/>
      <c r="AU20" s="1"/>
      <c r="AV20" s="1"/>
      <c r="AW20" s="1"/>
      <c r="AX20" s="1"/>
      <c r="AY20" s="1"/>
    </row>
    <row r="21" spans="1:51">
      <c r="A21" t="s">
        <v>59</v>
      </c>
      <c r="B21" t="s">
        <v>60</v>
      </c>
      <c r="C21" s="9">
        <v>1200</v>
      </c>
      <c r="D21" s="36">
        <f>LOG(C21)</f>
        <v>3.0791812460476247</v>
      </c>
      <c r="E21" s="1">
        <v>81.766994095712548</v>
      </c>
      <c r="F21" s="1">
        <v>50.899727375459996</v>
      </c>
      <c r="G21" s="1">
        <v>13.564375106016</v>
      </c>
      <c r="H21" s="1">
        <v>14.7841747909</v>
      </c>
      <c r="L21" s="6"/>
      <c r="M21" s="6" t="s">
        <v>34</v>
      </c>
      <c r="N21" s="6" t="s">
        <v>22</v>
      </c>
      <c r="O21" s="6" t="s">
        <v>35</v>
      </c>
      <c r="P21" s="6" t="s">
        <v>36</v>
      </c>
      <c r="Q21" s="6" t="s">
        <v>37</v>
      </c>
      <c r="R21" s="6" t="s">
        <v>38</v>
      </c>
      <c r="S21" s="6" t="s">
        <v>39</v>
      </c>
      <c r="T21" s="6" t="s">
        <v>40</v>
      </c>
      <c r="U21" s="32"/>
      <c r="W21" s="6"/>
      <c r="X21" s="6" t="s">
        <v>34</v>
      </c>
      <c r="Y21" s="6" t="s">
        <v>22</v>
      </c>
      <c r="Z21" s="6" t="s">
        <v>35</v>
      </c>
      <c r="AA21" s="6" t="s">
        <v>36</v>
      </c>
      <c r="AB21" s="6" t="s">
        <v>37</v>
      </c>
      <c r="AC21" s="6" t="s">
        <v>38</v>
      </c>
      <c r="AD21" s="6" t="s">
        <v>39</v>
      </c>
      <c r="AE21" s="6" t="s">
        <v>40</v>
      </c>
      <c r="AF21" s="8"/>
      <c r="AG21" s="44"/>
      <c r="AH21" s="6"/>
      <c r="AI21" s="6" t="s">
        <v>34</v>
      </c>
      <c r="AJ21" s="6" t="s">
        <v>22</v>
      </c>
      <c r="AK21" s="6" t="s">
        <v>35</v>
      </c>
      <c r="AL21" s="6" t="s">
        <v>36</v>
      </c>
      <c r="AM21" s="6" t="s">
        <v>37</v>
      </c>
      <c r="AN21" s="6" t="s">
        <v>38</v>
      </c>
      <c r="AO21" s="6" t="s">
        <v>39</v>
      </c>
      <c r="AP21" s="6" t="s">
        <v>40</v>
      </c>
      <c r="AT21" s="36"/>
      <c r="AU21" s="1"/>
      <c r="AV21" s="1"/>
      <c r="AW21" s="1"/>
      <c r="AX21" s="1"/>
      <c r="AY21" s="1"/>
    </row>
    <row r="22" spans="1:51">
      <c r="A22" t="s">
        <v>63</v>
      </c>
      <c r="B22" t="s">
        <v>64</v>
      </c>
      <c r="C22" s="9">
        <v>29.86</v>
      </c>
      <c r="D22" s="36">
        <f t="shared" ref="D22:D27" si="1">LOG(C22)</f>
        <v>1.4750898033890065</v>
      </c>
      <c r="E22" s="1">
        <v>49.014617179440705</v>
      </c>
      <c r="F22" s="1">
        <v>28.012450428935001</v>
      </c>
      <c r="G22" s="1">
        <v>8.1921839607740008</v>
      </c>
      <c r="H22" s="1">
        <v>11.610613284336001</v>
      </c>
      <c r="L22" s="4" t="s">
        <v>28</v>
      </c>
      <c r="M22" s="4">
        <v>-2.0728735900653419</v>
      </c>
      <c r="N22" s="4">
        <v>0.28766019672100146</v>
      </c>
      <c r="O22" s="4">
        <v>-7.205979880754235</v>
      </c>
      <c r="P22" s="4">
        <v>8.7785376029275719E-2</v>
      </c>
      <c r="Q22" s="4">
        <v>-5.7279429440506782</v>
      </c>
      <c r="R22" s="4">
        <v>1.5821957639199948</v>
      </c>
      <c r="S22" s="4">
        <v>-5.7279429440506782</v>
      </c>
      <c r="T22" s="4">
        <v>1.5821957639199948</v>
      </c>
      <c r="U22" s="32"/>
      <c r="W22" s="4" t="s">
        <v>28</v>
      </c>
      <c r="X22" s="4">
        <v>2.31211297518918</v>
      </c>
      <c r="Y22" s="4">
        <v>0.90036792952222611</v>
      </c>
      <c r="Z22" s="4">
        <v>2.5679646057763148</v>
      </c>
      <c r="AA22" s="4">
        <v>0.12404824809083093</v>
      </c>
      <c r="AB22" s="4">
        <v>-1.5618575545484989</v>
      </c>
      <c r="AC22" s="4">
        <v>6.1860835049268594</v>
      </c>
      <c r="AD22" s="4">
        <v>-1.5618575545484989</v>
      </c>
      <c r="AE22" s="4">
        <v>6.1860835049268594</v>
      </c>
      <c r="AF22" s="8"/>
      <c r="AG22" s="4"/>
      <c r="AH22" s="4" t="s">
        <v>28</v>
      </c>
      <c r="AI22" s="4">
        <v>2.3006553003626991</v>
      </c>
      <c r="AJ22" s="4">
        <v>0.80408406320316617</v>
      </c>
      <c r="AK22" s="4">
        <v>2.8612124100529495</v>
      </c>
      <c r="AL22" s="4">
        <v>6.4512828613056059E-2</v>
      </c>
      <c r="AM22" s="4">
        <v>-0.25829905571572942</v>
      </c>
      <c r="AN22" s="4">
        <v>4.859609656441128</v>
      </c>
      <c r="AO22" s="4">
        <v>-0.25829905571572942</v>
      </c>
      <c r="AP22" s="4">
        <v>4.859609656441128</v>
      </c>
      <c r="AT22" s="36"/>
      <c r="AU22" s="1"/>
      <c r="AV22" s="1"/>
      <c r="AW22" s="1"/>
      <c r="AX22" s="1"/>
      <c r="AY22" s="1"/>
    </row>
    <row r="23" spans="1:51">
      <c r="A23" t="s">
        <v>65</v>
      </c>
      <c r="B23" t="s">
        <v>66</v>
      </c>
      <c r="C23" s="9">
        <v>26</v>
      </c>
      <c r="D23" s="36">
        <f t="shared" si="1"/>
        <v>1.414973347970818</v>
      </c>
      <c r="E23" s="1">
        <v>201.2470455903061</v>
      </c>
      <c r="F23" s="1">
        <v>112.476303267806</v>
      </c>
      <c r="G23" s="1">
        <v>36.497238071355</v>
      </c>
      <c r="H23" s="1">
        <v>46.224905179678998</v>
      </c>
      <c r="L23" s="4" t="s">
        <v>91</v>
      </c>
      <c r="M23" s="4">
        <v>17.378450813595432</v>
      </c>
      <c r="N23" s="4">
        <v>0.9562617999253179</v>
      </c>
      <c r="O23" s="4">
        <v>18.173319079516357</v>
      </c>
      <c r="P23" s="4">
        <v>3.4995171154288962E-2</v>
      </c>
      <c r="Q23" s="4">
        <v>5.2279926023614074</v>
      </c>
      <c r="R23" s="4">
        <v>29.528909024829456</v>
      </c>
      <c r="S23" s="4">
        <v>5.2279926023614074</v>
      </c>
      <c r="T23" s="4">
        <v>29.528909024829456</v>
      </c>
      <c r="U23" s="32"/>
      <c r="W23" s="4" t="s">
        <v>91</v>
      </c>
      <c r="X23" s="4">
        <v>2.8273108659598933</v>
      </c>
      <c r="Y23" s="4">
        <v>3.0553554606845785</v>
      </c>
      <c r="Z23" s="4">
        <v>0.92536233585286676</v>
      </c>
      <c r="AA23" s="4">
        <v>0.45246705642872342</v>
      </c>
      <c r="AB23" s="4">
        <v>-10.318822647309538</v>
      </c>
      <c r="AC23" s="4">
        <v>15.973444379229324</v>
      </c>
      <c r="AD23" s="4">
        <v>-10.318822647309538</v>
      </c>
      <c r="AE23" s="4">
        <v>15.973444379229324</v>
      </c>
      <c r="AF23" s="8"/>
      <c r="AG23" s="4"/>
      <c r="AH23" s="4" t="s">
        <v>91</v>
      </c>
      <c r="AI23" s="4">
        <v>0.95058401908565393</v>
      </c>
      <c r="AJ23" s="4">
        <v>0.55652243078393349</v>
      </c>
      <c r="AK23" s="4">
        <v>1.7080785364691122</v>
      </c>
      <c r="AL23" s="4">
        <v>0.18615718894030531</v>
      </c>
      <c r="AM23" s="4">
        <v>-0.82051873457018398</v>
      </c>
      <c r="AN23" s="4">
        <v>2.7216867727414917</v>
      </c>
      <c r="AO23" s="4">
        <v>-0.82051873457018398</v>
      </c>
      <c r="AP23" s="4">
        <v>2.7216867727414917</v>
      </c>
      <c r="AT23" s="36"/>
      <c r="AU23" s="1"/>
      <c r="AV23" s="1"/>
      <c r="AW23" s="1"/>
      <c r="AX23" s="1"/>
      <c r="AY23" s="1"/>
    </row>
    <row r="24" spans="1:51">
      <c r="A24" t="s">
        <v>67</v>
      </c>
      <c r="B24" t="s">
        <v>68</v>
      </c>
      <c r="C24" s="9">
        <v>11.12</v>
      </c>
      <c r="D24" s="36">
        <f t="shared" si="1"/>
        <v>1.0461047872460387</v>
      </c>
      <c r="E24" s="1">
        <v>19.605940223278168</v>
      </c>
      <c r="F24" s="1">
        <v>12.763612753643001</v>
      </c>
      <c r="G24" s="1">
        <v>2.9528458834669999</v>
      </c>
      <c r="H24" s="1">
        <v>3.5770472835280001</v>
      </c>
      <c r="L24" s="4" t="s">
        <v>92</v>
      </c>
      <c r="M24" s="4">
        <v>-17.582518128721063</v>
      </c>
      <c r="N24" s="4">
        <v>0.96423576797897914</v>
      </c>
      <c r="O24" s="4">
        <v>-18.23466698976922</v>
      </c>
      <c r="P24" s="4">
        <v>3.4877670785171032E-2</v>
      </c>
      <c r="Q24" s="4">
        <v>-29.834295210604623</v>
      </c>
      <c r="R24" s="4">
        <v>-5.3307410468375025</v>
      </c>
      <c r="S24" s="4">
        <v>-29.834295210604623</v>
      </c>
      <c r="T24" s="4">
        <v>-5.3307410468375025</v>
      </c>
      <c r="U24" s="32"/>
      <c r="W24" s="4" t="s">
        <v>92</v>
      </c>
      <c r="X24" s="4">
        <v>-2.8854904917424284</v>
      </c>
      <c r="Y24" s="4">
        <v>3.0215205697734953</v>
      </c>
      <c r="Z24" s="4">
        <v>-0.95497959557453416</v>
      </c>
      <c r="AA24" s="4">
        <v>0.44037198267068689</v>
      </c>
      <c r="AB24" s="4">
        <v>-15.886044219272513</v>
      </c>
      <c r="AC24" s="4">
        <v>10.115063235787655</v>
      </c>
      <c r="AD24" s="4">
        <v>-15.886044219272513</v>
      </c>
      <c r="AE24" s="4">
        <v>10.115063235787655</v>
      </c>
      <c r="AF24" s="8"/>
      <c r="AG24" s="8"/>
      <c r="AH24" s="4" t="s">
        <v>92</v>
      </c>
      <c r="AI24" s="4">
        <v>-1.0397143671759446</v>
      </c>
      <c r="AJ24" s="4">
        <v>0.61577851483765078</v>
      </c>
      <c r="AK24" s="4">
        <v>-1.6884550891647525</v>
      </c>
      <c r="AL24" s="4">
        <v>0.1899070476762679</v>
      </c>
      <c r="AM24" s="4">
        <v>-2.999396426594116</v>
      </c>
      <c r="AN24" s="4">
        <v>0.91996769224222685</v>
      </c>
      <c r="AO24" s="4">
        <v>-2.999396426594116</v>
      </c>
      <c r="AP24" s="4">
        <v>0.91996769224222685</v>
      </c>
      <c r="AT24" s="36"/>
      <c r="AU24" s="1"/>
      <c r="AV24" s="1"/>
      <c r="AW24" s="1"/>
      <c r="AX24" s="1"/>
      <c r="AY24" s="1"/>
    </row>
    <row r="25" spans="1:51" ht="17" thickBot="1">
      <c r="A25" t="s">
        <v>69</v>
      </c>
      <c r="B25" t="s">
        <v>70</v>
      </c>
      <c r="C25" s="9">
        <v>4.5</v>
      </c>
      <c r="D25" s="36">
        <f t="shared" si="1"/>
        <v>0.65321251377534373</v>
      </c>
      <c r="E25" s="1">
        <v>220.40384989077907</v>
      </c>
      <c r="F25" s="1">
        <v>138.560370221548</v>
      </c>
      <c r="G25" s="1">
        <v>34.811665438657997</v>
      </c>
      <c r="H25" s="1">
        <v>41.186684991890004</v>
      </c>
      <c r="L25" s="4" t="s">
        <v>93</v>
      </c>
      <c r="M25" s="4">
        <v>-24.748223385757878</v>
      </c>
      <c r="N25" s="4">
        <v>1.4458307769524883</v>
      </c>
      <c r="O25" s="4">
        <v>-17.116957101938308</v>
      </c>
      <c r="P25" s="4">
        <v>3.7150117829808725E-2</v>
      </c>
      <c r="Q25" s="4">
        <v>-43.119245251578739</v>
      </c>
      <c r="R25" s="4">
        <v>-6.3772015199370173</v>
      </c>
      <c r="S25" s="4">
        <v>-43.119245251578739</v>
      </c>
      <c r="T25" s="4">
        <v>-6.3772015199370173</v>
      </c>
      <c r="U25" s="32"/>
      <c r="W25" s="4" t="s">
        <v>93</v>
      </c>
      <c r="X25" s="4">
        <v>-2.5034079657828752</v>
      </c>
      <c r="Y25" s="4">
        <v>3.9899724551372935</v>
      </c>
      <c r="Z25" s="4">
        <v>-0.62742487421425919</v>
      </c>
      <c r="AA25" s="4">
        <v>0.59446315128442651</v>
      </c>
      <c r="AB25" s="4">
        <v>-19.670873841504523</v>
      </c>
      <c r="AC25" s="4">
        <v>14.664057909938771</v>
      </c>
      <c r="AD25" s="4">
        <v>-19.670873841504523</v>
      </c>
      <c r="AE25" s="4">
        <v>14.664057909938771</v>
      </c>
      <c r="AF25" s="8"/>
      <c r="AG25" s="8"/>
      <c r="AH25" s="5" t="s">
        <v>93</v>
      </c>
      <c r="AI25" s="5">
        <v>-1.6428252494272011</v>
      </c>
      <c r="AJ25" s="5">
        <v>0.9227304819303177</v>
      </c>
      <c r="AK25" s="5">
        <v>-1.7803955560137907</v>
      </c>
      <c r="AL25" s="5">
        <v>0.17304891512051951</v>
      </c>
      <c r="AM25" s="5">
        <v>-4.5793654624189966</v>
      </c>
      <c r="AN25" s="5">
        <v>1.2937149635645946</v>
      </c>
      <c r="AO25" s="5">
        <v>-4.5793654624189966</v>
      </c>
      <c r="AP25" s="5">
        <v>1.2937149635645946</v>
      </c>
      <c r="AT25" s="36"/>
      <c r="AU25" s="1"/>
      <c r="AV25" s="1"/>
      <c r="AW25" s="1"/>
      <c r="AX25" s="1"/>
      <c r="AY25" s="1"/>
    </row>
    <row r="26" spans="1:51" ht="17" thickBot="1">
      <c r="A26" t="s">
        <v>71</v>
      </c>
      <c r="B26" t="s">
        <v>72</v>
      </c>
      <c r="C26" s="9">
        <v>0.8</v>
      </c>
      <c r="D26" s="36">
        <f t="shared" si="1"/>
        <v>-9.6910013008056392E-2</v>
      </c>
      <c r="E26" s="1">
        <v>243.5579356715219</v>
      </c>
      <c r="F26" s="1">
        <v>154.082779230516</v>
      </c>
      <c r="G26" s="1">
        <v>38.868975480317999</v>
      </c>
      <c r="H26" s="1">
        <v>44.366923194214003</v>
      </c>
      <c r="L26" s="4" t="s">
        <v>94</v>
      </c>
      <c r="M26" s="4">
        <v>4.5507661465169651</v>
      </c>
      <c r="N26" s="4">
        <v>0.28673714864364125</v>
      </c>
      <c r="O26" s="4">
        <v>15.870863500050655</v>
      </c>
      <c r="P26" s="4">
        <v>4.0059527768457531E-2</v>
      </c>
      <c r="Q26" s="4">
        <v>0.90742523038389988</v>
      </c>
      <c r="R26" s="4">
        <v>8.1941070626500299</v>
      </c>
      <c r="S26" s="4">
        <v>0.90742523038389988</v>
      </c>
      <c r="T26" s="4">
        <v>8.1941070626500299</v>
      </c>
      <c r="U26" s="32"/>
      <c r="W26" s="5" t="s">
        <v>94</v>
      </c>
      <c r="X26" s="5">
        <v>-3.3504198335049904</v>
      </c>
      <c r="Y26" s="5">
        <v>2.9110429537252611</v>
      </c>
      <c r="Z26" s="5">
        <v>-1.1509345230435226</v>
      </c>
      <c r="AA26" s="5">
        <v>0.36878453143881684</v>
      </c>
      <c r="AB26" s="5">
        <v>-15.875626744768926</v>
      </c>
      <c r="AC26" s="5">
        <v>9.1747870777589462</v>
      </c>
      <c r="AD26" s="5">
        <v>-15.875626744768926</v>
      </c>
      <c r="AE26" s="5">
        <v>9.1747870777589462</v>
      </c>
      <c r="AF26" s="8"/>
      <c r="AG26" s="8"/>
      <c r="AT26" s="36"/>
      <c r="AU26" s="1"/>
      <c r="AV26" s="1"/>
      <c r="AW26" s="1"/>
      <c r="AX26" s="1"/>
      <c r="AY26" s="1"/>
    </row>
    <row r="27" spans="1:51" ht="17" thickBot="1">
      <c r="A27" s="10" t="s">
        <v>73</v>
      </c>
      <c r="B27" t="s">
        <v>74</v>
      </c>
      <c r="C27" s="9">
        <v>0.13</v>
      </c>
      <c r="D27" s="36">
        <f t="shared" si="1"/>
        <v>-0.88605664769316317</v>
      </c>
      <c r="E27" s="1">
        <v>147.43987899368801</v>
      </c>
      <c r="F27" s="1">
        <v>74.542119787171004</v>
      </c>
      <c r="G27" s="1">
        <v>28.487466584318</v>
      </c>
      <c r="H27" s="1">
        <v>39.633339173145998</v>
      </c>
      <c r="K27" s="8"/>
      <c r="L27" s="5" t="s">
        <v>95</v>
      </c>
      <c r="M27" s="5">
        <v>-14.998382941873381</v>
      </c>
      <c r="N27" s="5">
        <v>0.77824190478522659</v>
      </c>
      <c r="O27" s="5">
        <v>-19.272134858906785</v>
      </c>
      <c r="P27" s="5">
        <v>3.3003574964416735E-2</v>
      </c>
      <c r="Q27" s="5">
        <v>-24.886883918345053</v>
      </c>
      <c r="R27" s="5">
        <v>-5.1098819654017085</v>
      </c>
      <c r="S27" s="5">
        <v>-24.886883918345053</v>
      </c>
      <c r="T27" s="5">
        <v>-5.1098819654017085</v>
      </c>
      <c r="U27" s="32"/>
      <c r="AF27" s="8"/>
      <c r="AG27" s="8"/>
      <c r="AL27" s="46" t="s">
        <v>151</v>
      </c>
      <c r="AR27" s="10"/>
      <c r="AT27" s="36"/>
      <c r="AU27" s="1"/>
      <c r="AV27" s="1"/>
      <c r="AW27" s="1"/>
      <c r="AX27" s="1"/>
      <c r="AY27" s="1"/>
    </row>
    <row r="28" spans="1:51">
      <c r="K28" s="8"/>
      <c r="U28" s="32"/>
      <c r="AA28" s="46" t="s">
        <v>149</v>
      </c>
      <c r="AF28" s="8"/>
      <c r="AG28" s="8"/>
      <c r="AU28" s="1"/>
      <c r="AV28" s="1"/>
      <c r="AW28" s="1"/>
      <c r="AX28" s="1"/>
      <c r="AY28" s="1"/>
    </row>
    <row r="29" spans="1:51">
      <c r="K29" s="8"/>
      <c r="P29" s="46" t="s">
        <v>147</v>
      </c>
      <c r="U29" s="32"/>
      <c r="AA29" s="46" t="s">
        <v>150</v>
      </c>
      <c r="AF29" s="8"/>
      <c r="AG29" s="44"/>
      <c r="AH29" t="s">
        <v>41</v>
      </c>
    </row>
    <row r="30" spans="1:51" ht="17" thickBot="1">
      <c r="A30" t="s">
        <v>142</v>
      </c>
      <c r="K30" s="8"/>
      <c r="P30" s="46" t="s">
        <v>148</v>
      </c>
      <c r="U30" s="32"/>
      <c r="W30" t="s">
        <v>41</v>
      </c>
      <c r="AF30" s="8"/>
      <c r="AG30" s="4"/>
    </row>
    <row r="31" spans="1:51" ht="17" thickBot="1">
      <c r="K31" s="8"/>
      <c r="L31" t="s">
        <v>41</v>
      </c>
      <c r="U31" s="32"/>
      <c r="AF31" s="8"/>
      <c r="AG31" s="4"/>
      <c r="AH31" s="6" t="s">
        <v>42</v>
      </c>
      <c r="AI31" s="6" t="s">
        <v>96</v>
      </c>
      <c r="AJ31" s="6" t="s">
        <v>43</v>
      </c>
    </row>
    <row r="32" spans="1:51" ht="17" thickBot="1">
      <c r="A32" t="s">
        <v>52</v>
      </c>
      <c r="B32" t="s">
        <v>53</v>
      </c>
      <c r="C32" s="9" t="s">
        <v>54</v>
      </c>
      <c r="D32" s="9" t="s">
        <v>104</v>
      </c>
      <c r="E32" t="s">
        <v>75</v>
      </c>
      <c r="F32" t="s">
        <v>55</v>
      </c>
      <c r="G32" t="s">
        <v>58</v>
      </c>
      <c r="K32" s="8"/>
      <c r="U32" s="32"/>
      <c r="W32" s="6" t="s">
        <v>42</v>
      </c>
      <c r="X32" s="6" t="s">
        <v>96</v>
      </c>
      <c r="Y32" s="6" t="s">
        <v>43</v>
      </c>
      <c r="AF32" s="8"/>
      <c r="AG32" s="4"/>
      <c r="AH32" s="4">
        <v>1</v>
      </c>
      <c r="AI32" s="4">
        <v>2.818059700377944</v>
      </c>
      <c r="AJ32" s="4">
        <v>0.26112154566968071</v>
      </c>
    </row>
    <row r="33" spans="1:53">
      <c r="A33" t="s">
        <v>59</v>
      </c>
      <c r="B33" t="s">
        <v>60</v>
      </c>
      <c r="C33" s="9">
        <v>1200</v>
      </c>
      <c r="D33" s="36">
        <f>LOG(C33)</f>
        <v>3.0791812460476247</v>
      </c>
      <c r="E33" s="1">
        <v>81.766994095712548</v>
      </c>
      <c r="F33" s="1">
        <v>50.899727375459996</v>
      </c>
      <c r="G33" s="1">
        <v>14.7841747909</v>
      </c>
      <c r="K33" s="8"/>
      <c r="L33" s="6" t="s">
        <v>42</v>
      </c>
      <c r="M33" s="6" t="s">
        <v>96</v>
      </c>
      <c r="N33" s="6" t="s">
        <v>43</v>
      </c>
      <c r="U33" s="32"/>
      <c r="W33" s="4">
        <v>1</v>
      </c>
      <c r="X33" s="4">
        <v>3.1317873520008419</v>
      </c>
      <c r="Y33" s="4">
        <v>-5.2606105953217241E-2</v>
      </c>
      <c r="AF33" s="8"/>
      <c r="AG33" s="4"/>
      <c r="AH33" s="4">
        <v>2</v>
      </c>
      <c r="AI33" s="4">
        <v>0.6940112571304482</v>
      </c>
      <c r="AJ33" s="4">
        <v>0.78107854625855833</v>
      </c>
      <c r="AR33" s="8"/>
      <c r="AS33" s="8"/>
      <c r="AT33" s="8"/>
      <c r="AU33" s="8"/>
    </row>
    <row r="34" spans="1:53">
      <c r="A34" t="s">
        <v>63</v>
      </c>
      <c r="B34" t="s">
        <v>64</v>
      </c>
      <c r="C34" s="9">
        <v>29.86</v>
      </c>
      <c r="D34" s="36">
        <f t="shared" ref="D34:D39" si="2">LOG(C34)</f>
        <v>1.4750898033890065</v>
      </c>
      <c r="E34" s="1">
        <v>49.014617179440705</v>
      </c>
      <c r="F34" s="1">
        <v>28.012450428935001</v>
      </c>
      <c r="G34" s="1">
        <v>11.610613284336001</v>
      </c>
      <c r="K34" s="8"/>
      <c r="L34" s="4">
        <v>1</v>
      </c>
      <c r="M34" s="4">
        <v>3.0536462109282638</v>
      </c>
      <c r="N34" s="4">
        <v>2.5535035119360838E-2</v>
      </c>
      <c r="U34" s="32"/>
      <c r="W34" s="4">
        <v>2</v>
      </c>
      <c r="X34" s="4">
        <v>0.65320574283210675</v>
      </c>
      <c r="Y34" s="4">
        <v>0.82188406055689978</v>
      </c>
      <c r="AF34" s="8"/>
      <c r="AG34" s="4"/>
      <c r="AH34" s="4">
        <v>3</v>
      </c>
      <c r="AI34" s="4">
        <v>0.72021087077830259</v>
      </c>
      <c r="AJ34" s="4">
        <v>0.69476247719251538</v>
      </c>
      <c r="AR34" s="8"/>
      <c r="AS34" s="8"/>
      <c r="AT34" s="8"/>
      <c r="AU34" s="8"/>
      <c r="AX34" s="1"/>
      <c r="AY34" s="1"/>
      <c r="AZ34" s="1"/>
    </row>
    <row r="35" spans="1:53">
      <c r="A35" t="s">
        <v>65</v>
      </c>
      <c r="B35" t="s">
        <v>66</v>
      </c>
      <c r="C35" s="9">
        <v>26</v>
      </c>
      <c r="D35" s="36">
        <f t="shared" si="2"/>
        <v>1.414973347970818</v>
      </c>
      <c r="E35" s="1">
        <v>201.2470455903061</v>
      </c>
      <c r="F35" s="1">
        <v>112.476303267806</v>
      </c>
      <c r="G35" s="1">
        <v>46.224905179678998</v>
      </c>
      <c r="K35" s="8"/>
      <c r="L35" s="4">
        <v>2</v>
      </c>
      <c r="M35" s="4">
        <v>1.4230313816445914</v>
      </c>
      <c r="N35" s="4">
        <v>5.2058421744415107E-2</v>
      </c>
      <c r="U35" s="32"/>
      <c r="W35" s="4">
        <v>3</v>
      </c>
      <c r="X35" s="4">
        <v>0.51045245660739624</v>
      </c>
      <c r="Y35" s="4">
        <v>0.90452089136342173</v>
      </c>
      <c r="AF35" s="8"/>
      <c r="AG35" s="4"/>
      <c r="AH35" s="4">
        <v>4</v>
      </c>
      <c r="AI35" s="4">
        <v>1.790773602952016</v>
      </c>
      <c r="AJ35" s="4">
        <v>-0.74466881570597732</v>
      </c>
      <c r="AR35" s="8"/>
      <c r="AS35" s="8"/>
      <c r="AT35" s="8"/>
      <c r="AU35" s="8"/>
      <c r="AX35" s="1"/>
      <c r="AY35" s="1"/>
      <c r="AZ35" s="1"/>
    </row>
    <row r="36" spans="1:53">
      <c r="A36" t="s">
        <v>67</v>
      </c>
      <c r="B36" t="s">
        <v>68</v>
      </c>
      <c r="C36" s="9">
        <v>11.12</v>
      </c>
      <c r="D36" s="36">
        <f t="shared" si="2"/>
        <v>1.0461047872460387</v>
      </c>
      <c r="E36" s="1">
        <v>19.605940223278168</v>
      </c>
      <c r="F36" s="1">
        <v>12.763612753643001</v>
      </c>
      <c r="G36" s="1">
        <v>3.5770472835280001</v>
      </c>
      <c r="I36" s="1"/>
      <c r="K36" s="8"/>
      <c r="L36" s="4">
        <v>3</v>
      </c>
      <c r="M36" s="4">
        <v>1.4438036325988151</v>
      </c>
      <c r="N36" s="4">
        <v>-2.8830284627997083E-2</v>
      </c>
      <c r="U36" s="32"/>
      <c r="W36" s="4">
        <v>4</v>
      </c>
      <c r="X36" s="4">
        <v>1.5381294943865882</v>
      </c>
      <c r="Y36" s="4">
        <v>-0.49202470714054947</v>
      </c>
      <c r="AF36" s="8"/>
      <c r="AG36" s="4"/>
      <c r="AH36" s="4">
        <v>5</v>
      </c>
      <c r="AI36" s="4">
        <v>8.7299066048032614E-2</v>
      </c>
      <c r="AJ36" s="4">
        <v>0.56591344772731111</v>
      </c>
      <c r="AR36" s="11"/>
      <c r="AS36" s="12"/>
      <c r="AT36" s="12"/>
      <c r="AU36" s="12"/>
      <c r="AX36" s="1"/>
      <c r="AY36" s="1"/>
      <c r="AZ36" s="1"/>
    </row>
    <row r="37" spans="1:53">
      <c r="A37" t="s">
        <v>69</v>
      </c>
      <c r="B37" t="s">
        <v>70</v>
      </c>
      <c r="C37" s="9">
        <v>4.5</v>
      </c>
      <c r="D37" s="36">
        <f t="shared" si="2"/>
        <v>0.65321251377534373</v>
      </c>
      <c r="E37" s="1">
        <v>220.40384989077907</v>
      </c>
      <c r="F37" s="1">
        <v>138.560370221548</v>
      </c>
      <c r="G37" s="1">
        <v>41.186684991890004</v>
      </c>
      <c r="K37" s="8"/>
      <c r="L37" s="4">
        <v>4</v>
      </c>
      <c r="M37" s="4">
        <v>1.1063918621369311</v>
      </c>
      <c r="N37" s="4">
        <v>-6.0287074890892356E-2</v>
      </c>
      <c r="U37" s="32"/>
      <c r="W37" s="4">
        <v>5</v>
      </c>
      <c r="X37" s="4">
        <v>0.50719502973925046</v>
      </c>
      <c r="Y37" s="4">
        <v>0.14601748403609327</v>
      </c>
      <c r="AF37" s="8"/>
      <c r="AG37" s="4"/>
      <c r="AH37" s="4">
        <v>6</v>
      </c>
      <c r="AI37" s="4">
        <v>0.73375570798437195</v>
      </c>
      <c r="AJ37" s="4">
        <v>-0.8306657209924283</v>
      </c>
      <c r="AR37" s="11"/>
      <c r="AS37" s="12"/>
      <c r="AT37" s="12"/>
      <c r="AU37" s="12"/>
      <c r="AX37" s="1"/>
      <c r="AY37" s="1"/>
      <c r="AZ37" s="1"/>
    </row>
    <row r="38" spans="1:53" ht="17" thickBot="1">
      <c r="A38" t="s">
        <v>71</v>
      </c>
      <c r="B38" t="s">
        <v>72</v>
      </c>
      <c r="C38" s="9">
        <v>0.8</v>
      </c>
      <c r="D38" s="36">
        <f t="shared" si="2"/>
        <v>-9.6910013008056392E-2</v>
      </c>
      <c r="E38" s="1">
        <v>243.5579356715219</v>
      </c>
      <c r="F38" s="1">
        <v>154.082779230516</v>
      </c>
      <c r="G38" s="1">
        <v>44.366923194214003</v>
      </c>
      <c r="K38" s="8"/>
      <c r="L38" s="4">
        <v>5</v>
      </c>
      <c r="M38" s="4">
        <v>0.69138436043419915</v>
      </c>
      <c r="N38" s="4">
        <v>-3.8171846658855424E-2</v>
      </c>
      <c r="U38" s="32"/>
      <c r="W38" s="4">
        <v>6</v>
      </c>
      <c r="X38" s="4">
        <v>0.36899431840757302</v>
      </c>
      <c r="Y38" s="4">
        <v>-0.46590433141562942</v>
      </c>
      <c r="AF38" s="8"/>
      <c r="AG38" s="8"/>
      <c r="AH38" s="5">
        <v>7</v>
      </c>
      <c r="AI38" s="5">
        <v>-0.1585151675432428</v>
      </c>
      <c r="AJ38" s="5">
        <v>-0.72754148014992037</v>
      </c>
      <c r="AR38" s="11"/>
      <c r="AS38" s="12"/>
      <c r="AT38" s="12"/>
      <c r="AU38" s="12"/>
      <c r="AX38" s="1"/>
      <c r="AY38" s="1"/>
      <c r="AZ38" s="1"/>
    </row>
    <row r="39" spans="1:53" ht="17" thickBot="1">
      <c r="A39" s="10" t="s">
        <v>73</v>
      </c>
      <c r="B39" t="s">
        <v>74</v>
      </c>
      <c r="C39" s="9">
        <v>0.13</v>
      </c>
      <c r="D39" s="36">
        <f t="shared" si="2"/>
        <v>-0.88605664769316317</v>
      </c>
      <c r="E39" s="1">
        <v>147.43987899368801</v>
      </c>
      <c r="F39" s="1">
        <v>74.542119787171004</v>
      </c>
      <c r="G39" s="1">
        <v>39.633339173145998</v>
      </c>
      <c r="K39" s="8"/>
      <c r="L39" s="4">
        <v>6</v>
      </c>
      <c r="M39" s="4">
        <v>-0.13260085536785482</v>
      </c>
      <c r="N39" s="4">
        <v>3.5690842359798428E-2</v>
      </c>
      <c r="U39" s="32"/>
      <c r="W39" s="5">
        <v>7</v>
      </c>
      <c r="X39" s="5">
        <v>-2.4169356245749896E-2</v>
      </c>
      <c r="Y39" s="5">
        <v>-0.86188729144741327</v>
      </c>
      <c r="AF39" s="8"/>
      <c r="AG39" s="8"/>
      <c r="AH39" s="4"/>
      <c r="AI39" s="4"/>
      <c r="AJ39" s="4"/>
      <c r="AR39" s="11"/>
      <c r="AS39" s="13"/>
      <c r="AT39" s="13"/>
      <c r="AU39" s="13"/>
      <c r="AX39" s="1"/>
      <c r="AY39" s="1"/>
      <c r="AZ39" s="1"/>
    </row>
    <row r="40" spans="1:53" ht="17" thickBot="1">
      <c r="C40" s="2"/>
      <c r="D40" s="2"/>
      <c r="K40" s="8"/>
      <c r="L40" s="5">
        <v>7</v>
      </c>
      <c r="M40" s="5">
        <v>-0.90006155464413951</v>
      </c>
      <c r="N40" s="5">
        <v>1.4004906950976337E-2</v>
      </c>
      <c r="U40" s="32"/>
      <c r="W40" s="4"/>
      <c r="X40" s="4"/>
      <c r="Y40" s="4"/>
      <c r="AF40" s="8"/>
      <c r="AG40" s="8"/>
      <c r="AH40" s="8"/>
      <c r="AI40" s="8"/>
      <c r="AJ40" s="8"/>
      <c r="AK40" s="8"/>
      <c r="AL40" s="8"/>
      <c r="AM40" s="8"/>
      <c r="AN40" s="8"/>
      <c r="AO40" s="8"/>
      <c r="AP40" s="8"/>
      <c r="AR40" s="11"/>
      <c r="AS40" s="14"/>
      <c r="AT40" s="14"/>
      <c r="AU40" s="14"/>
      <c r="AX40" s="1"/>
      <c r="AY40" s="1"/>
      <c r="AZ40" s="1"/>
    </row>
    <row r="41" spans="1:53">
      <c r="K41" s="8"/>
      <c r="L41" s="4"/>
      <c r="M41" s="4"/>
      <c r="N41" s="4"/>
      <c r="U41" s="32"/>
      <c r="W41" s="34"/>
      <c r="X41" s="34"/>
      <c r="Y41" s="34"/>
      <c r="Z41" s="8"/>
      <c r="AA41" s="8"/>
      <c r="AB41" s="8"/>
      <c r="AC41" s="8"/>
      <c r="AD41" s="8"/>
      <c r="AE41" s="8"/>
      <c r="AF41" s="8"/>
      <c r="AG41" s="8"/>
      <c r="AH41" s="8"/>
      <c r="AI41" s="8"/>
      <c r="AJ41" s="8"/>
      <c r="AK41" s="8"/>
      <c r="AL41" s="8"/>
      <c r="AM41" s="8"/>
      <c r="AN41" s="8"/>
      <c r="AO41" s="8"/>
      <c r="AP41" s="8"/>
      <c r="AV41" s="10"/>
      <c r="AX41" s="1"/>
      <c r="AY41" s="1"/>
      <c r="AZ41" s="1"/>
    </row>
    <row r="42" spans="1:53">
      <c r="K42" s="8"/>
      <c r="L42" s="8"/>
      <c r="M42" s="8"/>
      <c r="N42" s="8"/>
      <c r="O42" s="8"/>
      <c r="P42" s="8"/>
      <c r="Q42" s="8"/>
      <c r="R42" s="8"/>
      <c r="S42" s="8"/>
      <c r="T42" s="8"/>
      <c r="U42" s="32"/>
      <c r="V42" s="28"/>
      <c r="W42" s="8"/>
      <c r="X42" s="8"/>
      <c r="Y42" s="8"/>
      <c r="Z42" s="29"/>
      <c r="AA42" s="29"/>
      <c r="AB42" s="29"/>
      <c r="AC42" s="29"/>
      <c r="AD42" s="29"/>
      <c r="AE42" s="29"/>
      <c r="AF42" s="29"/>
      <c r="AG42" s="29"/>
      <c r="AH42" s="29"/>
      <c r="AI42" s="29"/>
      <c r="AJ42" s="29"/>
      <c r="AK42" s="29"/>
      <c r="AL42" s="29"/>
      <c r="AM42" s="29"/>
      <c r="AN42" s="29"/>
      <c r="AO42" s="29"/>
      <c r="AP42" s="29"/>
    </row>
    <row r="43" spans="1:53">
      <c r="A43" s="59" t="s">
        <v>140</v>
      </c>
      <c r="K43" s="8"/>
      <c r="L43" s="8"/>
      <c r="M43" s="8"/>
      <c r="N43" s="8"/>
      <c r="O43" s="8"/>
      <c r="P43" s="8"/>
      <c r="Q43" s="8"/>
      <c r="R43" s="8"/>
      <c r="S43" s="8"/>
      <c r="T43" s="8"/>
      <c r="U43" s="32"/>
      <c r="V43" s="8"/>
      <c r="W43" t="s">
        <v>140</v>
      </c>
      <c r="X43" s="8"/>
      <c r="Y43" s="8"/>
      <c r="Z43" s="8"/>
      <c r="AA43" s="8"/>
      <c r="AB43" s="8"/>
      <c r="AC43" s="8"/>
      <c r="AD43" s="8"/>
      <c r="AE43" s="8"/>
      <c r="AF43" s="8"/>
      <c r="AG43" s="8"/>
      <c r="AH43" s="8"/>
      <c r="AI43" s="8"/>
      <c r="AJ43" s="8"/>
      <c r="AK43" s="8"/>
      <c r="AL43" s="8"/>
      <c r="AM43" s="8"/>
      <c r="AN43" s="8"/>
      <c r="AO43" s="8"/>
    </row>
    <row r="44" spans="1:53">
      <c r="K44" s="8"/>
      <c r="L44" s="8"/>
      <c r="M44" s="8"/>
      <c r="N44" s="8"/>
      <c r="O44" s="8"/>
      <c r="P44" s="8"/>
      <c r="Q44" s="8"/>
      <c r="R44" s="8"/>
      <c r="S44" s="8"/>
      <c r="T44" s="8"/>
      <c r="U44" s="32"/>
      <c r="V44" s="8"/>
      <c r="W44" s="8"/>
      <c r="X44" s="8"/>
      <c r="Y44" s="8"/>
      <c r="Z44" s="8"/>
      <c r="AA44" s="8"/>
      <c r="AB44" s="8"/>
      <c r="AC44" s="8"/>
      <c r="AD44" s="8"/>
      <c r="AE44" s="8"/>
      <c r="AF44" s="8"/>
      <c r="AG44" s="8"/>
      <c r="AH44" s="8"/>
      <c r="AI44" s="8"/>
      <c r="AJ44" s="8"/>
      <c r="AK44" s="8"/>
      <c r="AL44" s="8"/>
      <c r="AM44" s="8"/>
      <c r="AN44" s="8"/>
      <c r="AO44" s="8"/>
    </row>
    <row r="45" spans="1:53">
      <c r="A45" t="s">
        <v>143</v>
      </c>
      <c r="K45" s="8"/>
      <c r="L45" s="8"/>
      <c r="M45" s="8"/>
      <c r="N45" s="8"/>
      <c r="O45" s="8"/>
      <c r="P45" s="8"/>
      <c r="Q45" s="8"/>
      <c r="R45" s="8"/>
      <c r="S45" s="8"/>
      <c r="T45" s="8"/>
      <c r="U45" s="32"/>
      <c r="W45" t="s">
        <v>143</v>
      </c>
      <c r="AH45" t="s">
        <v>144</v>
      </c>
    </row>
    <row r="46" spans="1:53">
      <c r="I46" s="46" t="s">
        <v>207</v>
      </c>
      <c r="L46" s="8"/>
      <c r="N46" s="8"/>
      <c r="O46" s="8"/>
      <c r="P46" s="8"/>
      <c r="Q46" s="8"/>
      <c r="R46" s="8"/>
      <c r="S46" s="8"/>
      <c r="T46" s="8"/>
      <c r="U46" s="32"/>
    </row>
    <row r="47" spans="1:53">
      <c r="A47" t="s">
        <v>52</v>
      </c>
      <c r="B47" t="s">
        <v>53</v>
      </c>
      <c r="C47" s="9" t="s">
        <v>54</v>
      </c>
      <c r="D47" s="9" t="s">
        <v>104</v>
      </c>
      <c r="E47" t="s">
        <v>58</v>
      </c>
      <c r="I47" s="46" t="s">
        <v>208</v>
      </c>
      <c r="L47" s="8"/>
      <c r="N47" s="8"/>
      <c r="O47" s="8"/>
      <c r="P47" s="8"/>
      <c r="Q47" s="8"/>
      <c r="R47" s="8"/>
      <c r="S47" s="8"/>
      <c r="T47" s="8"/>
      <c r="U47" s="32"/>
      <c r="W47" t="s">
        <v>17</v>
      </c>
      <c r="AH47" t="s">
        <v>17</v>
      </c>
      <c r="AT47" s="8"/>
      <c r="AU47" s="8"/>
      <c r="AV47" s="8"/>
      <c r="AW47" s="8"/>
      <c r="AX47" s="8"/>
      <c r="AY47" s="8"/>
      <c r="AZ47" s="8"/>
      <c r="BA47" s="8"/>
    </row>
    <row r="48" spans="1:53" ht="17" thickBot="1">
      <c r="A48" t="s">
        <v>59</v>
      </c>
      <c r="B48" t="s">
        <v>60</v>
      </c>
      <c r="C48" s="9">
        <v>1200</v>
      </c>
      <c r="D48" s="36">
        <f>LOG(C48)</f>
        <v>3.0791812460476247</v>
      </c>
      <c r="E48" s="1">
        <v>14.7841747909</v>
      </c>
      <c r="F48" s="1"/>
      <c r="G48" s="1"/>
      <c r="I48" s="46"/>
      <c r="L48" s="8"/>
      <c r="N48" s="8"/>
      <c r="O48" s="8"/>
      <c r="P48" s="8"/>
      <c r="Q48" s="8"/>
      <c r="R48" s="8"/>
      <c r="S48" s="8"/>
      <c r="T48" s="8"/>
      <c r="U48" s="32"/>
      <c r="AT48" s="8"/>
      <c r="AU48" s="8"/>
      <c r="AV48" s="8"/>
      <c r="AW48" s="8"/>
      <c r="AX48" s="8"/>
      <c r="AY48" s="8"/>
      <c r="AZ48" s="8"/>
      <c r="BA48" s="8"/>
    </row>
    <row r="49" spans="1:53">
      <c r="A49" t="s">
        <v>63</v>
      </c>
      <c r="B49" t="s">
        <v>64</v>
      </c>
      <c r="C49" s="9">
        <v>29.86</v>
      </c>
      <c r="D49" s="36">
        <f t="shared" ref="D49:D54" si="3">LOG(C49)</f>
        <v>1.4750898033890065</v>
      </c>
      <c r="E49" s="1">
        <v>11.610613284336001</v>
      </c>
      <c r="F49" s="1"/>
      <c r="G49" s="1"/>
      <c r="H49" s="1"/>
      <c r="I49" s="70"/>
      <c r="U49" s="32"/>
      <c r="W49" s="7" t="s">
        <v>18</v>
      </c>
      <c r="X49" s="7"/>
      <c r="AH49" s="7" t="s">
        <v>18</v>
      </c>
      <c r="AI49" s="7"/>
      <c r="AS49" s="43"/>
      <c r="AT49" s="43"/>
      <c r="AU49" s="8"/>
      <c r="AV49" s="8"/>
      <c r="AW49" s="8"/>
      <c r="AX49" s="8"/>
      <c r="AY49" s="8"/>
      <c r="AZ49" s="8"/>
      <c r="BA49" s="8"/>
    </row>
    <row r="50" spans="1:53">
      <c r="A50" t="s">
        <v>65</v>
      </c>
      <c r="B50" t="s">
        <v>66</v>
      </c>
      <c r="C50" s="9">
        <v>26</v>
      </c>
      <c r="D50" s="36">
        <f t="shared" si="3"/>
        <v>1.414973347970818</v>
      </c>
      <c r="E50" s="1">
        <v>46.224905179678998</v>
      </c>
      <c r="F50" s="1"/>
      <c r="G50" s="1"/>
      <c r="H50" s="1"/>
      <c r="I50" s="71"/>
      <c r="U50" s="32"/>
      <c r="W50" s="4" t="s">
        <v>19</v>
      </c>
      <c r="X50" s="4">
        <v>0.53492680543305327</v>
      </c>
      <c r="AH50" s="4" t="s">
        <v>19</v>
      </c>
      <c r="AI50" s="4">
        <v>0.57485170492910997</v>
      </c>
      <c r="AS50" s="4"/>
      <c r="AT50" s="4"/>
      <c r="AU50" s="8"/>
      <c r="AV50" s="8"/>
      <c r="AW50" s="8"/>
      <c r="AX50" s="8"/>
      <c r="AY50" s="8"/>
      <c r="AZ50" s="8"/>
      <c r="BA50" s="8"/>
    </row>
    <row r="51" spans="1:53">
      <c r="A51" t="s">
        <v>67</v>
      </c>
      <c r="B51" t="s">
        <v>68</v>
      </c>
      <c r="C51" s="9">
        <v>11.12</v>
      </c>
      <c r="D51" s="36">
        <f t="shared" si="3"/>
        <v>1.0461047872460387</v>
      </c>
      <c r="E51" s="1">
        <v>3.5770472835280001</v>
      </c>
      <c r="F51" s="1"/>
      <c r="G51" s="1"/>
      <c r="H51" s="1"/>
      <c r="I51" s="71"/>
      <c r="U51" s="32"/>
      <c r="W51" s="4" t="s">
        <v>20</v>
      </c>
      <c r="X51" s="4">
        <v>0.2861466871708116</v>
      </c>
      <c r="AH51" s="4" t="s">
        <v>20</v>
      </c>
      <c r="AI51" s="4">
        <v>0.33045448265990457</v>
      </c>
      <c r="AS51" s="4"/>
      <c r="AT51" s="4"/>
      <c r="AU51" s="8"/>
      <c r="AV51" s="8"/>
      <c r="AW51" s="8"/>
      <c r="AX51" s="8"/>
      <c r="AY51" s="8"/>
      <c r="AZ51" s="8"/>
      <c r="BA51" s="8"/>
    </row>
    <row r="52" spans="1:53">
      <c r="A52" t="s">
        <v>69</v>
      </c>
      <c r="B52" t="s">
        <v>70</v>
      </c>
      <c r="C52" s="9">
        <v>4.5</v>
      </c>
      <c r="D52" s="36">
        <f t="shared" si="3"/>
        <v>0.65321251377534373</v>
      </c>
      <c r="E52" s="1">
        <v>41.186684991890004</v>
      </c>
      <c r="F52" s="1"/>
      <c r="G52" s="1"/>
      <c r="H52" s="1"/>
      <c r="I52" s="46"/>
      <c r="U52" s="32"/>
      <c r="W52" s="4" t="s">
        <v>21</v>
      </c>
      <c r="X52" s="4">
        <v>0.14337602460497392</v>
      </c>
      <c r="AH52" s="4" t="s">
        <v>21</v>
      </c>
      <c r="AI52" s="4">
        <v>-4.3182760101431183E-3</v>
      </c>
      <c r="AS52" s="4"/>
      <c r="AT52" s="4"/>
      <c r="AU52" s="8"/>
      <c r="AV52" s="8"/>
      <c r="AW52" s="8"/>
      <c r="AX52" s="8"/>
      <c r="AY52" s="8"/>
      <c r="AZ52" s="8"/>
      <c r="BA52" s="8"/>
    </row>
    <row r="53" spans="1:53">
      <c r="A53" t="s">
        <v>71</v>
      </c>
      <c r="B53" t="s">
        <v>72</v>
      </c>
      <c r="C53" s="9">
        <v>0.8</v>
      </c>
      <c r="D53" s="36">
        <f t="shared" si="3"/>
        <v>-9.6910013008056392E-2</v>
      </c>
      <c r="E53" s="1">
        <v>44.366923194214003</v>
      </c>
      <c r="F53" s="1"/>
      <c r="G53" s="1"/>
      <c r="H53" s="1"/>
      <c r="I53" s="46"/>
      <c r="U53" s="32"/>
      <c r="W53" s="4" t="s">
        <v>22</v>
      </c>
      <c r="X53" s="4">
        <v>1.1700909395559829</v>
      </c>
      <c r="AH53" s="4" t="s">
        <v>22</v>
      </c>
      <c r="AI53" s="4">
        <v>1.2669520736641982</v>
      </c>
      <c r="AS53" s="4"/>
      <c r="AT53" s="4"/>
      <c r="AU53" s="8"/>
      <c r="AV53" s="8"/>
      <c r="AW53" s="8"/>
      <c r="AX53" s="8"/>
      <c r="AY53" s="8"/>
      <c r="AZ53" s="8"/>
      <c r="BA53" s="8"/>
    </row>
    <row r="54" spans="1:53" ht="17" thickBot="1">
      <c r="A54" s="10" t="s">
        <v>73</v>
      </c>
      <c r="B54" t="s">
        <v>74</v>
      </c>
      <c r="C54" s="9">
        <v>0.13</v>
      </c>
      <c r="D54" s="36">
        <f t="shared" si="3"/>
        <v>-0.88605664769316317</v>
      </c>
      <c r="E54" s="1">
        <v>39.633339173145998</v>
      </c>
      <c r="F54" s="1"/>
      <c r="G54" s="1"/>
      <c r="H54" s="1"/>
      <c r="U54" s="32"/>
      <c r="W54" s="5" t="s">
        <v>23</v>
      </c>
      <c r="X54" s="5">
        <v>7</v>
      </c>
      <c r="AH54" s="5" t="s">
        <v>23</v>
      </c>
      <c r="AI54" s="5">
        <v>7</v>
      </c>
      <c r="AS54" s="4"/>
      <c r="AT54" s="4"/>
      <c r="AU54" s="8"/>
      <c r="AV54" s="8"/>
      <c r="AW54" s="8"/>
      <c r="AX54" s="8"/>
      <c r="AY54" s="8"/>
      <c r="AZ54" s="8"/>
      <c r="BA54" s="8"/>
    </row>
    <row r="55" spans="1:53">
      <c r="F55" s="1"/>
      <c r="G55" s="1"/>
      <c r="H55" s="1"/>
      <c r="U55" s="32"/>
      <c r="AS55" s="8"/>
      <c r="AT55" s="8"/>
      <c r="AU55" s="8"/>
      <c r="AV55" s="8"/>
      <c r="AW55" s="8"/>
      <c r="AX55" s="8"/>
      <c r="AY55" s="8"/>
      <c r="AZ55" s="8"/>
      <c r="BA55" s="8"/>
    </row>
    <row r="56" spans="1:53" ht="17" thickBot="1">
      <c r="H56" s="1"/>
      <c r="U56" s="32"/>
      <c r="W56" t="s">
        <v>24</v>
      </c>
      <c r="AH56" t="s">
        <v>24</v>
      </c>
      <c r="AS56" s="8"/>
      <c r="AT56" s="8"/>
      <c r="AU56" s="8"/>
      <c r="AV56" s="8"/>
      <c r="AW56" s="8"/>
      <c r="AX56" s="8"/>
      <c r="AY56" s="8"/>
      <c r="AZ56" s="8"/>
      <c r="BA56" s="8"/>
    </row>
    <row r="57" spans="1:53">
      <c r="A57" t="s">
        <v>144</v>
      </c>
      <c r="U57" s="32"/>
      <c r="W57" s="6"/>
      <c r="X57" s="6" t="s">
        <v>29</v>
      </c>
      <c r="Y57" s="6" t="s">
        <v>30</v>
      </c>
      <c r="Z57" s="6" t="s">
        <v>31</v>
      </c>
      <c r="AA57" s="6" t="s">
        <v>32</v>
      </c>
      <c r="AB57" s="6" t="s">
        <v>33</v>
      </c>
      <c r="AH57" s="6"/>
      <c r="AI57" s="6" t="s">
        <v>29</v>
      </c>
      <c r="AJ57" s="6" t="s">
        <v>30</v>
      </c>
      <c r="AK57" s="6" t="s">
        <v>31</v>
      </c>
      <c r="AL57" s="6" t="s">
        <v>32</v>
      </c>
      <c r="AM57" s="6" t="s">
        <v>33</v>
      </c>
      <c r="AS57" s="44"/>
      <c r="AT57" s="44"/>
      <c r="AU57" s="44"/>
      <c r="AV57" s="44"/>
      <c r="AW57" s="44"/>
      <c r="AX57" s="44"/>
      <c r="AY57" s="8"/>
      <c r="AZ57" s="8"/>
      <c r="BA57" s="8"/>
    </row>
    <row r="58" spans="1:53">
      <c r="U58" s="32"/>
      <c r="W58" s="4" t="s">
        <v>25</v>
      </c>
      <c r="X58" s="4">
        <v>1</v>
      </c>
      <c r="Y58" s="4">
        <v>2.7440307903394512</v>
      </c>
      <c r="Z58" s="4">
        <v>2.7440307903394512</v>
      </c>
      <c r="AA58" s="4">
        <v>2.0042401010701836</v>
      </c>
      <c r="AB58" s="4">
        <v>0.21602305170072031</v>
      </c>
      <c r="AH58" s="4" t="s">
        <v>25</v>
      </c>
      <c r="AI58" s="4">
        <v>2</v>
      </c>
      <c r="AJ58" s="4">
        <v>3.1689245966464163</v>
      </c>
      <c r="AK58" s="4">
        <v>1.5844622983232082</v>
      </c>
      <c r="AL58" s="4">
        <v>0.98710087395611767</v>
      </c>
      <c r="AM58" s="4">
        <v>0.44829119979021609</v>
      </c>
      <c r="AS58" s="4"/>
      <c r="AT58" s="4"/>
      <c r="AU58" s="4"/>
      <c r="AV58" s="4"/>
      <c r="AW58" s="4"/>
      <c r="AX58" s="4"/>
      <c r="AY58" s="8"/>
      <c r="AZ58" s="8"/>
      <c r="BA58" s="8"/>
    </row>
    <row r="59" spans="1:53">
      <c r="A59" t="s">
        <v>52</v>
      </c>
      <c r="B59" t="s">
        <v>53</v>
      </c>
      <c r="C59" s="9" t="s">
        <v>54</v>
      </c>
      <c r="D59" s="9" t="s">
        <v>104</v>
      </c>
      <c r="E59" t="s">
        <v>58</v>
      </c>
      <c r="F59" t="s">
        <v>55</v>
      </c>
      <c r="U59" s="32"/>
      <c r="W59" s="4" t="s">
        <v>26</v>
      </c>
      <c r="X59" s="4">
        <v>5</v>
      </c>
      <c r="Y59" s="4">
        <v>6.8455640341550126</v>
      </c>
      <c r="Z59" s="4">
        <v>1.3691128068310026</v>
      </c>
      <c r="AA59" s="4"/>
      <c r="AB59" s="4"/>
      <c r="AH59" s="4" t="s">
        <v>26</v>
      </c>
      <c r="AI59" s="4">
        <v>4</v>
      </c>
      <c r="AJ59" s="4">
        <v>6.4206702278480474</v>
      </c>
      <c r="AK59" s="4">
        <v>1.6051675569620119</v>
      </c>
      <c r="AL59" s="4"/>
      <c r="AM59" s="4"/>
      <c r="AS59" s="4"/>
      <c r="AT59" s="4"/>
      <c r="AU59" s="4"/>
      <c r="AV59" s="4"/>
      <c r="AW59" s="4"/>
      <c r="AX59" s="4"/>
      <c r="AY59" s="8"/>
      <c r="AZ59" s="8"/>
      <c r="BA59" s="8"/>
    </row>
    <row r="60" spans="1:53" ht="17" thickBot="1">
      <c r="A60" t="s">
        <v>59</v>
      </c>
      <c r="B60" t="s">
        <v>60</v>
      </c>
      <c r="C60" s="9">
        <v>1200</v>
      </c>
      <c r="D60" s="36">
        <f>LOG(C60)</f>
        <v>3.0791812460476247</v>
      </c>
      <c r="E60" s="1">
        <v>14.7841747909</v>
      </c>
      <c r="F60" s="1">
        <v>50.899727375459996</v>
      </c>
      <c r="U60" s="32"/>
      <c r="W60" s="5" t="s">
        <v>27</v>
      </c>
      <c r="X60" s="5">
        <v>6</v>
      </c>
      <c r="Y60" s="5">
        <v>9.5895948244944638</v>
      </c>
      <c r="Z60" s="5"/>
      <c r="AA60" s="5"/>
      <c r="AB60" s="5"/>
      <c r="AH60" s="5" t="s">
        <v>27</v>
      </c>
      <c r="AI60" s="5">
        <v>6</v>
      </c>
      <c r="AJ60" s="5">
        <v>9.5895948244944638</v>
      </c>
      <c r="AK60" s="5"/>
      <c r="AL60" s="5"/>
      <c r="AM60" s="5"/>
      <c r="AS60" s="4"/>
      <c r="AT60" s="4"/>
      <c r="AU60" s="4"/>
      <c r="AV60" s="4"/>
      <c r="AW60" s="4"/>
      <c r="AX60" s="4"/>
      <c r="AY60" s="8"/>
      <c r="AZ60" s="8"/>
      <c r="BA60" s="8"/>
    </row>
    <row r="61" spans="1:53" ht="17" thickBot="1">
      <c r="A61" t="s">
        <v>63</v>
      </c>
      <c r="B61" t="s">
        <v>64</v>
      </c>
      <c r="C61" s="9">
        <v>29.86</v>
      </c>
      <c r="D61" s="36">
        <f t="shared" ref="D61:D66" si="4">LOG(C61)</f>
        <v>1.4750898033890065</v>
      </c>
      <c r="E61" s="1">
        <v>11.610613284336001</v>
      </c>
      <c r="F61" s="1">
        <v>28.012450428935001</v>
      </c>
      <c r="U61" s="32"/>
      <c r="AS61" s="8"/>
      <c r="AT61" s="8"/>
      <c r="AU61" s="8"/>
      <c r="AV61" s="8"/>
      <c r="AW61" s="8"/>
      <c r="AX61" s="8"/>
      <c r="AY61" s="8"/>
      <c r="AZ61" s="8"/>
      <c r="BA61" s="8"/>
    </row>
    <row r="62" spans="1:53">
      <c r="A62" t="s">
        <v>65</v>
      </c>
      <c r="B62" t="s">
        <v>66</v>
      </c>
      <c r="C62" s="9">
        <v>26</v>
      </c>
      <c r="D62" s="36">
        <f t="shared" si="4"/>
        <v>1.414973347970818</v>
      </c>
      <c r="E62" s="1">
        <v>46.224905179678998</v>
      </c>
      <c r="F62" s="1">
        <v>112.476303267806</v>
      </c>
      <c r="U62" s="32"/>
      <c r="W62" s="6"/>
      <c r="X62" s="6" t="s">
        <v>34</v>
      </c>
      <c r="Y62" s="6" t="s">
        <v>22</v>
      </c>
      <c r="Z62" s="6" t="s">
        <v>35</v>
      </c>
      <c r="AA62" s="6" t="s">
        <v>36</v>
      </c>
      <c r="AB62" s="6" t="s">
        <v>37</v>
      </c>
      <c r="AC62" s="6" t="s">
        <v>38</v>
      </c>
      <c r="AD62" s="6" t="s">
        <v>39</v>
      </c>
      <c r="AE62" s="6" t="s">
        <v>40</v>
      </c>
      <c r="AH62" s="6"/>
      <c r="AI62" s="6" t="s">
        <v>34</v>
      </c>
      <c r="AJ62" s="6" t="s">
        <v>22</v>
      </c>
      <c r="AK62" s="6" t="s">
        <v>35</v>
      </c>
      <c r="AL62" s="6" t="s">
        <v>36</v>
      </c>
      <c r="AM62" s="6" t="s">
        <v>37</v>
      </c>
      <c r="AN62" s="6" t="s">
        <v>38</v>
      </c>
      <c r="AO62" s="6" t="s">
        <v>39</v>
      </c>
      <c r="AP62" s="6" t="s">
        <v>40</v>
      </c>
      <c r="AS62" s="44"/>
      <c r="AT62" s="44"/>
      <c r="AU62" s="44"/>
      <c r="AV62" s="44"/>
      <c r="AW62" s="44"/>
      <c r="AX62" s="44"/>
      <c r="AY62" s="44"/>
      <c r="AZ62" s="44"/>
      <c r="BA62" s="44"/>
    </row>
    <row r="63" spans="1:53">
      <c r="A63" t="s">
        <v>67</v>
      </c>
      <c r="B63" t="s">
        <v>68</v>
      </c>
      <c r="C63" s="9">
        <v>11.12</v>
      </c>
      <c r="D63" s="36">
        <f t="shared" si="4"/>
        <v>1.0461047872460387</v>
      </c>
      <c r="E63" s="1">
        <v>3.5770472835280001</v>
      </c>
      <c r="F63" s="1">
        <v>12.763612753643001</v>
      </c>
      <c r="U63" s="32"/>
      <c r="W63" s="4" t="s">
        <v>28</v>
      </c>
      <c r="X63" s="4">
        <v>2.0357148098302904</v>
      </c>
      <c r="Y63" s="4">
        <v>0.8821749791247514</v>
      </c>
      <c r="Z63" s="4">
        <v>2.3076088735253202</v>
      </c>
      <c r="AA63" s="4">
        <v>6.9113091682561911E-2</v>
      </c>
      <c r="AB63" s="4">
        <v>-0.23198816736064076</v>
      </c>
      <c r="AC63" s="4">
        <v>4.3034177870212211</v>
      </c>
      <c r="AD63" s="4">
        <v>-0.23198816736064076</v>
      </c>
      <c r="AE63" s="4">
        <v>4.3034177870212211</v>
      </c>
      <c r="AH63" s="4" t="s">
        <v>28</v>
      </c>
      <c r="AI63" s="4">
        <v>2.0126151745863998</v>
      </c>
      <c r="AJ63" s="4">
        <v>0.95625677631970485</v>
      </c>
      <c r="AK63" s="4">
        <v>2.1046806929120501</v>
      </c>
      <c r="AL63" s="4">
        <v>0.10310719775961584</v>
      </c>
      <c r="AM63" s="4">
        <v>-0.64237927133866579</v>
      </c>
      <c r="AN63" s="4">
        <v>4.667609620511465</v>
      </c>
      <c r="AO63" s="4">
        <v>-0.64237927133866579</v>
      </c>
      <c r="AP63" s="4">
        <v>4.667609620511465</v>
      </c>
      <c r="AS63" s="4"/>
      <c r="AT63" s="4"/>
      <c r="AU63" s="4"/>
      <c r="AV63" s="4"/>
      <c r="AW63" s="4"/>
      <c r="AX63" s="4"/>
      <c r="AY63" s="4"/>
      <c r="AZ63" s="4"/>
      <c r="BA63" s="4"/>
    </row>
    <row r="64" spans="1:53" ht="17" thickBot="1">
      <c r="A64" t="s">
        <v>69</v>
      </c>
      <c r="B64" t="s">
        <v>70</v>
      </c>
      <c r="C64" s="9">
        <v>4.5</v>
      </c>
      <c r="D64" s="36">
        <f t="shared" si="4"/>
        <v>0.65321251377534373</v>
      </c>
      <c r="E64" s="1">
        <v>41.186684991890004</v>
      </c>
      <c r="F64" s="1">
        <v>138.560370221548</v>
      </c>
      <c r="U64" s="32"/>
      <c r="W64" s="5" t="s">
        <v>91</v>
      </c>
      <c r="X64" s="5">
        <v>-3.7562171544535887E-2</v>
      </c>
      <c r="Y64" s="5">
        <v>2.6532356138127617E-2</v>
      </c>
      <c r="Z64" s="5">
        <v>-1.4157118707809808</v>
      </c>
      <c r="AA64" s="5">
        <v>0.21602305170072028</v>
      </c>
      <c r="AB64" s="5">
        <v>-0.10576576428984041</v>
      </c>
      <c r="AC64" s="5">
        <v>3.0641421200768647E-2</v>
      </c>
      <c r="AD64" s="5">
        <v>-0.10576576428984041</v>
      </c>
      <c r="AE64" s="5">
        <v>3.0641421200768647E-2</v>
      </c>
      <c r="AH64" s="4" t="s">
        <v>91</v>
      </c>
      <c r="AI64" s="4">
        <v>-6.9687516747919287E-2</v>
      </c>
      <c r="AJ64" s="4">
        <v>6.8732679771169994E-2</v>
      </c>
      <c r="AK64" s="4">
        <v>-1.0138920376730285</v>
      </c>
      <c r="AL64" s="4">
        <v>0.3679781161079968</v>
      </c>
      <c r="AM64" s="4">
        <v>-0.26052002906571159</v>
      </c>
      <c r="AN64" s="4">
        <v>0.12114499556987304</v>
      </c>
      <c r="AO64" s="4">
        <v>-0.26052002906571159</v>
      </c>
      <c r="AP64" s="4">
        <v>0.12114499556987304</v>
      </c>
      <c r="AS64" s="4"/>
      <c r="AT64" s="4"/>
      <c r="AU64" s="4"/>
      <c r="AV64" s="4"/>
      <c r="AW64" s="4"/>
      <c r="AX64" s="4"/>
      <c r="AY64" s="4"/>
      <c r="AZ64" s="4"/>
      <c r="BA64" s="4"/>
    </row>
    <row r="65" spans="1:53" ht="17" thickBot="1">
      <c r="A65" t="s">
        <v>71</v>
      </c>
      <c r="B65" t="s">
        <v>72</v>
      </c>
      <c r="C65" s="9">
        <v>0.8</v>
      </c>
      <c r="D65" s="36">
        <f t="shared" si="4"/>
        <v>-9.6910013008056392E-2</v>
      </c>
      <c r="E65" s="1">
        <v>44.366923194214003</v>
      </c>
      <c r="F65" s="1">
        <v>154.082779230516</v>
      </c>
      <c r="U65" s="32"/>
      <c r="AH65" s="5" t="s">
        <v>92</v>
      </c>
      <c r="AI65" s="5">
        <v>1.1606483957527749E-2</v>
      </c>
      <c r="AJ65" s="5">
        <v>2.2559042473997402E-2</v>
      </c>
      <c r="AK65" s="5">
        <v>0.51449364355361804</v>
      </c>
      <c r="AL65" s="5">
        <v>0.63402851064625321</v>
      </c>
      <c r="AM65" s="5">
        <v>-5.1027459097351457E-2</v>
      </c>
      <c r="AN65" s="5">
        <v>7.4240427012406962E-2</v>
      </c>
      <c r="AO65" s="5">
        <v>-5.1027459097351457E-2</v>
      </c>
      <c r="AP65" s="5">
        <v>7.4240427012406962E-2</v>
      </c>
      <c r="AS65" s="4"/>
      <c r="AT65" s="4"/>
      <c r="AU65" s="4"/>
      <c r="AV65" s="4"/>
      <c r="AW65" s="4"/>
      <c r="AX65" s="4"/>
      <c r="AY65" s="4"/>
      <c r="AZ65" s="4"/>
      <c r="BA65" s="4"/>
    </row>
    <row r="66" spans="1:53">
      <c r="A66" s="10" t="s">
        <v>73</v>
      </c>
      <c r="B66" t="s">
        <v>74</v>
      </c>
      <c r="C66" s="9">
        <v>0.13</v>
      </c>
      <c r="D66" s="36">
        <f t="shared" si="4"/>
        <v>-0.88605664769316317</v>
      </c>
      <c r="E66" s="1">
        <v>39.633339173145998</v>
      </c>
      <c r="F66" s="1">
        <v>74.542119787171004</v>
      </c>
      <c r="U66" s="32"/>
      <c r="AS66" s="4"/>
      <c r="AT66" s="4"/>
      <c r="AU66" s="4"/>
      <c r="AV66" s="4"/>
      <c r="AW66" s="4"/>
      <c r="AX66" s="4"/>
      <c r="AY66" s="4"/>
      <c r="AZ66" s="4"/>
      <c r="BA66" s="4"/>
    </row>
    <row r="67" spans="1:53">
      <c r="F67" s="1"/>
      <c r="U67" s="32"/>
      <c r="AS67" s="8"/>
      <c r="AT67" s="8"/>
      <c r="AU67" s="8"/>
      <c r="AV67" s="8"/>
      <c r="AW67" s="8"/>
      <c r="AX67" s="8"/>
      <c r="AY67" s="8"/>
      <c r="AZ67" s="8"/>
      <c r="BA67" s="8"/>
    </row>
    <row r="68" spans="1:53">
      <c r="U68" s="32"/>
      <c r="W68" t="s">
        <v>41</v>
      </c>
      <c r="AS68" s="8"/>
      <c r="AT68" s="8"/>
      <c r="AU68" s="8"/>
      <c r="AV68" s="8"/>
      <c r="AW68" s="8"/>
      <c r="AX68" s="8"/>
      <c r="AY68" s="8"/>
      <c r="AZ68" s="8"/>
      <c r="BA68" s="8"/>
    </row>
    <row r="69" spans="1:53" ht="17" thickBot="1">
      <c r="U69" s="32"/>
      <c r="AH69" t="s">
        <v>41</v>
      </c>
      <c r="AS69" s="8"/>
      <c r="AT69" s="8"/>
      <c r="AU69" s="8"/>
      <c r="AV69" s="8"/>
      <c r="AW69" s="8"/>
      <c r="AX69" s="8"/>
      <c r="AY69" s="8"/>
      <c r="AZ69" s="8"/>
      <c r="BA69" s="8"/>
    </row>
    <row r="70" spans="1:53" ht="17" thickBot="1">
      <c r="U70" s="32"/>
      <c r="W70" s="6" t="s">
        <v>42</v>
      </c>
      <c r="X70" s="6" t="s">
        <v>96</v>
      </c>
      <c r="Y70" s="6" t="s">
        <v>43</v>
      </c>
      <c r="AS70" s="8"/>
      <c r="AT70" s="8"/>
      <c r="AU70" s="8"/>
      <c r="AV70" s="8"/>
      <c r="AW70" s="8"/>
      <c r="AX70" s="8"/>
      <c r="AY70" s="8"/>
      <c r="AZ70" s="8"/>
      <c r="BA70" s="8"/>
    </row>
    <row r="71" spans="1:53">
      <c r="C71" s="9"/>
      <c r="D71" s="9"/>
      <c r="U71" s="32"/>
      <c r="W71" s="4">
        <v>1</v>
      </c>
      <c r="X71" s="4">
        <v>1.4803891001901017</v>
      </c>
      <c r="Y71" s="4">
        <v>1.5987921458575229</v>
      </c>
      <c r="AH71" s="6" t="s">
        <v>42</v>
      </c>
      <c r="AI71" s="6" t="s">
        <v>96</v>
      </c>
      <c r="AJ71" s="6" t="s">
        <v>43</v>
      </c>
      <c r="AS71" s="8"/>
      <c r="AT71" s="8"/>
      <c r="AU71" s="8"/>
      <c r="AV71" s="8"/>
      <c r="AW71" s="8"/>
      <c r="AX71" s="8"/>
      <c r="AY71" s="8"/>
      <c r="AZ71" s="8"/>
      <c r="BA71" s="8"/>
    </row>
    <row r="72" spans="1:53">
      <c r="C72" s="9"/>
      <c r="D72" s="36"/>
      <c r="E72" s="1"/>
      <c r="U72" s="32"/>
      <c r="W72" s="4">
        <v>2</v>
      </c>
      <c r="X72" s="4">
        <v>1.5995949619067944</v>
      </c>
      <c r="Y72" s="4">
        <v>-0.12450515851778787</v>
      </c>
      <c r="AH72" s="4">
        <v>1</v>
      </c>
      <c r="AI72" s="4">
        <v>1.5731096154672026</v>
      </c>
      <c r="AJ72" s="4">
        <v>1.506071630580422</v>
      </c>
      <c r="AS72" s="44"/>
      <c r="AT72" s="44"/>
      <c r="AU72" s="44"/>
      <c r="AV72" s="8"/>
      <c r="AW72" s="8"/>
      <c r="AX72" s="8"/>
      <c r="AY72" s="8"/>
      <c r="AZ72" s="8"/>
      <c r="BA72" s="8"/>
    </row>
    <row r="73" spans="1:53">
      <c r="C73" s="9"/>
      <c r="D73" s="36"/>
      <c r="E73" s="1"/>
      <c r="F73" s="1"/>
      <c r="U73" s="32"/>
      <c r="W73" s="4">
        <v>3</v>
      </c>
      <c r="X73" s="4">
        <v>0.2994069918412825</v>
      </c>
      <c r="Y73" s="4">
        <v>1.1155663561295355</v>
      </c>
      <c r="AH73" s="4">
        <v>2</v>
      </c>
      <c r="AI73" s="4">
        <v>1.5286264233950959</v>
      </c>
      <c r="AJ73" s="4">
        <v>-5.3536620006089386E-2</v>
      </c>
      <c r="AS73" s="4"/>
      <c r="AT73" s="4"/>
      <c r="AU73" s="4"/>
      <c r="AV73" s="8"/>
      <c r="AW73" s="8"/>
      <c r="AX73" s="8"/>
      <c r="AY73" s="8"/>
      <c r="AZ73" s="8"/>
      <c r="BA73" s="8"/>
    </row>
    <row r="74" spans="1:53">
      <c r="C74" s="9"/>
      <c r="D74" s="36"/>
      <c r="E74" s="1"/>
      <c r="F74" s="1"/>
      <c r="G74" s="1"/>
      <c r="U74" s="32"/>
      <c r="W74" s="4">
        <v>4</v>
      </c>
      <c r="X74" s="4">
        <v>1.9013531461434956</v>
      </c>
      <c r="Y74" s="4">
        <v>-0.85524835889745687</v>
      </c>
      <c r="AH74" s="4">
        <v>3</v>
      </c>
      <c r="AI74" s="4">
        <v>9.6770730186355181E-2</v>
      </c>
      <c r="AJ74" s="4">
        <v>1.3182026177844628</v>
      </c>
      <c r="AS74" s="4"/>
      <c r="AT74" s="4"/>
      <c r="AU74" s="4"/>
      <c r="AV74" s="8"/>
      <c r="AW74" s="8"/>
      <c r="AX74" s="8"/>
      <c r="AY74" s="8"/>
      <c r="AZ74" s="8"/>
      <c r="BA74" s="8"/>
    </row>
    <row r="75" spans="1:53">
      <c r="C75" s="9"/>
      <c r="D75" s="36"/>
      <c r="E75" s="1"/>
      <c r="F75" s="1"/>
      <c r="G75" s="1"/>
      <c r="U75" s="32"/>
      <c r="W75" s="4">
        <v>5</v>
      </c>
      <c r="X75" s="4">
        <v>0.48865348281415644</v>
      </c>
      <c r="Y75" s="4">
        <v>0.16455903096118729</v>
      </c>
      <c r="AH75" s="4">
        <v>4</v>
      </c>
      <c r="AI75" s="4">
        <v>1.9114802987726971</v>
      </c>
      <c r="AJ75" s="4">
        <v>-0.86537551152665837</v>
      </c>
      <c r="AS75" s="4"/>
      <c r="AT75" s="4"/>
      <c r="AU75" s="4"/>
      <c r="AV75" s="8"/>
      <c r="AW75" s="8"/>
      <c r="AX75" s="8"/>
      <c r="AY75" s="8"/>
      <c r="AZ75" s="8"/>
      <c r="BA75" s="8"/>
    </row>
    <row r="76" spans="1:53">
      <c r="C76" s="9"/>
      <c r="D76" s="36"/>
      <c r="E76" s="1"/>
      <c r="F76" s="1"/>
      <c r="G76" s="1"/>
      <c r="U76" s="32"/>
      <c r="W76" s="4">
        <v>6</v>
      </c>
      <c r="X76" s="4">
        <v>0.36919682990597602</v>
      </c>
      <c r="Y76" s="4">
        <v>-0.46610684291403243</v>
      </c>
      <c r="AH76" s="4">
        <v>5</v>
      </c>
      <c r="AI76" s="4">
        <v>0.75061608854829176</v>
      </c>
      <c r="AJ76" s="4">
        <v>-9.7403574772948032E-2</v>
      </c>
      <c r="AS76" s="4"/>
      <c r="AT76" s="4"/>
      <c r="AU76" s="4"/>
      <c r="AV76" s="8"/>
      <c r="AW76" s="8"/>
      <c r="AX76" s="8"/>
      <c r="AY76" s="8"/>
      <c r="AZ76" s="8"/>
      <c r="BA76" s="8"/>
    </row>
    <row r="77" spans="1:53" ht="17" thickBot="1">
      <c r="C77" s="9"/>
      <c r="D77" s="36"/>
      <c r="E77" s="1"/>
      <c r="F77" s="1"/>
      <c r="G77" s="1"/>
      <c r="U77" s="32"/>
      <c r="W77" s="5">
        <v>7</v>
      </c>
      <c r="X77" s="5">
        <v>0.54700052492580631</v>
      </c>
      <c r="Y77" s="5">
        <v>-1.4330571726189696</v>
      </c>
      <c r="AH77" s="4">
        <v>6</v>
      </c>
      <c r="AI77" s="4">
        <v>0.70915377670623636</v>
      </c>
      <c r="AJ77" s="4">
        <v>-0.80606378971429271</v>
      </c>
      <c r="AS77" s="4"/>
      <c r="AT77" s="4"/>
      <c r="AU77" s="4"/>
      <c r="AV77" s="8"/>
      <c r="AW77" s="8"/>
      <c r="AX77" s="8"/>
      <c r="AY77" s="8"/>
      <c r="AZ77" s="8"/>
      <c r="BA77" s="8"/>
    </row>
    <row r="78" spans="1:53" ht="17" thickBot="1">
      <c r="C78" s="9"/>
      <c r="D78" s="36"/>
      <c r="E78" s="1"/>
      <c r="F78" s="1"/>
      <c r="G78" s="1"/>
      <c r="U78" s="32"/>
      <c r="W78" s="4"/>
      <c r="X78" s="4"/>
      <c r="Y78" s="4"/>
      <c r="AH78" s="5">
        <v>7</v>
      </c>
      <c r="AI78" s="5">
        <v>0.11583810465173439</v>
      </c>
      <c r="AJ78" s="5">
        <v>-1.0018947523448976</v>
      </c>
      <c r="AS78" s="4"/>
      <c r="AT78" s="4"/>
      <c r="AU78" s="4"/>
      <c r="AV78" s="8"/>
      <c r="AW78" s="8"/>
      <c r="AX78" s="8"/>
      <c r="AY78" s="8"/>
      <c r="AZ78" s="8"/>
      <c r="BA78" s="8"/>
    </row>
    <row r="79" spans="1:53">
      <c r="A79" s="10"/>
      <c r="C79" s="9"/>
      <c r="D79" s="36"/>
      <c r="E79" s="1"/>
      <c r="F79" s="1"/>
      <c r="G79" s="1"/>
      <c r="W79" s="8"/>
      <c r="X79" s="8"/>
      <c r="Y79" s="8"/>
      <c r="Z79" s="8"/>
      <c r="AA79" s="8"/>
      <c r="AB79" s="8"/>
      <c r="AC79" s="8"/>
      <c r="AD79" s="8"/>
      <c r="AE79" s="8"/>
      <c r="AF79" s="8"/>
      <c r="AH79" s="4"/>
      <c r="AI79" s="4"/>
      <c r="AJ79" s="4"/>
      <c r="AS79" s="4"/>
      <c r="AT79" s="4"/>
      <c r="AU79" s="4"/>
      <c r="AV79" s="8"/>
      <c r="AW79" s="8"/>
      <c r="AX79" s="8"/>
      <c r="AY79" s="8"/>
      <c r="AZ79" s="8"/>
      <c r="BA79" s="8"/>
    </row>
    <row r="80" spans="1:53">
      <c r="F80" s="1"/>
      <c r="G80" s="1"/>
      <c r="W80" s="8"/>
      <c r="X80" s="8"/>
      <c r="Y80" s="8"/>
      <c r="Z80" s="8"/>
      <c r="AA80" s="8"/>
      <c r="AB80" s="8"/>
      <c r="AC80" s="8"/>
      <c r="AD80" s="8"/>
      <c r="AE80" s="8"/>
      <c r="AF80" s="8"/>
      <c r="AH80" s="8"/>
      <c r="AI80" s="8"/>
      <c r="AJ80" s="8"/>
      <c r="AS80" s="4"/>
      <c r="AT80" s="4"/>
      <c r="AU80" s="4"/>
      <c r="AV80" s="8"/>
      <c r="AW80" s="8"/>
      <c r="AX80" s="8"/>
      <c r="AY80" s="8"/>
      <c r="AZ80" s="8"/>
      <c r="BA80" s="8"/>
    </row>
    <row r="81" spans="1:8">
      <c r="G81" s="1"/>
    </row>
    <row r="84" spans="1:8">
      <c r="C84" s="9"/>
      <c r="D84" s="9"/>
    </row>
    <row r="85" spans="1:8">
      <c r="C85" s="9"/>
      <c r="D85" s="36"/>
      <c r="E85" s="1"/>
    </row>
    <row r="86" spans="1:8">
      <c r="C86" s="9"/>
      <c r="D86" s="36"/>
      <c r="E86" s="1"/>
      <c r="F86" s="1"/>
    </row>
    <row r="87" spans="1:8">
      <c r="C87" s="9"/>
      <c r="D87" s="36"/>
      <c r="E87" s="1"/>
      <c r="F87" s="1"/>
      <c r="G87" s="1"/>
    </row>
    <row r="88" spans="1:8">
      <c r="C88" s="9"/>
      <c r="D88" s="36"/>
      <c r="E88" s="1"/>
      <c r="F88" s="1"/>
      <c r="G88" s="1"/>
      <c r="H88" s="1"/>
    </row>
    <row r="89" spans="1:8">
      <c r="C89" s="9"/>
      <c r="D89" s="36"/>
      <c r="E89" s="1"/>
      <c r="F89" s="1"/>
      <c r="G89" s="1"/>
      <c r="H89" s="1"/>
    </row>
    <row r="90" spans="1:8">
      <c r="C90" s="9"/>
      <c r="D90" s="36"/>
      <c r="E90" s="1"/>
      <c r="F90" s="1"/>
      <c r="G90" s="1"/>
      <c r="H90" s="1"/>
    </row>
    <row r="91" spans="1:8">
      <c r="C91" s="9"/>
      <c r="D91" s="36"/>
      <c r="E91" s="1"/>
      <c r="F91" s="1"/>
      <c r="G91" s="1"/>
      <c r="H91" s="1"/>
    </row>
    <row r="92" spans="1:8">
      <c r="A92" s="10"/>
      <c r="C92" s="9"/>
      <c r="D92" s="36"/>
      <c r="E92" s="1"/>
      <c r="F92" s="1"/>
      <c r="G92" s="1"/>
      <c r="H92" s="1"/>
    </row>
    <row r="93" spans="1:8">
      <c r="F93" s="1"/>
      <c r="G93" s="1"/>
      <c r="H93" s="1"/>
    </row>
    <row r="94" spans="1:8">
      <c r="G94" s="1"/>
      <c r="H94" s="1"/>
    </row>
    <row r="95" spans="1:8">
      <c r="H95" s="1"/>
    </row>
  </sheetData>
  <conditionalFormatting sqref="AX34:AZ41">
    <cfRule type="colorScale" priority="1">
      <colorScale>
        <cfvo type="min"/>
        <cfvo type="percentile" val="50"/>
        <cfvo type="max"/>
        <color rgb="FF5A8AC6"/>
        <color rgb="FFFCFCFF"/>
        <color rgb="FFF8696B"/>
      </colorScale>
    </cfRule>
  </conditionalFormatting>
  <pageMargins left="0.7" right="0.7" top="0.75" bottom="0.75" header="0.3" footer="0.3"/>
  <pageSetup paperSize="9"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216DF-820B-DF46-8296-BB57881C95FC}">
  <dimension ref="A1:AT78"/>
  <sheetViews>
    <sheetView workbookViewId="0"/>
  </sheetViews>
  <sheetFormatPr baseColWidth="10" defaultRowHeight="16"/>
  <cols>
    <col min="13" max="13" width="11.1640625" bestFit="1" customWidth="1"/>
  </cols>
  <sheetData>
    <row r="1" spans="1:43">
      <c r="A1" t="s">
        <v>133</v>
      </c>
      <c r="E1" t="s">
        <v>134</v>
      </c>
      <c r="I1" t="s">
        <v>135</v>
      </c>
      <c r="M1" s="46" t="s">
        <v>136</v>
      </c>
      <c r="P1" t="s">
        <v>8</v>
      </c>
      <c r="Q1">
        <v>627.50900000000001</v>
      </c>
      <c r="T1" s="76" t="s">
        <v>219</v>
      </c>
      <c r="AJ1" s="75" t="s">
        <v>220</v>
      </c>
    </row>
    <row r="3" spans="1:43">
      <c r="A3" t="s">
        <v>118</v>
      </c>
      <c r="B3" t="s">
        <v>119</v>
      </c>
      <c r="C3">
        <v>0</v>
      </c>
      <c r="E3" t="s">
        <v>118</v>
      </c>
      <c r="F3" t="s">
        <v>119</v>
      </c>
      <c r="G3">
        <v>0</v>
      </c>
      <c r="I3" t="s">
        <v>118</v>
      </c>
      <c r="J3" t="s">
        <v>119</v>
      </c>
      <c r="K3">
        <v>0</v>
      </c>
      <c r="M3" s="47">
        <f t="shared" ref="M3:M9" si="0">C3-(G3+K3)</f>
        <v>0</v>
      </c>
      <c r="P3" t="s">
        <v>52</v>
      </c>
      <c r="Q3" t="s">
        <v>53</v>
      </c>
      <c r="R3" s="9" t="s">
        <v>54</v>
      </c>
      <c r="S3" s="9" t="s">
        <v>104</v>
      </c>
      <c r="T3" t="s">
        <v>120</v>
      </c>
      <c r="V3" t="s">
        <v>17</v>
      </c>
      <c r="AE3" s="8"/>
      <c r="AF3" t="s">
        <v>52</v>
      </c>
      <c r="AG3" t="s">
        <v>53</v>
      </c>
      <c r="AH3" s="9" t="s">
        <v>54</v>
      </c>
      <c r="AI3" s="9" t="s">
        <v>104</v>
      </c>
      <c r="AJ3" t="s">
        <v>120</v>
      </c>
      <c r="AL3" t="s">
        <v>17</v>
      </c>
      <c r="AO3" s="46" t="s">
        <v>209</v>
      </c>
    </row>
    <row r="4" spans="1:43" ht="17" thickBot="1">
      <c r="A4" t="s">
        <v>118</v>
      </c>
      <c r="B4" t="s">
        <v>120</v>
      </c>
      <c r="C4">
        <v>9.1428862E-2</v>
      </c>
      <c r="E4" t="s">
        <v>118</v>
      </c>
      <c r="F4" t="s">
        <v>120</v>
      </c>
      <c r="G4">
        <v>8.0118080999999994E-2</v>
      </c>
      <c r="I4" t="s">
        <v>118</v>
      </c>
      <c r="J4" t="s">
        <v>120</v>
      </c>
      <c r="K4">
        <v>5.7176334000000002E-2</v>
      </c>
      <c r="M4" s="47">
        <f t="shared" si="0"/>
        <v>-4.5865553000000003E-2</v>
      </c>
      <c r="P4" t="s">
        <v>59</v>
      </c>
      <c r="Q4" t="s">
        <v>60</v>
      </c>
      <c r="R4" s="9">
        <v>1200</v>
      </c>
      <c r="S4" s="36">
        <f>LOG(R4)</f>
        <v>3.0791812460476247</v>
      </c>
      <c r="T4" s="1">
        <f>M49</f>
        <v>-1.1950664999999999E-2</v>
      </c>
      <c r="U4" s="1"/>
      <c r="AE4" s="8"/>
      <c r="AF4" t="s">
        <v>59</v>
      </c>
      <c r="AG4" t="s">
        <v>60</v>
      </c>
      <c r="AH4" s="9">
        <v>1200</v>
      </c>
      <c r="AI4" s="36">
        <f t="shared" ref="AI4:AI10" si="1">LOG(AH4)</f>
        <v>3.0791812460476247</v>
      </c>
      <c r="AJ4" s="1">
        <v>-1.1950664999999999E-2</v>
      </c>
    </row>
    <row r="5" spans="1:43">
      <c r="A5" t="s">
        <v>118</v>
      </c>
      <c r="B5" t="s">
        <v>121</v>
      </c>
      <c r="C5">
        <v>0.19448272799999999</v>
      </c>
      <c r="E5" t="s">
        <v>118</v>
      </c>
      <c r="F5" t="s">
        <v>121</v>
      </c>
      <c r="G5">
        <v>0.118730523</v>
      </c>
      <c r="I5" t="s">
        <v>118</v>
      </c>
      <c r="J5" t="s">
        <v>121</v>
      </c>
      <c r="K5">
        <v>7.5752204000000004E-2</v>
      </c>
      <c r="M5" s="47">
        <f t="shared" si="0"/>
        <v>9.9999997171806854E-10</v>
      </c>
      <c r="P5" t="s">
        <v>61</v>
      </c>
      <c r="Q5" t="s">
        <v>62</v>
      </c>
      <c r="R5" s="9">
        <v>190</v>
      </c>
      <c r="S5" s="36">
        <f t="shared" ref="S5:S11" si="2">LOG(R5)</f>
        <v>2.2787536009528289</v>
      </c>
      <c r="T5" s="1">
        <f>M40</f>
        <v>-1.4052337999999998E-2</v>
      </c>
      <c r="U5" s="1"/>
      <c r="V5" s="7" t="s">
        <v>18</v>
      </c>
      <c r="W5" s="7"/>
      <c r="AE5" s="8"/>
      <c r="AF5" t="s">
        <v>63</v>
      </c>
      <c r="AG5" t="s">
        <v>64</v>
      </c>
      <c r="AH5" s="9">
        <v>29.86</v>
      </c>
      <c r="AI5" s="36">
        <f t="shared" si="1"/>
        <v>1.4750898033890065</v>
      </c>
      <c r="AJ5" s="1">
        <v>-1.7650221000000021E-2</v>
      </c>
      <c r="AL5" s="7" t="s">
        <v>18</v>
      </c>
      <c r="AM5" s="7"/>
    </row>
    <row r="6" spans="1:43">
      <c r="A6" t="s">
        <v>118</v>
      </c>
      <c r="B6" t="s">
        <v>122</v>
      </c>
      <c r="C6">
        <v>0.29471932299999998</v>
      </c>
      <c r="E6" t="s">
        <v>118</v>
      </c>
      <c r="F6" t="s">
        <v>122</v>
      </c>
      <c r="G6">
        <v>0.240761535</v>
      </c>
      <c r="I6" t="s">
        <v>118</v>
      </c>
      <c r="J6" t="s">
        <v>122</v>
      </c>
      <c r="K6">
        <v>5.3957788E-2</v>
      </c>
      <c r="M6" s="47">
        <f t="shared" si="0"/>
        <v>0</v>
      </c>
      <c r="P6" t="s">
        <v>63</v>
      </c>
      <c r="Q6" t="s">
        <v>64</v>
      </c>
      <c r="R6" s="9">
        <v>29.86</v>
      </c>
      <c r="S6" s="36">
        <f t="shared" si="2"/>
        <v>1.4750898033890065</v>
      </c>
      <c r="T6" s="1">
        <f>M67</f>
        <v>-1.7650221000000021E-2</v>
      </c>
      <c r="U6" s="1"/>
      <c r="V6" s="4" t="s">
        <v>19</v>
      </c>
      <c r="W6" s="4">
        <v>0.22698547344402767</v>
      </c>
      <c r="AE6" s="8"/>
      <c r="AF6" t="s">
        <v>65</v>
      </c>
      <c r="AG6" t="s">
        <v>66</v>
      </c>
      <c r="AH6" s="9">
        <v>26</v>
      </c>
      <c r="AI6" s="36">
        <f t="shared" si="1"/>
        <v>1.414973347970818</v>
      </c>
      <c r="AJ6" s="1">
        <v>2.4447463000000003E-2</v>
      </c>
      <c r="AL6" s="4" t="s">
        <v>19</v>
      </c>
      <c r="AM6" s="4">
        <v>0.16625184410770422</v>
      </c>
    </row>
    <row r="7" spans="1:43">
      <c r="A7" t="s">
        <v>118</v>
      </c>
      <c r="B7" t="s">
        <v>123</v>
      </c>
      <c r="C7">
        <v>2.2661423E-2</v>
      </c>
      <c r="E7" t="s">
        <v>118</v>
      </c>
      <c r="F7" t="s">
        <v>123</v>
      </c>
      <c r="G7">
        <v>1.7574772999999998E-2</v>
      </c>
      <c r="I7" t="s">
        <v>118</v>
      </c>
      <c r="J7" t="s">
        <v>123</v>
      </c>
      <c r="K7">
        <v>5.0866499999999999E-3</v>
      </c>
      <c r="M7" s="47">
        <f t="shared" si="0"/>
        <v>0</v>
      </c>
      <c r="P7" t="s">
        <v>65</v>
      </c>
      <c r="Q7" t="s">
        <v>66</v>
      </c>
      <c r="R7" s="9">
        <v>26</v>
      </c>
      <c r="S7" s="36">
        <f t="shared" si="2"/>
        <v>1.414973347970818</v>
      </c>
      <c r="T7" s="1">
        <f>M31</f>
        <v>2.4447463000000003E-2</v>
      </c>
      <c r="U7" s="1"/>
      <c r="V7" s="4" t="s">
        <v>20</v>
      </c>
      <c r="W7" s="4">
        <v>5.1522405154609395E-2</v>
      </c>
      <c r="AE7" s="8"/>
      <c r="AF7" t="s">
        <v>67</v>
      </c>
      <c r="AG7" t="s">
        <v>68</v>
      </c>
      <c r="AH7" s="9">
        <v>11.12</v>
      </c>
      <c r="AI7" s="36">
        <f t="shared" si="1"/>
        <v>1.0461047872460387</v>
      </c>
      <c r="AJ7" s="1">
        <v>-4.2747689999999838E-3</v>
      </c>
      <c r="AL7" s="4" t="s">
        <v>20</v>
      </c>
      <c r="AM7" s="4">
        <v>2.7639675669212382E-2</v>
      </c>
    </row>
    <row r="8" spans="1:43">
      <c r="A8" t="s">
        <v>118</v>
      </c>
      <c r="B8" t="s">
        <v>124</v>
      </c>
      <c r="C8">
        <v>4.8359999999999998E-5</v>
      </c>
      <c r="E8" t="s">
        <v>118</v>
      </c>
      <c r="F8" t="s">
        <v>124</v>
      </c>
      <c r="G8">
        <v>3.5290000000000003E-5</v>
      </c>
      <c r="I8" t="s">
        <v>118</v>
      </c>
      <c r="J8" t="s">
        <v>124</v>
      </c>
      <c r="K8">
        <v>1.307E-5</v>
      </c>
      <c r="M8" s="47">
        <f t="shared" si="0"/>
        <v>0</v>
      </c>
      <c r="P8" t="s">
        <v>67</v>
      </c>
      <c r="Q8" t="s">
        <v>68</v>
      </c>
      <c r="R8" s="9">
        <v>11.12</v>
      </c>
      <c r="S8" s="36">
        <f t="shared" si="2"/>
        <v>1.0461047872460387</v>
      </c>
      <c r="T8" s="1">
        <f>M58</f>
        <v>-4.2747689999999838E-3</v>
      </c>
      <c r="U8" s="1"/>
      <c r="V8" s="4" t="s">
        <v>21</v>
      </c>
      <c r="W8" s="4">
        <v>-0.10655719398628904</v>
      </c>
      <c r="AE8" s="8"/>
      <c r="AF8" t="s">
        <v>69</v>
      </c>
      <c r="AG8" t="s">
        <v>70</v>
      </c>
      <c r="AH8" s="9">
        <v>4.5</v>
      </c>
      <c r="AI8" s="36">
        <f t="shared" si="1"/>
        <v>0.65321251377534373</v>
      </c>
      <c r="AJ8" s="1">
        <v>4.1686734000000003E-2</v>
      </c>
      <c r="AL8" s="4" t="s">
        <v>21</v>
      </c>
      <c r="AM8" s="4">
        <v>-0.16683238919694515</v>
      </c>
    </row>
    <row r="9" spans="1:43">
      <c r="A9" t="s">
        <v>118</v>
      </c>
      <c r="B9" t="s">
        <v>125</v>
      </c>
      <c r="C9">
        <v>0.60334069499999998</v>
      </c>
      <c r="E9" t="s">
        <v>118</v>
      </c>
      <c r="F9" t="s">
        <v>125</v>
      </c>
      <c r="G9">
        <v>0.45722020200000002</v>
      </c>
      <c r="I9" t="s">
        <v>118</v>
      </c>
      <c r="J9" t="s">
        <v>125</v>
      </c>
      <c r="K9">
        <v>0.19198604699999999</v>
      </c>
      <c r="M9" s="47">
        <f t="shared" si="0"/>
        <v>-4.5865554000000031E-2</v>
      </c>
      <c r="P9" t="s">
        <v>69</v>
      </c>
      <c r="Q9" t="s">
        <v>70</v>
      </c>
      <c r="R9" s="9">
        <v>4.5</v>
      </c>
      <c r="S9" s="36">
        <f t="shared" si="2"/>
        <v>0.65321251377534373</v>
      </c>
      <c r="T9" s="1">
        <f>M22</f>
        <v>4.1686734000000003E-2</v>
      </c>
      <c r="U9" s="1"/>
      <c r="V9" s="4" t="s">
        <v>22</v>
      </c>
      <c r="W9" s="4">
        <v>1.3259973464475319</v>
      </c>
      <c r="AE9" s="8"/>
      <c r="AF9" t="s">
        <v>71</v>
      </c>
      <c r="AG9" t="s">
        <v>72</v>
      </c>
      <c r="AH9" s="9">
        <v>0.8</v>
      </c>
      <c r="AI9" s="36">
        <f t="shared" si="1"/>
        <v>-9.6910013008056392E-2</v>
      </c>
      <c r="AJ9" s="1">
        <v>0.10531024</v>
      </c>
      <c r="AL9" s="4" t="s">
        <v>22</v>
      </c>
      <c r="AM9" s="4">
        <v>1.3656164566778095</v>
      </c>
    </row>
    <row r="10" spans="1:43" ht="17" thickBot="1">
      <c r="A10" t="s">
        <v>117</v>
      </c>
      <c r="E10" t="s">
        <v>117</v>
      </c>
      <c r="P10" t="s">
        <v>71</v>
      </c>
      <c r="Q10" t="s">
        <v>72</v>
      </c>
      <c r="R10" s="9">
        <v>0.8</v>
      </c>
      <c r="S10" s="36">
        <f t="shared" si="2"/>
        <v>-9.6910013008056392E-2</v>
      </c>
      <c r="T10" s="1">
        <f>M13</f>
        <v>0.10531024</v>
      </c>
      <c r="U10" s="1"/>
      <c r="V10" s="5" t="s">
        <v>23</v>
      </c>
      <c r="W10" s="5">
        <v>8</v>
      </c>
      <c r="AE10" s="8"/>
      <c r="AF10" s="10" t="s">
        <v>73</v>
      </c>
      <c r="AG10" t="s">
        <v>74</v>
      </c>
      <c r="AH10" s="9">
        <v>0.13</v>
      </c>
      <c r="AI10" s="36">
        <f t="shared" si="1"/>
        <v>-0.88605664769316317</v>
      </c>
      <c r="AJ10" s="1">
        <v>-4.5865553000000003E-2</v>
      </c>
      <c r="AL10" s="5" t="s">
        <v>23</v>
      </c>
      <c r="AM10" s="5">
        <v>7</v>
      </c>
    </row>
    <row r="11" spans="1:43">
      <c r="P11" s="10" t="s">
        <v>73</v>
      </c>
      <c r="Q11" t="s">
        <v>74</v>
      </c>
      <c r="R11" s="9">
        <v>0.13</v>
      </c>
      <c r="S11" s="36">
        <f t="shared" si="2"/>
        <v>-0.88605664769316317</v>
      </c>
      <c r="T11" s="1">
        <f>M4</f>
        <v>-4.5865553000000003E-2</v>
      </c>
      <c r="U11" s="1"/>
      <c r="AE11" s="8"/>
    </row>
    <row r="12" spans="1:43" ht="17" thickBot="1">
      <c r="A12" t="s">
        <v>126</v>
      </c>
      <c r="B12" t="s">
        <v>119</v>
      </c>
      <c r="C12">
        <v>0</v>
      </c>
      <c r="E12" t="s">
        <v>126</v>
      </c>
      <c r="F12" t="s">
        <v>119</v>
      </c>
      <c r="G12">
        <v>0</v>
      </c>
      <c r="I12" t="s">
        <v>126</v>
      </c>
      <c r="J12" t="s">
        <v>119</v>
      </c>
      <c r="K12">
        <v>0</v>
      </c>
      <c r="M12" s="47">
        <f t="shared" ref="M12:M18" si="3">C12-(G12+K12)</f>
        <v>0</v>
      </c>
      <c r="V12" t="s">
        <v>24</v>
      </c>
      <c r="AE12" s="8"/>
      <c r="AF12" s="8"/>
      <c r="AG12" s="8"/>
      <c r="AH12" s="8"/>
      <c r="AI12" s="8"/>
      <c r="AL12" t="s">
        <v>24</v>
      </c>
    </row>
    <row r="13" spans="1:43">
      <c r="A13" t="s">
        <v>126</v>
      </c>
      <c r="B13" t="s">
        <v>120</v>
      </c>
      <c r="C13">
        <v>0.53810656099999998</v>
      </c>
      <c r="E13" t="s">
        <v>126</v>
      </c>
      <c r="F13" t="s">
        <v>120</v>
      </c>
      <c r="G13">
        <v>0.25043459200000001</v>
      </c>
      <c r="I13" t="s">
        <v>126</v>
      </c>
      <c r="J13" t="s">
        <v>120</v>
      </c>
      <c r="K13">
        <v>0.182361729</v>
      </c>
      <c r="M13" s="47">
        <f t="shared" si="3"/>
        <v>0.10531024</v>
      </c>
      <c r="V13" s="6"/>
      <c r="W13" s="6" t="s">
        <v>29</v>
      </c>
      <c r="X13" s="6" t="s">
        <v>30</v>
      </c>
      <c r="Y13" s="6" t="s">
        <v>31</v>
      </c>
      <c r="Z13" s="6" t="s">
        <v>32</v>
      </c>
      <c r="AA13" s="6" t="s">
        <v>33</v>
      </c>
      <c r="AE13" s="44"/>
      <c r="AF13" s="44"/>
      <c r="AG13" s="8"/>
      <c r="AH13" s="8"/>
      <c r="AI13" s="8"/>
      <c r="AL13" s="6"/>
      <c r="AM13" s="6" t="s">
        <v>29</v>
      </c>
      <c r="AN13" s="6" t="s">
        <v>30</v>
      </c>
      <c r="AO13" s="6" t="s">
        <v>31</v>
      </c>
      <c r="AP13" s="6" t="s">
        <v>32</v>
      </c>
      <c r="AQ13" s="6" t="s">
        <v>33</v>
      </c>
    </row>
    <row r="14" spans="1:43">
      <c r="A14" t="s">
        <v>126</v>
      </c>
      <c r="B14" t="s">
        <v>121</v>
      </c>
      <c r="C14">
        <v>0.28942224100000002</v>
      </c>
      <c r="E14" t="s">
        <v>126</v>
      </c>
      <c r="F14" t="s">
        <v>121</v>
      </c>
      <c r="G14">
        <v>0.20418344899999999</v>
      </c>
      <c r="I14" t="s">
        <v>126</v>
      </c>
      <c r="J14" t="s">
        <v>121</v>
      </c>
      <c r="K14">
        <v>8.5238791999999994E-2</v>
      </c>
      <c r="M14" s="47">
        <f t="shared" si="3"/>
        <v>0</v>
      </c>
      <c r="V14" s="4" t="s">
        <v>25</v>
      </c>
      <c r="W14" s="4">
        <v>1</v>
      </c>
      <c r="X14" s="4">
        <v>0.5730672797992451</v>
      </c>
      <c r="Y14" s="4">
        <v>0.5730672797992451</v>
      </c>
      <c r="Z14" s="4">
        <v>0.32592697245320568</v>
      </c>
      <c r="AA14" s="4">
        <v>0.58879482939220951</v>
      </c>
      <c r="AE14" s="4"/>
      <c r="AF14" s="4"/>
      <c r="AG14" s="8"/>
      <c r="AH14" s="8"/>
      <c r="AI14" s="8"/>
      <c r="AL14" s="4" t="s">
        <v>25</v>
      </c>
      <c r="AM14" s="4">
        <v>1</v>
      </c>
      <c r="AN14" s="4">
        <v>0.26505329074818462</v>
      </c>
      <c r="AO14" s="4">
        <v>0.26505329074818462</v>
      </c>
      <c r="AP14" s="4">
        <v>0.14212671464271731</v>
      </c>
      <c r="AQ14" s="4">
        <v>0.72164636070231158</v>
      </c>
    </row>
    <row r="15" spans="1:43">
      <c r="A15" t="s">
        <v>126</v>
      </c>
      <c r="B15" t="s">
        <v>122</v>
      </c>
      <c r="C15">
        <v>0.56152738999999996</v>
      </c>
      <c r="E15" t="s">
        <v>126</v>
      </c>
      <c r="F15" t="s">
        <v>122</v>
      </c>
      <c r="G15">
        <v>0.319653782</v>
      </c>
      <c r="I15" t="s">
        <v>126</v>
      </c>
      <c r="J15" t="s">
        <v>122</v>
      </c>
      <c r="K15">
        <v>0.24187360799999999</v>
      </c>
      <c r="M15" s="47">
        <f t="shared" si="3"/>
        <v>0</v>
      </c>
      <c r="V15" s="4" t="s">
        <v>26</v>
      </c>
      <c r="W15" s="4">
        <v>6</v>
      </c>
      <c r="X15" s="4">
        <v>10.549613776715374</v>
      </c>
      <c r="Y15" s="4">
        <v>1.7582689627858956</v>
      </c>
      <c r="Z15" s="4"/>
      <c r="AA15" s="4"/>
      <c r="AE15" s="4"/>
      <c r="AF15" s="4"/>
      <c r="AG15" s="8"/>
      <c r="AH15" s="8"/>
      <c r="AI15" s="8"/>
      <c r="AL15" s="4" t="s">
        <v>26</v>
      </c>
      <c r="AM15" s="4">
        <v>5</v>
      </c>
      <c r="AN15" s="4">
        <v>9.3245415337462791</v>
      </c>
      <c r="AO15" s="4">
        <v>1.8649083067492558</v>
      </c>
      <c r="AP15" s="4"/>
      <c r="AQ15" s="4"/>
    </row>
    <row r="16" spans="1:43" ht="17" thickBot="1">
      <c r="A16" t="s">
        <v>126</v>
      </c>
      <c r="B16" t="s">
        <v>123</v>
      </c>
      <c r="C16">
        <v>0.12275527899999999</v>
      </c>
      <c r="E16" t="s">
        <v>126</v>
      </c>
      <c r="F16" t="s">
        <v>123</v>
      </c>
      <c r="G16">
        <v>5.9550079999999998E-2</v>
      </c>
      <c r="I16" t="s">
        <v>126</v>
      </c>
      <c r="J16" t="s">
        <v>123</v>
      </c>
      <c r="K16">
        <v>6.3205200000000003E-2</v>
      </c>
      <c r="M16" s="47">
        <f t="shared" si="3"/>
        <v>-9.9999999947364415E-10</v>
      </c>
      <c r="P16" s="46" t="s">
        <v>229</v>
      </c>
      <c r="V16" s="5" t="s">
        <v>27</v>
      </c>
      <c r="W16" s="5">
        <v>7</v>
      </c>
      <c r="X16" s="5">
        <v>11.122681056514619</v>
      </c>
      <c r="Y16" s="5"/>
      <c r="Z16" s="5"/>
      <c r="AA16" s="5"/>
      <c r="AE16" s="4"/>
      <c r="AF16" s="4"/>
      <c r="AG16" s="8"/>
      <c r="AH16" s="8"/>
      <c r="AI16" s="8"/>
      <c r="AL16" s="5" t="s">
        <v>27</v>
      </c>
      <c r="AM16" s="5">
        <v>6</v>
      </c>
      <c r="AN16" s="5">
        <v>9.5895948244944638</v>
      </c>
      <c r="AO16" s="5"/>
      <c r="AP16" s="5"/>
      <c r="AQ16" s="5"/>
    </row>
    <row r="17" spans="1:46" ht="17" thickBot="1">
      <c r="A17" t="s">
        <v>126</v>
      </c>
      <c r="B17" t="s">
        <v>124</v>
      </c>
      <c r="C17">
        <v>4.5241600000000003E-4</v>
      </c>
      <c r="E17" t="s">
        <v>126</v>
      </c>
      <c r="F17" t="s">
        <v>124</v>
      </c>
      <c r="G17">
        <v>1.7569800000000001E-4</v>
      </c>
      <c r="I17" t="s">
        <v>126</v>
      </c>
      <c r="J17" t="s">
        <v>124</v>
      </c>
      <c r="K17">
        <v>2.7671800000000002E-4</v>
      </c>
      <c r="M17" s="47">
        <f t="shared" si="3"/>
        <v>0</v>
      </c>
      <c r="P17" s="46" t="s">
        <v>228</v>
      </c>
      <c r="AE17" s="8"/>
      <c r="AF17" s="8"/>
      <c r="AG17" s="8"/>
      <c r="AH17" s="8"/>
      <c r="AI17" s="8"/>
    </row>
    <row r="18" spans="1:46">
      <c r="A18" t="s">
        <v>126</v>
      </c>
      <c r="B18" t="s">
        <v>125</v>
      </c>
      <c r="C18">
        <v>1.5122638900000001</v>
      </c>
      <c r="E18" t="s">
        <v>126</v>
      </c>
      <c r="F18" t="s">
        <v>125</v>
      </c>
      <c r="G18">
        <v>0.83399760000000001</v>
      </c>
      <c r="I18" t="s">
        <v>126</v>
      </c>
      <c r="J18" t="s">
        <v>125</v>
      </c>
      <c r="K18">
        <v>0.57295604700000002</v>
      </c>
      <c r="M18" s="47">
        <f t="shared" si="3"/>
        <v>0.10531024300000014</v>
      </c>
      <c r="V18" s="6"/>
      <c r="W18" s="6" t="s">
        <v>34</v>
      </c>
      <c r="X18" s="6" t="s">
        <v>22</v>
      </c>
      <c r="Y18" s="6" t="s">
        <v>35</v>
      </c>
      <c r="Z18" s="6" t="s">
        <v>36</v>
      </c>
      <c r="AA18" s="6" t="s">
        <v>37</v>
      </c>
      <c r="AB18" s="6" t="s">
        <v>38</v>
      </c>
      <c r="AC18" s="6" t="s">
        <v>39</v>
      </c>
      <c r="AD18" s="6" t="s">
        <v>40</v>
      </c>
      <c r="AE18" s="44"/>
      <c r="AF18" s="44"/>
      <c r="AG18" s="44"/>
      <c r="AH18" s="44"/>
      <c r="AI18" s="44"/>
      <c r="AL18" s="6"/>
      <c r="AM18" s="6" t="s">
        <v>34</v>
      </c>
      <c r="AN18" s="6" t="s">
        <v>22</v>
      </c>
      <c r="AO18" s="6" t="s">
        <v>35</v>
      </c>
      <c r="AP18" s="6" t="s">
        <v>36</v>
      </c>
      <c r="AQ18" s="6" t="s">
        <v>37</v>
      </c>
      <c r="AR18" s="6" t="s">
        <v>38</v>
      </c>
      <c r="AS18" s="6" t="s">
        <v>39</v>
      </c>
      <c r="AT18" s="6" t="s">
        <v>40</v>
      </c>
    </row>
    <row r="19" spans="1:46">
      <c r="A19" t="s">
        <v>117</v>
      </c>
      <c r="E19" t="s">
        <v>117</v>
      </c>
      <c r="I19" t="s">
        <v>117</v>
      </c>
      <c r="V19" s="4" t="s">
        <v>28</v>
      </c>
      <c r="W19" s="4">
        <v>1.179666365946084</v>
      </c>
      <c r="X19" s="4">
        <v>0.48011293174758851</v>
      </c>
      <c r="Y19" s="4">
        <v>2.4570601788461599</v>
      </c>
      <c r="Z19" s="4">
        <v>4.9315820764480489E-2</v>
      </c>
      <c r="AA19" s="4">
        <v>4.8723433649537906E-3</v>
      </c>
      <c r="AB19" s="4">
        <v>2.3544603885272144</v>
      </c>
      <c r="AC19" s="4">
        <v>4.8723433649537906E-3</v>
      </c>
      <c r="AD19" s="4">
        <v>2.3544603885272144</v>
      </c>
      <c r="AE19" s="4"/>
      <c r="AF19" s="4"/>
      <c r="AG19" s="4"/>
      <c r="AH19" s="4"/>
      <c r="AI19" s="4"/>
      <c r="AL19" s="4" t="s">
        <v>28</v>
      </c>
      <c r="AM19" s="4">
        <v>1.0105237199894939</v>
      </c>
      <c r="AN19" s="4">
        <v>0.53669376472199515</v>
      </c>
      <c r="AO19" s="4">
        <v>1.8828683812135221</v>
      </c>
      <c r="AP19" s="4">
        <v>0.11843959695943156</v>
      </c>
      <c r="AQ19" s="4">
        <v>-0.36909152290413694</v>
      </c>
      <c r="AR19" s="4">
        <v>2.3901389628831247</v>
      </c>
      <c r="AS19" s="4">
        <v>-0.36909152290413694</v>
      </c>
      <c r="AT19" s="4">
        <v>2.3901389628831247</v>
      </c>
    </row>
    <row r="20" spans="1:46" ht="17" thickBot="1">
      <c r="V20" s="5" t="s">
        <v>91</v>
      </c>
      <c r="W20" s="5">
        <v>-6.0911379482848629</v>
      </c>
      <c r="X20" s="5">
        <v>10.669357909035643</v>
      </c>
      <c r="Y20" s="5">
        <v>-0.57090014227814145</v>
      </c>
      <c r="Z20" s="5">
        <v>0.58879482939221151</v>
      </c>
      <c r="AA20" s="5">
        <v>-32.198116260011489</v>
      </c>
      <c r="AB20" s="5">
        <v>20.015840363441765</v>
      </c>
      <c r="AC20" s="5">
        <v>-32.198116260011489</v>
      </c>
      <c r="AD20" s="5">
        <v>20.015840363441765</v>
      </c>
      <c r="AE20" s="4"/>
      <c r="AF20" s="4"/>
      <c r="AG20" s="4"/>
      <c r="AH20" s="4"/>
      <c r="AI20" s="4"/>
      <c r="AL20" s="5" t="s">
        <v>91</v>
      </c>
      <c r="AM20" s="5">
        <v>-4.2318139331696329</v>
      </c>
      <c r="AN20" s="5">
        <v>11.225060891822478</v>
      </c>
      <c r="AO20" s="5">
        <v>-0.37699696900998853</v>
      </c>
      <c r="AP20" s="5">
        <v>0.7216463607023107</v>
      </c>
      <c r="AQ20" s="5">
        <v>-33.086751565600068</v>
      </c>
      <c r="AR20" s="5">
        <v>24.623123699260805</v>
      </c>
      <c r="AS20" s="5">
        <v>-33.086751565600068</v>
      </c>
      <c r="AT20" s="5">
        <v>24.623123699260805</v>
      </c>
    </row>
    <row r="21" spans="1:46">
      <c r="A21" t="s">
        <v>127</v>
      </c>
      <c r="B21" t="s">
        <v>119</v>
      </c>
      <c r="C21">
        <v>0</v>
      </c>
      <c r="E21" t="s">
        <v>127</v>
      </c>
      <c r="F21" t="s">
        <v>119</v>
      </c>
      <c r="G21">
        <v>0</v>
      </c>
      <c r="I21" t="s">
        <v>127</v>
      </c>
      <c r="J21" t="s">
        <v>119</v>
      </c>
      <c r="K21">
        <v>0</v>
      </c>
      <c r="M21" s="47">
        <f t="shared" ref="M21:M27" si="4">C21-(G21+K21)</f>
        <v>0</v>
      </c>
      <c r="T21" s="1"/>
      <c r="U21" s="1"/>
      <c r="AE21" s="4"/>
      <c r="AF21" s="4"/>
      <c r="AG21" s="4"/>
      <c r="AH21" s="4"/>
      <c r="AI21" s="4"/>
    </row>
    <row r="22" spans="1:46">
      <c r="A22" t="s">
        <v>127</v>
      </c>
      <c r="B22" t="s">
        <v>120</v>
      </c>
      <c r="C22">
        <v>0.58348563799999997</v>
      </c>
      <c r="E22" t="s">
        <v>127</v>
      </c>
      <c r="F22" t="s">
        <v>120</v>
      </c>
      <c r="G22">
        <v>0.239718558</v>
      </c>
      <c r="I22" t="s">
        <v>127</v>
      </c>
      <c r="J22" t="s">
        <v>120</v>
      </c>
      <c r="K22">
        <v>0.302080346</v>
      </c>
      <c r="M22" s="47">
        <f t="shared" si="4"/>
        <v>4.1686734000000003E-2</v>
      </c>
      <c r="T22" s="1"/>
      <c r="U22" s="1"/>
      <c r="AE22" s="4"/>
      <c r="AF22" s="4"/>
      <c r="AG22" s="4"/>
      <c r="AH22" s="4"/>
      <c r="AI22" s="4"/>
    </row>
    <row r="23" spans="1:46">
      <c r="A23" t="s">
        <v>127</v>
      </c>
      <c r="B23" t="s">
        <v>121</v>
      </c>
      <c r="C23">
        <v>0.26020389500000002</v>
      </c>
      <c r="E23" t="s">
        <v>127</v>
      </c>
      <c r="F23" t="s">
        <v>121</v>
      </c>
      <c r="G23">
        <v>0.17285487299999999</v>
      </c>
      <c r="I23" t="s">
        <v>127</v>
      </c>
      <c r="J23" t="s">
        <v>121</v>
      </c>
      <c r="K23">
        <v>8.7349021999999998E-2</v>
      </c>
      <c r="M23" s="47">
        <f t="shared" si="4"/>
        <v>0</v>
      </c>
      <c r="T23" s="1"/>
      <c r="U23" s="1"/>
      <c r="AE23" s="4"/>
      <c r="AF23" s="4"/>
      <c r="AG23" s="4"/>
      <c r="AH23" s="4"/>
      <c r="AI23" s="4"/>
    </row>
    <row r="24" spans="1:46">
      <c r="A24" t="s">
        <v>127</v>
      </c>
      <c r="B24" t="s">
        <v>122</v>
      </c>
      <c r="C24">
        <v>1.0248213719999999</v>
      </c>
      <c r="E24" t="s">
        <v>127</v>
      </c>
      <c r="F24" t="s">
        <v>122</v>
      </c>
      <c r="G24">
        <v>0.211294493</v>
      </c>
      <c r="I24" t="s">
        <v>127</v>
      </c>
      <c r="J24" t="s">
        <v>122</v>
      </c>
      <c r="K24">
        <v>0.81352687999999995</v>
      </c>
      <c r="M24" s="47">
        <f t="shared" si="4"/>
        <v>-1.000000082740371E-9</v>
      </c>
      <c r="T24" s="1"/>
      <c r="U24" s="1"/>
      <c r="V24" t="s">
        <v>41</v>
      </c>
      <c r="AE24" s="4"/>
      <c r="AF24" s="4"/>
      <c r="AG24" s="4"/>
      <c r="AH24" s="4"/>
      <c r="AI24" s="4"/>
      <c r="AL24" t="s">
        <v>41</v>
      </c>
    </row>
    <row r="25" spans="1:46" ht="17" thickBot="1">
      <c r="A25" t="s">
        <v>127</v>
      </c>
      <c r="B25" t="s">
        <v>123</v>
      </c>
      <c r="C25">
        <v>0.11352765400000001</v>
      </c>
      <c r="E25" t="s">
        <v>127</v>
      </c>
      <c r="F25" t="s">
        <v>123</v>
      </c>
      <c r="G25">
        <v>5.897467E-2</v>
      </c>
      <c r="I25" t="s">
        <v>127</v>
      </c>
      <c r="J25" t="s">
        <v>123</v>
      </c>
      <c r="K25">
        <v>5.4552983999999999E-2</v>
      </c>
      <c r="M25" s="47">
        <f t="shared" si="4"/>
        <v>0</v>
      </c>
      <c r="T25" s="1"/>
      <c r="U25" s="1"/>
      <c r="AE25" s="8"/>
      <c r="AF25" s="8"/>
      <c r="AG25" s="8"/>
      <c r="AH25" s="8"/>
      <c r="AI25" s="8"/>
    </row>
    <row r="26" spans="1:46">
      <c r="A26" t="s">
        <v>127</v>
      </c>
      <c r="B26" t="s">
        <v>124</v>
      </c>
      <c r="C26">
        <v>6.9516300000000005E-4</v>
      </c>
      <c r="E26" t="s">
        <v>127</v>
      </c>
      <c r="F26" t="s">
        <v>124</v>
      </c>
      <c r="G26">
        <v>4.45508E-4</v>
      </c>
      <c r="I26" t="s">
        <v>127</v>
      </c>
      <c r="J26" t="s">
        <v>124</v>
      </c>
      <c r="K26">
        <v>2.4965499999999999E-4</v>
      </c>
      <c r="M26" s="47">
        <f t="shared" si="4"/>
        <v>0</v>
      </c>
      <c r="T26" s="1"/>
      <c r="U26" s="1"/>
      <c r="V26" s="6" t="s">
        <v>42</v>
      </c>
      <c r="W26" s="6" t="s">
        <v>96</v>
      </c>
      <c r="X26" s="6" t="s">
        <v>43</v>
      </c>
      <c r="AE26" s="8"/>
      <c r="AF26" s="8"/>
      <c r="AG26" s="8"/>
      <c r="AH26" s="8"/>
      <c r="AI26" s="8"/>
      <c r="AL26" s="6" t="s">
        <v>42</v>
      </c>
      <c r="AM26" s="6" t="s">
        <v>96</v>
      </c>
      <c r="AN26" s="6" t="s">
        <v>43</v>
      </c>
    </row>
    <row r="27" spans="1:46">
      <c r="A27" t="s">
        <v>127</v>
      </c>
      <c r="B27" t="s">
        <v>125</v>
      </c>
      <c r="C27">
        <v>1.9827337199999999</v>
      </c>
      <c r="E27" t="s">
        <v>127</v>
      </c>
      <c r="F27" t="s">
        <v>125</v>
      </c>
      <c r="G27">
        <v>0.68328810100000004</v>
      </c>
      <c r="I27" t="s">
        <v>127</v>
      </c>
      <c r="J27" t="s">
        <v>125</v>
      </c>
      <c r="K27">
        <v>1.2577588900000001</v>
      </c>
      <c r="M27" s="47">
        <f t="shared" si="4"/>
        <v>4.1686728999999811E-2</v>
      </c>
      <c r="T27" s="1"/>
      <c r="U27" s="1"/>
      <c r="V27" s="4">
        <v>1</v>
      </c>
      <c r="W27" s="4">
        <v>1.2524595150348237</v>
      </c>
      <c r="X27" s="4">
        <v>1.826721731012801</v>
      </c>
      <c r="AE27" s="8"/>
      <c r="AF27" s="8"/>
      <c r="AG27" s="8"/>
      <c r="AH27" s="8"/>
      <c r="AI27" s="8"/>
      <c r="AL27" s="4">
        <v>1</v>
      </c>
      <c r="AM27" s="4">
        <v>1.0610967106471365</v>
      </c>
      <c r="AN27" s="4">
        <v>2.0180845354004884</v>
      </c>
    </row>
    <row r="28" spans="1:46">
      <c r="A28" t="s">
        <v>117</v>
      </c>
      <c r="E28" t="s">
        <v>117</v>
      </c>
      <c r="I28" t="s">
        <v>117</v>
      </c>
      <c r="T28" s="1"/>
      <c r="U28" s="1"/>
      <c r="V28" s="4">
        <v>2</v>
      </c>
      <c r="W28" s="4">
        <v>1.2652610952000094</v>
      </c>
      <c r="X28" s="4">
        <v>1.0134925057528195</v>
      </c>
      <c r="AE28" s="8"/>
      <c r="AF28" s="8"/>
      <c r="AG28" s="8"/>
      <c r="AH28" s="8"/>
      <c r="AI28" s="8"/>
      <c r="AL28" s="4">
        <v>2</v>
      </c>
      <c r="AM28" s="4">
        <v>1.0852161711408173</v>
      </c>
      <c r="AN28" s="4">
        <v>0.38987363224818927</v>
      </c>
    </row>
    <row r="29" spans="1:46">
      <c r="V29" s="4">
        <v>3</v>
      </c>
      <c r="W29" s="4">
        <v>1.2871762968747986</v>
      </c>
      <c r="X29" s="4">
        <v>0.18791350651420791</v>
      </c>
      <c r="AE29" s="8"/>
      <c r="AF29" s="8"/>
      <c r="AG29" s="8"/>
      <c r="AH29" s="8"/>
      <c r="AI29" s="8"/>
      <c r="AL29" s="4">
        <v>3</v>
      </c>
      <c r="AM29" s="4">
        <v>0.90706660543544482</v>
      </c>
      <c r="AN29" s="4">
        <v>0.50790674253537316</v>
      </c>
    </row>
    <row r="30" spans="1:46">
      <c r="A30" t="s">
        <v>128</v>
      </c>
      <c r="B30" t="s">
        <v>119</v>
      </c>
      <c r="C30">
        <v>0</v>
      </c>
      <c r="E30" t="s">
        <v>128</v>
      </c>
      <c r="F30" t="s">
        <v>119</v>
      </c>
      <c r="G30">
        <v>0</v>
      </c>
      <c r="I30" t="s">
        <v>128</v>
      </c>
      <c r="J30" t="s">
        <v>119</v>
      </c>
      <c r="K30">
        <v>0</v>
      </c>
      <c r="M30" s="47">
        <f t="shared" ref="M30:M36" si="5">C30-(G30+K30)</f>
        <v>0</v>
      </c>
      <c r="T30" s="1"/>
      <c r="U30" s="1"/>
      <c r="V30" s="4">
        <v>4</v>
      </c>
      <c r="W30" s="4">
        <v>1.0307534963274938</v>
      </c>
      <c r="X30" s="4">
        <v>0.38421985164332417</v>
      </c>
      <c r="AE30" s="8"/>
      <c r="AF30" s="8"/>
      <c r="AG30" s="8"/>
      <c r="AH30" s="8"/>
      <c r="AI30" s="8"/>
      <c r="AL30" s="4">
        <v>4</v>
      </c>
      <c r="AM30" s="4">
        <v>1.0286137470047754</v>
      </c>
      <c r="AN30" s="4">
        <v>1.7491040241263356E-2</v>
      </c>
    </row>
    <row r="31" spans="1:46">
      <c r="A31" t="s">
        <v>128</v>
      </c>
      <c r="B31" t="s">
        <v>120</v>
      </c>
      <c r="C31">
        <v>0.44150408299999999</v>
      </c>
      <c r="E31" t="s">
        <v>128</v>
      </c>
      <c r="F31" t="s">
        <v>120</v>
      </c>
      <c r="G31">
        <v>0.30553323999999998</v>
      </c>
      <c r="I31" t="s">
        <v>128</v>
      </c>
      <c r="J31" t="s">
        <v>120</v>
      </c>
      <c r="K31">
        <v>0.11152338000000001</v>
      </c>
      <c r="M31" s="47">
        <f t="shared" si="5"/>
        <v>2.4447463000000003E-2</v>
      </c>
      <c r="T31" s="1"/>
      <c r="U31" s="1"/>
      <c r="V31" s="4">
        <v>5</v>
      </c>
      <c r="W31" s="4">
        <v>1.2057045736221357</v>
      </c>
      <c r="X31" s="4">
        <v>-0.15959978637609695</v>
      </c>
      <c r="AE31" s="8"/>
      <c r="AF31" s="8"/>
      <c r="AG31" s="8"/>
      <c r="AH31" s="8"/>
      <c r="AI31" s="8"/>
      <c r="AL31" s="4">
        <v>5</v>
      </c>
      <c r="AM31" s="4">
        <v>0.83411321821995754</v>
      </c>
      <c r="AN31" s="4">
        <v>-0.18090070444461381</v>
      </c>
    </row>
    <row r="32" spans="1:46">
      <c r="A32" t="s">
        <v>128</v>
      </c>
      <c r="B32" t="s">
        <v>121</v>
      </c>
      <c r="C32">
        <v>0.32239506099999998</v>
      </c>
      <c r="E32" t="s">
        <v>128</v>
      </c>
      <c r="F32" t="s">
        <v>121</v>
      </c>
      <c r="G32">
        <v>0.15455433399999999</v>
      </c>
      <c r="I32" t="s">
        <v>128</v>
      </c>
      <c r="J32" t="s">
        <v>121</v>
      </c>
      <c r="K32">
        <v>0.167840726</v>
      </c>
      <c r="M32" s="47">
        <f t="shared" si="5"/>
        <v>1.0000000272292198E-9</v>
      </c>
      <c r="T32" s="1"/>
      <c r="U32" s="1"/>
      <c r="V32" s="4">
        <v>6</v>
      </c>
      <c r="W32" s="4">
        <v>0.92574671853862711</v>
      </c>
      <c r="X32" s="4">
        <v>-0.27253420476328338</v>
      </c>
      <c r="AE32" s="8"/>
      <c r="AF32" s="8"/>
      <c r="AG32" s="8"/>
      <c r="AH32" s="8"/>
      <c r="AI32" s="8"/>
      <c r="AL32" s="4">
        <v>6</v>
      </c>
      <c r="AM32" s="4">
        <v>0.56487037905205584</v>
      </c>
      <c r="AN32" s="4">
        <v>-0.66178039206011219</v>
      </c>
    </row>
    <row r="33" spans="1:40" ht="17" thickBot="1">
      <c r="A33" t="s">
        <v>128</v>
      </c>
      <c r="B33" t="s">
        <v>122</v>
      </c>
      <c r="C33">
        <v>0.40713930199999998</v>
      </c>
      <c r="E33" t="s">
        <v>128</v>
      </c>
      <c r="F33" t="s">
        <v>122</v>
      </c>
      <c r="G33">
        <v>0.157304685</v>
      </c>
      <c r="I33" t="s">
        <v>128</v>
      </c>
      <c r="J33" t="s">
        <v>122</v>
      </c>
      <c r="K33">
        <v>0.24983461800000001</v>
      </c>
      <c r="M33" s="47">
        <f t="shared" si="5"/>
        <v>-1.0000000272292198E-9</v>
      </c>
      <c r="T33" s="1"/>
      <c r="U33" s="1"/>
      <c r="V33" s="4">
        <v>7</v>
      </c>
      <c r="W33" s="4">
        <v>0.53820716673909752</v>
      </c>
      <c r="X33" s="4">
        <v>-0.63511717974715387</v>
      </c>
      <c r="AE33" s="8"/>
      <c r="AF33" s="8"/>
      <c r="AG33" s="8"/>
      <c r="AH33" s="8"/>
      <c r="AI33" s="8"/>
      <c r="AL33" s="5">
        <v>7</v>
      </c>
      <c r="AM33" s="5">
        <v>1.2046182062274242</v>
      </c>
      <c r="AN33" s="5">
        <v>-2.0906748539205875</v>
      </c>
    </row>
    <row r="34" spans="1:40" ht="17" thickBot="1">
      <c r="A34" t="s">
        <v>128</v>
      </c>
      <c r="B34" t="s">
        <v>123</v>
      </c>
      <c r="C34">
        <v>7.2813509999999998E-2</v>
      </c>
      <c r="E34" t="s">
        <v>128</v>
      </c>
      <c r="F34" t="s">
        <v>123</v>
      </c>
      <c r="G34">
        <v>3.1557213000000001E-2</v>
      </c>
      <c r="I34" t="s">
        <v>128</v>
      </c>
      <c r="J34" t="s">
        <v>123</v>
      </c>
      <c r="K34">
        <v>4.1256296999999997E-2</v>
      </c>
      <c r="M34" s="47">
        <f t="shared" si="5"/>
        <v>0</v>
      </c>
      <c r="T34" s="1"/>
      <c r="U34" s="1"/>
      <c r="V34" s="5">
        <v>8</v>
      </c>
      <c r="W34" s="5">
        <v>1.4590397763434546</v>
      </c>
      <c r="X34" s="5">
        <v>-2.3450964240366177</v>
      </c>
      <c r="AE34" s="8"/>
      <c r="AF34" s="8"/>
      <c r="AG34" s="8"/>
      <c r="AH34" s="8"/>
      <c r="AI34" s="8"/>
    </row>
    <row r="35" spans="1:40">
      <c r="A35" t="s">
        <v>128</v>
      </c>
      <c r="B35" t="s">
        <v>124</v>
      </c>
      <c r="C35">
        <v>1.02476E-4</v>
      </c>
      <c r="E35" t="s">
        <v>128</v>
      </c>
      <c r="F35" t="s">
        <v>124</v>
      </c>
      <c r="G35">
        <v>9.4907000000000005E-5</v>
      </c>
      <c r="I35" t="s">
        <v>128</v>
      </c>
      <c r="J35" t="s">
        <v>124</v>
      </c>
      <c r="K35">
        <v>7.5680000000000002E-6</v>
      </c>
      <c r="M35" s="47">
        <f t="shared" si="5"/>
        <v>9.9999999998864018E-10</v>
      </c>
      <c r="T35" s="1"/>
      <c r="U35" s="1"/>
      <c r="V35" s="1"/>
      <c r="W35" s="1"/>
      <c r="X35" s="1"/>
      <c r="AA35" s="4"/>
      <c r="AB35" s="4"/>
      <c r="AC35" s="4"/>
      <c r="AD35" s="8"/>
      <c r="AE35" s="8"/>
      <c r="AF35" s="8"/>
      <c r="AG35" s="8"/>
      <c r="AH35" s="8"/>
      <c r="AI35" s="8"/>
    </row>
    <row r="36" spans="1:40">
      <c r="A36" t="s">
        <v>128</v>
      </c>
      <c r="B36" t="s">
        <v>125</v>
      </c>
      <c r="C36">
        <v>1.2439544300000001</v>
      </c>
      <c r="E36" t="s">
        <v>128</v>
      </c>
      <c r="F36" t="s">
        <v>125</v>
      </c>
      <c r="G36">
        <v>0.649044379</v>
      </c>
      <c r="I36" t="s">
        <v>128</v>
      </c>
      <c r="J36" t="s">
        <v>125</v>
      </c>
      <c r="K36">
        <v>0.57046258999999999</v>
      </c>
      <c r="M36" s="47">
        <f t="shared" si="5"/>
        <v>2.4447461000000059E-2</v>
      </c>
      <c r="T36" s="1"/>
      <c r="U36" s="1"/>
      <c r="V36" s="1"/>
      <c r="W36" s="1"/>
      <c r="X36" s="1"/>
      <c r="AA36" s="4"/>
      <c r="AB36" s="4"/>
      <c r="AC36" s="4"/>
      <c r="AD36" s="8"/>
      <c r="AE36" s="8"/>
      <c r="AF36" s="8"/>
      <c r="AG36" s="8"/>
      <c r="AH36" s="8"/>
      <c r="AI36" s="8"/>
    </row>
    <row r="37" spans="1:40">
      <c r="A37" t="s">
        <v>117</v>
      </c>
      <c r="E37" t="s">
        <v>117</v>
      </c>
      <c r="I37" t="s">
        <v>117</v>
      </c>
      <c r="T37" s="1"/>
      <c r="U37" s="1"/>
      <c r="V37" s="1"/>
      <c r="W37" s="1"/>
      <c r="X37" s="1"/>
      <c r="AA37" s="4"/>
      <c r="AB37" s="4"/>
      <c r="AC37" s="4"/>
      <c r="AD37" s="8"/>
      <c r="AE37" s="8"/>
      <c r="AF37" s="8"/>
      <c r="AG37" s="8"/>
      <c r="AH37" s="8"/>
      <c r="AI37" s="8"/>
    </row>
    <row r="38" spans="1:40">
      <c r="AA38" s="4"/>
      <c r="AB38" s="4"/>
      <c r="AC38" s="4"/>
      <c r="AD38" s="8"/>
      <c r="AE38" s="8"/>
      <c r="AF38" s="8"/>
      <c r="AG38" s="8"/>
      <c r="AH38" s="8"/>
      <c r="AI38" s="8"/>
    </row>
    <row r="39" spans="1:40">
      <c r="A39" t="s">
        <v>129</v>
      </c>
      <c r="B39" t="s">
        <v>119</v>
      </c>
      <c r="C39">
        <v>0</v>
      </c>
      <c r="E39" t="s">
        <v>129</v>
      </c>
      <c r="F39" t="s">
        <v>119</v>
      </c>
      <c r="G39">
        <v>0</v>
      </c>
      <c r="I39" t="s">
        <v>129</v>
      </c>
      <c r="J39" t="s">
        <v>119</v>
      </c>
      <c r="K39">
        <v>0</v>
      </c>
      <c r="M39" s="47">
        <f t="shared" ref="M39:M45" si="6">C39-(G39+K39)</f>
        <v>0</v>
      </c>
      <c r="T39" s="1"/>
      <c r="U39" s="1"/>
      <c r="V39" s="1"/>
      <c r="W39" s="1"/>
      <c r="X39" s="1"/>
    </row>
    <row r="40" spans="1:40">
      <c r="A40" t="s">
        <v>129</v>
      </c>
      <c r="B40" t="s">
        <v>120</v>
      </c>
      <c r="C40">
        <v>0.172703728</v>
      </c>
      <c r="E40" t="s">
        <v>129</v>
      </c>
      <c r="F40" t="s">
        <v>120</v>
      </c>
      <c r="G40">
        <v>0.12177334400000001</v>
      </c>
      <c r="I40" t="s">
        <v>129</v>
      </c>
      <c r="J40" t="s">
        <v>120</v>
      </c>
      <c r="K40">
        <v>6.4982722000000007E-2</v>
      </c>
      <c r="M40" s="47">
        <f t="shared" si="6"/>
        <v>-1.4052337999999998E-2</v>
      </c>
      <c r="AC40" s="1"/>
      <c r="AD40" s="1"/>
      <c r="AE40" s="1"/>
      <c r="AF40" s="1"/>
      <c r="AG40" s="1"/>
    </row>
    <row r="41" spans="1:40">
      <c r="A41" t="s">
        <v>129</v>
      </c>
      <c r="B41" t="s">
        <v>121</v>
      </c>
      <c r="C41">
        <v>0.19821615200000001</v>
      </c>
      <c r="E41" t="s">
        <v>129</v>
      </c>
      <c r="F41" t="s">
        <v>121</v>
      </c>
      <c r="G41">
        <v>0.14229588500000001</v>
      </c>
      <c r="I41" t="s">
        <v>129</v>
      </c>
      <c r="J41" t="s">
        <v>121</v>
      </c>
      <c r="K41">
        <v>5.5920267000000003E-2</v>
      </c>
      <c r="M41" s="47">
        <f t="shared" si="6"/>
        <v>0</v>
      </c>
      <c r="AC41" s="1"/>
      <c r="AD41" s="1"/>
      <c r="AE41" s="1"/>
      <c r="AF41" s="1"/>
      <c r="AG41" s="1"/>
    </row>
    <row r="42" spans="1:40">
      <c r="A42" t="s">
        <v>129</v>
      </c>
      <c r="B42" t="s">
        <v>122</v>
      </c>
      <c r="C42">
        <v>0.26329978999999998</v>
      </c>
      <c r="E42" t="s">
        <v>129</v>
      </c>
      <c r="F42" t="s">
        <v>122</v>
      </c>
      <c r="G42">
        <v>0.116470307</v>
      </c>
      <c r="I42" t="s">
        <v>129</v>
      </c>
      <c r="J42" t="s">
        <v>122</v>
      </c>
      <c r="K42">
        <v>0.14682948300000001</v>
      </c>
      <c r="M42" s="47">
        <f t="shared" si="6"/>
        <v>0</v>
      </c>
      <c r="AC42" s="1"/>
      <c r="AD42" s="1"/>
      <c r="AE42" s="1"/>
      <c r="AF42" s="1"/>
      <c r="AG42" s="1"/>
    </row>
    <row r="43" spans="1:40">
      <c r="A43" t="s">
        <v>129</v>
      </c>
      <c r="B43" t="s">
        <v>123</v>
      </c>
      <c r="C43">
        <v>3.9330525999999998E-2</v>
      </c>
      <c r="E43" t="s">
        <v>129</v>
      </c>
      <c r="F43" t="s">
        <v>123</v>
      </c>
      <c r="G43">
        <v>2.635123E-2</v>
      </c>
      <c r="I43" t="s">
        <v>129</v>
      </c>
      <c r="J43" t="s">
        <v>123</v>
      </c>
      <c r="K43">
        <v>1.2979297000000001E-2</v>
      </c>
      <c r="M43" s="47">
        <f t="shared" si="6"/>
        <v>-1.0000000064125381E-9</v>
      </c>
      <c r="AC43" s="1"/>
      <c r="AD43" s="1"/>
      <c r="AE43" s="1"/>
      <c r="AF43" s="1"/>
      <c r="AG43" s="1"/>
    </row>
    <row r="44" spans="1:40">
      <c r="A44" t="s">
        <v>129</v>
      </c>
      <c r="B44" t="s">
        <v>124</v>
      </c>
      <c r="C44">
        <v>2.15231E-4</v>
      </c>
      <c r="E44" t="s">
        <v>129</v>
      </c>
      <c r="F44" t="s">
        <v>124</v>
      </c>
      <c r="G44">
        <v>1.8485100000000001E-4</v>
      </c>
      <c r="I44" t="s">
        <v>129</v>
      </c>
      <c r="J44" t="s">
        <v>124</v>
      </c>
      <c r="K44">
        <v>3.0380000000000001E-5</v>
      </c>
      <c r="M44" s="47">
        <f t="shared" si="6"/>
        <v>0</v>
      </c>
      <c r="AC44" s="1"/>
      <c r="AD44" s="1"/>
      <c r="AE44" s="1"/>
      <c r="AF44" s="1"/>
      <c r="AG44" s="1"/>
    </row>
    <row r="45" spans="1:40">
      <c r="A45" t="s">
        <v>129</v>
      </c>
      <c r="B45" t="s">
        <v>125</v>
      </c>
      <c r="C45">
        <v>0.67376542699999997</v>
      </c>
      <c r="E45" t="s">
        <v>129</v>
      </c>
      <c r="F45" t="s">
        <v>125</v>
      </c>
      <c r="G45">
        <v>0.407075617</v>
      </c>
      <c r="I45" t="s">
        <v>129</v>
      </c>
      <c r="J45" t="s">
        <v>125</v>
      </c>
      <c r="K45">
        <v>0.28074215000000002</v>
      </c>
      <c r="M45" s="47">
        <f t="shared" si="6"/>
        <v>-1.4052340000000108E-2</v>
      </c>
      <c r="AC45" s="1"/>
      <c r="AD45" s="1"/>
      <c r="AE45" s="1"/>
      <c r="AF45" s="1"/>
      <c r="AG45" s="1"/>
    </row>
    <row r="46" spans="1:40">
      <c r="A46" t="s">
        <v>117</v>
      </c>
      <c r="E46" t="s">
        <v>117</v>
      </c>
      <c r="I46" t="s">
        <v>117</v>
      </c>
      <c r="N46" s="1"/>
    </row>
    <row r="48" spans="1:40">
      <c r="A48" t="s">
        <v>130</v>
      </c>
      <c r="B48" t="s">
        <v>119</v>
      </c>
      <c r="C48">
        <v>0</v>
      </c>
      <c r="E48" t="s">
        <v>130</v>
      </c>
      <c r="F48" t="s">
        <v>119</v>
      </c>
      <c r="G48">
        <v>0</v>
      </c>
      <c r="I48" t="s">
        <v>130</v>
      </c>
      <c r="J48" t="s">
        <v>119</v>
      </c>
      <c r="K48">
        <v>0</v>
      </c>
      <c r="M48" s="47">
        <f t="shared" ref="M48:M54" si="7">C48-(G48+K48)</f>
        <v>0</v>
      </c>
      <c r="N48" s="1"/>
    </row>
    <row r="49" spans="1:14">
      <c r="A49" t="s">
        <v>130</v>
      </c>
      <c r="B49" t="s">
        <v>120</v>
      </c>
      <c r="C49">
        <v>4.5901897999999997E-2</v>
      </c>
      <c r="E49" t="s">
        <v>130</v>
      </c>
      <c r="F49" t="s">
        <v>120</v>
      </c>
      <c r="G49">
        <v>3.4787037999999999E-2</v>
      </c>
      <c r="I49" t="s">
        <v>130</v>
      </c>
      <c r="J49" t="s">
        <v>120</v>
      </c>
      <c r="K49">
        <v>2.3065525E-2</v>
      </c>
      <c r="M49" s="47">
        <f t="shared" si="7"/>
        <v>-1.1950664999999999E-2</v>
      </c>
      <c r="N49" s="1"/>
    </row>
    <row r="50" spans="1:14">
      <c r="A50" t="s">
        <v>130</v>
      </c>
      <c r="B50" t="s">
        <v>121</v>
      </c>
      <c r="C50">
        <v>7.5819643000000006E-2</v>
      </c>
      <c r="E50" t="s">
        <v>130</v>
      </c>
      <c r="F50" t="s">
        <v>121</v>
      </c>
      <c r="G50">
        <v>5.1062306000000002E-2</v>
      </c>
      <c r="I50" t="s">
        <v>130</v>
      </c>
      <c r="J50" t="s">
        <v>121</v>
      </c>
      <c r="K50">
        <v>2.4757337000000001E-2</v>
      </c>
      <c r="M50" s="47">
        <f t="shared" si="7"/>
        <v>0</v>
      </c>
      <c r="N50" s="1"/>
    </row>
    <row r="51" spans="1:14">
      <c r="A51" t="s">
        <v>130</v>
      </c>
      <c r="B51" t="s">
        <v>122</v>
      </c>
      <c r="C51">
        <v>0.202738943</v>
      </c>
      <c r="E51" t="s">
        <v>130</v>
      </c>
      <c r="F51" t="s">
        <v>122</v>
      </c>
      <c r="G51">
        <v>0.140837769</v>
      </c>
      <c r="I51" t="s">
        <v>130</v>
      </c>
      <c r="J51" t="s">
        <v>122</v>
      </c>
      <c r="K51">
        <v>6.1901174000000003E-2</v>
      </c>
      <c r="M51" s="47">
        <f t="shared" si="7"/>
        <v>0</v>
      </c>
      <c r="N51" s="1"/>
    </row>
    <row r="52" spans="1:14">
      <c r="A52" t="s">
        <v>130</v>
      </c>
      <c r="B52" t="s">
        <v>123</v>
      </c>
      <c r="C52">
        <v>1.3432505000000001E-2</v>
      </c>
      <c r="E52" t="s">
        <v>130</v>
      </c>
      <c r="F52" t="s">
        <v>123</v>
      </c>
      <c r="G52">
        <v>6.7870459999999997E-3</v>
      </c>
      <c r="I52" t="s">
        <v>130</v>
      </c>
      <c r="J52" t="s">
        <v>123</v>
      </c>
      <c r="K52">
        <v>6.6454590000000003E-3</v>
      </c>
      <c r="M52" s="47">
        <f t="shared" si="7"/>
        <v>0</v>
      </c>
      <c r="N52" s="1"/>
    </row>
    <row r="53" spans="1:14">
      <c r="A53" t="s">
        <v>130</v>
      </c>
      <c r="B53" t="s">
        <v>124</v>
      </c>
      <c r="C53">
        <v>6.6784000000000003E-5</v>
      </c>
      <c r="E53" t="s">
        <v>130</v>
      </c>
      <c r="F53" t="s">
        <v>124</v>
      </c>
      <c r="G53">
        <v>2.5720000000000001E-5</v>
      </c>
      <c r="I53" t="s">
        <v>130</v>
      </c>
      <c r="J53" t="s">
        <v>124</v>
      </c>
      <c r="K53">
        <v>4.1063999999999999E-5</v>
      </c>
      <c r="M53" s="47">
        <f t="shared" si="7"/>
        <v>0</v>
      </c>
      <c r="N53" s="1"/>
    </row>
    <row r="54" spans="1:14">
      <c r="A54" t="s">
        <v>130</v>
      </c>
      <c r="B54" t="s">
        <v>125</v>
      </c>
      <c r="C54">
        <v>0.33795977199999999</v>
      </c>
      <c r="E54" t="s">
        <v>130</v>
      </c>
      <c r="F54" t="s">
        <v>125</v>
      </c>
      <c r="G54">
        <v>0.23349987899999999</v>
      </c>
      <c r="I54" t="s">
        <v>130</v>
      </c>
      <c r="J54" s="1" t="s">
        <v>125</v>
      </c>
      <c r="K54" s="1">
        <v>0.116410558</v>
      </c>
      <c r="L54" s="1"/>
      <c r="M54" s="47">
        <f t="shared" si="7"/>
        <v>-1.1950665000000027E-2</v>
      </c>
      <c r="N54" s="1"/>
    </row>
    <row r="55" spans="1:14">
      <c r="A55" t="s">
        <v>117</v>
      </c>
      <c r="E55" t="s">
        <v>117</v>
      </c>
      <c r="I55" t="s">
        <v>117</v>
      </c>
      <c r="N55" s="1"/>
    </row>
    <row r="56" spans="1:14">
      <c r="J56" s="1"/>
      <c r="K56" s="1"/>
      <c r="L56" s="1"/>
      <c r="M56" s="1"/>
    </row>
    <row r="57" spans="1:14">
      <c r="A57" t="s">
        <v>131</v>
      </c>
      <c r="B57" t="s">
        <v>119</v>
      </c>
      <c r="C57">
        <v>0</v>
      </c>
      <c r="E57" t="s">
        <v>131</v>
      </c>
      <c r="F57" t="s">
        <v>119</v>
      </c>
      <c r="G57">
        <v>0</v>
      </c>
      <c r="I57" t="s">
        <v>131</v>
      </c>
      <c r="J57" s="1" t="s">
        <v>119</v>
      </c>
      <c r="K57" s="37">
        <v>0</v>
      </c>
      <c r="L57" s="1"/>
      <c r="M57" s="47">
        <f t="shared" ref="M57:M63" si="8">C57-(G57+K57)</f>
        <v>0</v>
      </c>
      <c r="N57" s="1"/>
    </row>
    <row r="58" spans="1:14">
      <c r="A58" t="s">
        <v>131</v>
      </c>
      <c r="B58" t="s">
        <v>120</v>
      </c>
      <c r="C58">
        <v>0.14473213600000001</v>
      </c>
      <c r="E58" t="s">
        <v>131</v>
      </c>
      <c r="F58" t="s">
        <v>120</v>
      </c>
      <c r="G58">
        <v>4.4284574E-2</v>
      </c>
      <c r="I58" t="s">
        <v>131</v>
      </c>
      <c r="J58" s="1" t="s">
        <v>120</v>
      </c>
      <c r="K58" s="37">
        <v>0.104722331</v>
      </c>
      <c r="L58" s="1"/>
      <c r="M58" s="47">
        <f t="shared" si="8"/>
        <v>-4.2747689999999838E-3</v>
      </c>
      <c r="N58" s="1"/>
    </row>
    <row r="59" spans="1:14">
      <c r="A59" t="s">
        <v>131</v>
      </c>
      <c r="B59" t="s">
        <v>121</v>
      </c>
      <c r="C59">
        <v>0.103925763</v>
      </c>
      <c r="E59" t="s">
        <v>131</v>
      </c>
      <c r="F59" t="s">
        <v>121</v>
      </c>
      <c r="G59">
        <v>5.0329730000000003E-2</v>
      </c>
      <c r="I59" t="s">
        <v>131</v>
      </c>
      <c r="J59" s="1" t="s">
        <v>121</v>
      </c>
      <c r="K59" s="37">
        <v>5.3596033000000001E-2</v>
      </c>
      <c r="L59" s="1"/>
      <c r="M59" s="47">
        <f t="shared" si="8"/>
        <v>0</v>
      </c>
      <c r="N59" s="1"/>
    </row>
    <row r="60" spans="1:14">
      <c r="A60" t="s">
        <v>131</v>
      </c>
      <c r="B60" t="s">
        <v>122</v>
      </c>
      <c r="C60">
        <v>0.20991178699999999</v>
      </c>
      <c r="E60" t="s">
        <v>131</v>
      </c>
      <c r="F60" t="s">
        <v>122</v>
      </c>
      <c r="G60">
        <v>2.2223465000000001E-2</v>
      </c>
      <c r="I60" t="s">
        <v>131</v>
      </c>
      <c r="J60" s="1" t="s">
        <v>122</v>
      </c>
      <c r="K60" s="37">
        <v>0.18768832099999999</v>
      </c>
      <c r="L60" s="1"/>
      <c r="M60" s="47">
        <f t="shared" si="8"/>
        <v>9.9999999947364415E-10</v>
      </c>
      <c r="N60" s="1"/>
    </row>
    <row r="61" spans="1:14">
      <c r="A61" t="s">
        <v>131</v>
      </c>
      <c r="B61" t="s">
        <v>123</v>
      </c>
      <c r="C61">
        <v>3.6423876000000001E-2</v>
      </c>
      <c r="E61" t="s">
        <v>131</v>
      </c>
      <c r="F61" t="s">
        <v>123</v>
      </c>
      <c r="G61">
        <v>7.2420770000000004E-3</v>
      </c>
      <c r="I61" t="s">
        <v>131</v>
      </c>
      <c r="J61" s="1" t="s">
        <v>123</v>
      </c>
      <c r="K61" s="37">
        <v>2.9181799000000001E-2</v>
      </c>
      <c r="L61" s="1"/>
      <c r="M61" s="47">
        <f t="shared" si="8"/>
        <v>0</v>
      </c>
      <c r="N61" s="1"/>
    </row>
    <row r="62" spans="1:14">
      <c r="A62" t="s">
        <v>131</v>
      </c>
      <c r="B62" t="s">
        <v>124</v>
      </c>
      <c r="C62">
        <v>6.8497999999999994E-5</v>
      </c>
      <c r="E62" t="s">
        <v>131</v>
      </c>
      <c r="F62" t="s">
        <v>124</v>
      </c>
      <c r="G62">
        <v>1.8675E-5</v>
      </c>
      <c r="I62" t="s">
        <v>131</v>
      </c>
      <c r="J62" s="1" t="s">
        <v>124</v>
      </c>
      <c r="K62" s="37">
        <v>4.9823000000000001E-5</v>
      </c>
      <c r="L62" s="1"/>
      <c r="M62" s="47">
        <f t="shared" si="8"/>
        <v>0</v>
      </c>
      <c r="N62" s="1"/>
    </row>
    <row r="63" spans="1:14">
      <c r="A63" t="s">
        <v>131</v>
      </c>
      <c r="B63" t="s">
        <v>125</v>
      </c>
      <c r="C63">
        <v>0.495062061</v>
      </c>
      <c r="E63" t="s">
        <v>131</v>
      </c>
      <c r="F63" t="s">
        <v>125</v>
      </c>
      <c r="G63">
        <v>0.124098521</v>
      </c>
      <c r="I63" t="s">
        <v>131</v>
      </c>
      <c r="J63" s="1" t="s">
        <v>125</v>
      </c>
      <c r="K63" s="37">
        <v>0.37523830899999999</v>
      </c>
      <c r="L63" s="1"/>
      <c r="M63" s="47">
        <f t="shared" si="8"/>
        <v>-4.2747690000000116E-3</v>
      </c>
      <c r="N63" s="1"/>
    </row>
    <row r="64" spans="1:14">
      <c r="A64" t="s">
        <v>117</v>
      </c>
      <c r="E64" t="s">
        <v>117</v>
      </c>
      <c r="I64" t="s">
        <v>117</v>
      </c>
      <c r="K64" s="37"/>
      <c r="N64" s="1"/>
    </row>
    <row r="65" spans="1:14">
      <c r="J65" s="1"/>
      <c r="K65" s="37"/>
      <c r="L65" s="1"/>
      <c r="M65" s="1"/>
    </row>
    <row r="66" spans="1:14">
      <c r="A66" t="s">
        <v>132</v>
      </c>
      <c r="B66" t="s">
        <v>119</v>
      </c>
      <c r="C66">
        <v>0</v>
      </c>
      <c r="E66" t="s">
        <v>132</v>
      </c>
      <c r="F66" t="s">
        <v>119</v>
      </c>
      <c r="G66">
        <v>0</v>
      </c>
      <c r="I66" t="s">
        <v>132</v>
      </c>
      <c r="J66" s="1" t="s">
        <v>119</v>
      </c>
      <c r="K66" s="37">
        <v>0</v>
      </c>
      <c r="L66" s="1"/>
      <c r="M66" s="47">
        <f t="shared" ref="M66:M72" si="9">C66-(G66+K66)</f>
        <v>0</v>
      </c>
      <c r="N66" s="1"/>
    </row>
    <row r="67" spans="1:14">
      <c r="A67" t="s">
        <v>132</v>
      </c>
      <c r="B67" t="s">
        <v>120</v>
      </c>
      <c r="C67">
        <v>0.211970145</v>
      </c>
      <c r="E67" t="s">
        <v>132</v>
      </c>
      <c r="F67" t="s">
        <v>120</v>
      </c>
      <c r="G67">
        <v>6.6473361999999994E-2</v>
      </c>
      <c r="I67" t="s">
        <v>132</v>
      </c>
      <c r="J67" s="1" t="s">
        <v>120</v>
      </c>
      <c r="K67" s="37">
        <v>0.16314700400000001</v>
      </c>
      <c r="L67" s="1"/>
      <c r="M67" s="47">
        <f t="shared" si="9"/>
        <v>-1.7650221000000021E-2</v>
      </c>
      <c r="N67" s="1"/>
    </row>
    <row r="68" spans="1:14">
      <c r="A68" t="s">
        <v>132</v>
      </c>
      <c r="B68" t="s">
        <v>121</v>
      </c>
      <c r="C68">
        <v>9.8651510999999997E-2</v>
      </c>
      <c r="E68" t="s">
        <v>132</v>
      </c>
      <c r="F68" t="s">
        <v>121</v>
      </c>
      <c r="G68">
        <v>6.2261841999999998E-2</v>
      </c>
      <c r="I68" t="s">
        <v>132</v>
      </c>
      <c r="J68" s="1" t="s">
        <v>121</v>
      </c>
      <c r="K68" s="37">
        <v>3.6389668999999999E-2</v>
      </c>
      <c r="L68" s="1"/>
      <c r="M68" s="47">
        <f t="shared" si="9"/>
        <v>0</v>
      </c>
      <c r="N68" s="1"/>
    </row>
    <row r="69" spans="1:14">
      <c r="A69" t="s">
        <v>132</v>
      </c>
      <c r="B69" t="s">
        <v>122</v>
      </c>
      <c r="C69">
        <v>0.248349297</v>
      </c>
      <c r="E69" t="s">
        <v>132</v>
      </c>
      <c r="F69" t="s">
        <v>122</v>
      </c>
      <c r="G69">
        <v>9.0103683000000004E-2</v>
      </c>
      <c r="I69" t="s">
        <v>132</v>
      </c>
      <c r="J69" s="1" t="s">
        <v>122</v>
      </c>
      <c r="K69" s="37">
        <v>0.15824561400000001</v>
      </c>
      <c r="L69" s="1"/>
      <c r="M69" s="47">
        <f t="shared" si="9"/>
        <v>0</v>
      </c>
      <c r="N69" s="1"/>
    </row>
    <row r="70" spans="1:14">
      <c r="A70" t="s">
        <v>132</v>
      </c>
      <c r="B70" t="s">
        <v>123</v>
      </c>
      <c r="C70">
        <v>3.6644868999999997E-2</v>
      </c>
      <c r="E70" t="s">
        <v>132</v>
      </c>
      <c r="F70" t="s">
        <v>123</v>
      </c>
      <c r="G70">
        <v>1.0986321E-2</v>
      </c>
      <c r="I70" t="s">
        <v>132</v>
      </c>
      <c r="J70" s="1" t="s">
        <v>123</v>
      </c>
      <c r="K70" s="37">
        <v>2.5658548E-2</v>
      </c>
      <c r="L70" s="1"/>
      <c r="M70" s="47">
        <f t="shared" si="9"/>
        <v>0</v>
      </c>
      <c r="N70" s="1"/>
    </row>
    <row r="71" spans="1:14">
      <c r="A71" t="s">
        <v>132</v>
      </c>
      <c r="B71" t="s">
        <v>124</v>
      </c>
      <c r="C71">
        <v>1.6485299999999999E-4</v>
      </c>
      <c r="E71" t="s">
        <v>132</v>
      </c>
      <c r="F71" t="s">
        <v>124</v>
      </c>
      <c r="G71">
        <v>1.5846100000000001E-4</v>
      </c>
      <c r="I71" t="s">
        <v>132</v>
      </c>
      <c r="J71" s="1" t="s">
        <v>124</v>
      </c>
      <c r="K71" s="37">
        <v>6.392E-6</v>
      </c>
      <c r="L71" s="1"/>
      <c r="M71" s="47">
        <f t="shared" si="9"/>
        <v>0</v>
      </c>
      <c r="N71" s="1"/>
    </row>
    <row r="72" spans="1:14">
      <c r="A72" t="s">
        <v>132</v>
      </c>
      <c r="B72" t="s">
        <v>125</v>
      </c>
      <c r="C72">
        <v>0.59578067599999995</v>
      </c>
      <c r="E72" t="s">
        <v>132</v>
      </c>
      <c r="F72" t="s">
        <v>125</v>
      </c>
      <c r="G72">
        <v>0.22998367</v>
      </c>
      <c r="I72" t="s">
        <v>132</v>
      </c>
      <c r="J72" s="1" t="s">
        <v>125</v>
      </c>
      <c r="K72" s="37">
        <v>0.383447227</v>
      </c>
      <c r="L72" s="1"/>
      <c r="M72" s="47">
        <f t="shared" si="9"/>
        <v>-1.7650221000000021E-2</v>
      </c>
      <c r="N72" s="1"/>
    </row>
    <row r="73" spans="1:14">
      <c r="N73" s="1"/>
    </row>
    <row r="75" spans="1:14">
      <c r="J75" s="1"/>
      <c r="K75" s="1"/>
      <c r="L75" s="1"/>
      <c r="M75" s="1"/>
      <c r="N75" s="1"/>
    </row>
    <row r="76" spans="1:14">
      <c r="J76" s="1"/>
      <c r="K76" s="1"/>
      <c r="L76" s="1"/>
      <c r="M76" s="1"/>
      <c r="N76" s="1"/>
    </row>
    <row r="77" spans="1:14">
      <c r="J77" s="1"/>
      <c r="K77" s="1"/>
      <c r="L77" s="1"/>
      <c r="M77" s="1"/>
      <c r="N77" s="1"/>
    </row>
    <row r="78" spans="1:14">
      <c r="J78" s="1"/>
      <c r="K78" s="1"/>
      <c r="L78" s="1"/>
      <c r="M78" s="1"/>
      <c r="N78" s="1"/>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B4AF3-DF24-9B4B-B9E7-7E1FC7D80BE5}">
  <dimension ref="A1:AT77"/>
  <sheetViews>
    <sheetView workbookViewId="0"/>
  </sheetViews>
  <sheetFormatPr baseColWidth="10" defaultRowHeight="16"/>
  <sheetData>
    <row r="1" spans="1:43">
      <c r="J1" s="76" t="s">
        <v>219</v>
      </c>
      <c r="AE1" s="75" t="s">
        <v>220</v>
      </c>
    </row>
    <row r="2" spans="1:43">
      <c r="A2" t="s">
        <v>118</v>
      </c>
      <c r="B2" t="s">
        <v>119</v>
      </c>
      <c r="C2">
        <v>0</v>
      </c>
      <c r="F2" t="s">
        <v>52</v>
      </c>
      <c r="G2" t="s">
        <v>53</v>
      </c>
      <c r="H2" s="9" t="s">
        <v>54</v>
      </c>
      <c r="I2" s="9" t="s">
        <v>104</v>
      </c>
      <c r="J2" t="s">
        <v>120</v>
      </c>
      <c r="K2" t="s">
        <v>121</v>
      </c>
      <c r="L2" t="s">
        <v>122</v>
      </c>
      <c r="M2" t="s">
        <v>123</v>
      </c>
      <c r="N2" t="s">
        <v>124</v>
      </c>
      <c r="Q2" t="s">
        <v>17</v>
      </c>
      <c r="AA2" t="s">
        <v>52</v>
      </c>
      <c r="AB2" t="s">
        <v>53</v>
      </c>
      <c r="AC2" t="s">
        <v>54</v>
      </c>
      <c r="AD2" t="s">
        <v>104</v>
      </c>
      <c r="AE2" t="s">
        <v>120</v>
      </c>
      <c r="AF2" t="s">
        <v>121</v>
      </c>
      <c r="AG2" t="s">
        <v>122</v>
      </c>
      <c r="AH2" t="s">
        <v>123</v>
      </c>
      <c r="AI2" t="s">
        <v>124</v>
      </c>
      <c r="AL2" t="s">
        <v>17</v>
      </c>
    </row>
    <row r="3" spans="1:43" ht="17" thickBot="1">
      <c r="A3" t="s">
        <v>118</v>
      </c>
      <c r="B3" t="s">
        <v>120</v>
      </c>
      <c r="C3">
        <v>9.1428862E-2</v>
      </c>
      <c r="F3" t="s">
        <v>59</v>
      </c>
      <c r="G3" t="s">
        <v>60</v>
      </c>
      <c r="H3" s="9">
        <v>1200</v>
      </c>
      <c r="I3" s="36">
        <f>LOG(H3)</f>
        <v>3.0791812460476247</v>
      </c>
      <c r="J3" s="1">
        <f>C48</f>
        <v>4.5901897999999997E-2</v>
      </c>
      <c r="K3" s="1">
        <f>C49</f>
        <v>7.5819643000000006E-2</v>
      </c>
      <c r="L3" s="1">
        <f>C50</f>
        <v>0.202738943</v>
      </c>
      <c r="M3" s="1">
        <f>C51</f>
        <v>1.3432505000000001E-2</v>
      </c>
      <c r="N3" s="45">
        <f>C52</f>
        <v>6.6784000000000003E-5</v>
      </c>
      <c r="AA3" t="s">
        <v>59</v>
      </c>
      <c r="AB3" t="s">
        <v>60</v>
      </c>
      <c r="AC3">
        <v>1200</v>
      </c>
      <c r="AD3" s="1">
        <v>3.0791812460476247</v>
      </c>
      <c r="AE3" s="1">
        <v>4.5901897999999997E-2</v>
      </c>
      <c r="AF3" s="1">
        <v>7.5819643000000006E-2</v>
      </c>
      <c r="AG3" s="1">
        <v>0.202738943</v>
      </c>
      <c r="AH3" s="1">
        <v>1.3432505000000001E-2</v>
      </c>
      <c r="AI3" s="45">
        <v>6.6784000000000003E-5</v>
      </c>
    </row>
    <row r="4" spans="1:43">
      <c r="A4" t="s">
        <v>118</v>
      </c>
      <c r="B4" t="s">
        <v>121</v>
      </c>
      <c r="C4">
        <v>0.19448272799999999</v>
      </c>
      <c r="F4" t="s">
        <v>61</v>
      </c>
      <c r="G4" t="s">
        <v>62</v>
      </c>
      <c r="H4" s="9">
        <v>190</v>
      </c>
      <c r="I4" s="36">
        <f t="shared" ref="I4:I10" si="0">LOG(H4)</f>
        <v>2.2787536009528289</v>
      </c>
      <c r="J4" s="1">
        <f>C39</f>
        <v>0.172703728</v>
      </c>
      <c r="K4" s="1">
        <f>C40</f>
        <v>0.19821615200000001</v>
      </c>
      <c r="L4" s="1">
        <f>C41</f>
        <v>0.26329978999999998</v>
      </c>
      <c r="M4" s="1">
        <f>C42</f>
        <v>3.9330525999999998E-2</v>
      </c>
      <c r="N4" s="45">
        <f>C43</f>
        <v>2.15231E-4</v>
      </c>
      <c r="Q4" s="7" t="s">
        <v>18</v>
      </c>
      <c r="R4" s="7"/>
      <c r="AA4" t="s">
        <v>63</v>
      </c>
      <c r="AB4" t="s">
        <v>64</v>
      </c>
      <c r="AC4">
        <v>29.86</v>
      </c>
      <c r="AD4" s="1">
        <v>1.4750898033890065</v>
      </c>
      <c r="AE4" s="1">
        <v>0.211970145</v>
      </c>
      <c r="AF4" s="1">
        <v>9.8651510999999997E-2</v>
      </c>
      <c r="AG4" s="1">
        <v>0.248349297</v>
      </c>
      <c r="AH4" s="1">
        <v>3.6644868999999997E-2</v>
      </c>
      <c r="AI4" s="45">
        <v>1.6485299999999999E-4</v>
      </c>
      <c r="AL4" s="7" t="s">
        <v>18</v>
      </c>
      <c r="AM4" s="7"/>
    </row>
    <row r="5" spans="1:43">
      <c r="A5" t="s">
        <v>118</v>
      </c>
      <c r="B5" t="s">
        <v>122</v>
      </c>
      <c r="C5">
        <v>0.29471932299999998</v>
      </c>
      <c r="F5" t="s">
        <v>63</v>
      </c>
      <c r="G5" t="s">
        <v>64</v>
      </c>
      <c r="H5" s="9">
        <v>29.86</v>
      </c>
      <c r="I5" s="36">
        <f t="shared" si="0"/>
        <v>1.4750898033890065</v>
      </c>
      <c r="J5" s="1">
        <f>C66</f>
        <v>0.211970145</v>
      </c>
      <c r="K5" s="1">
        <f>C67</f>
        <v>9.8651510999999997E-2</v>
      </c>
      <c r="L5" s="1">
        <f>C68</f>
        <v>0.248349297</v>
      </c>
      <c r="M5" s="1">
        <f>C69</f>
        <v>3.6644868999999997E-2</v>
      </c>
      <c r="N5" s="45">
        <f>C70</f>
        <v>1.6485299999999999E-4</v>
      </c>
      <c r="Q5" s="4" t="s">
        <v>19</v>
      </c>
      <c r="R5" s="4">
        <v>0.69684605467129346</v>
      </c>
      <c r="AA5" t="s">
        <v>65</v>
      </c>
      <c r="AB5" t="s">
        <v>66</v>
      </c>
      <c r="AC5">
        <v>26</v>
      </c>
      <c r="AD5" s="1">
        <v>1.414973347970818</v>
      </c>
      <c r="AE5" s="1">
        <v>0.44150408299999999</v>
      </c>
      <c r="AF5" s="1">
        <v>0.32239506099999998</v>
      </c>
      <c r="AG5" s="1">
        <v>0.40713930199999998</v>
      </c>
      <c r="AH5" s="1">
        <v>7.2813509999999998E-2</v>
      </c>
      <c r="AI5" s="45">
        <v>1.02476E-4</v>
      </c>
      <c r="AL5" s="4" t="s">
        <v>19</v>
      </c>
      <c r="AM5" s="4">
        <v>0.73058241684822511</v>
      </c>
    </row>
    <row r="6" spans="1:43">
      <c r="A6" t="s">
        <v>118</v>
      </c>
      <c r="B6" t="s">
        <v>123</v>
      </c>
      <c r="C6">
        <v>2.2661423E-2</v>
      </c>
      <c r="F6" t="s">
        <v>65</v>
      </c>
      <c r="G6" t="s">
        <v>66</v>
      </c>
      <c r="H6" s="9">
        <v>26</v>
      </c>
      <c r="I6" s="36">
        <f t="shared" si="0"/>
        <v>1.414973347970818</v>
      </c>
      <c r="J6" s="1">
        <f>C30</f>
        <v>0.44150408299999999</v>
      </c>
      <c r="K6" s="1">
        <f>C31</f>
        <v>0.32239506099999998</v>
      </c>
      <c r="L6" s="1">
        <f>C32</f>
        <v>0.40713930199999998</v>
      </c>
      <c r="M6" s="1">
        <f>C33</f>
        <v>7.2813509999999998E-2</v>
      </c>
      <c r="N6" s="45">
        <f>C34</f>
        <v>1.02476E-4</v>
      </c>
      <c r="Q6" s="4" t="s">
        <v>20</v>
      </c>
      <c r="R6" s="4">
        <v>0.48559442391094737</v>
      </c>
      <c r="AA6" t="s">
        <v>67</v>
      </c>
      <c r="AB6" t="s">
        <v>68</v>
      </c>
      <c r="AC6">
        <v>11.12</v>
      </c>
      <c r="AD6" s="1">
        <v>1.0461047872460387</v>
      </c>
      <c r="AE6" s="1">
        <v>0.14473213600000001</v>
      </c>
      <c r="AF6" s="1">
        <v>0.103925763</v>
      </c>
      <c r="AG6" s="1">
        <v>0.20991178699999999</v>
      </c>
      <c r="AH6" s="1">
        <v>3.6423876000000001E-2</v>
      </c>
      <c r="AI6" s="45">
        <v>6.8497999999999994E-5</v>
      </c>
      <c r="AL6" s="4" t="s">
        <v>20</v>
      </c>
      <c r="AM6" s="4">
        <v>0.53375066780779379</v>
      </c>
    </row>
    <row r="7" spans="1:43">
      <c r="A7" t="s">
        <v>118</v>
      </c>
      <c r="B7" t="s">
        <v>124</v>
      </c>
      <c r="C7">
        <v>4.8359999999999998E-5</v>
      </c>
      <c r="F7" t="s">
        <v>67</v>
      </c>
      <c r="G7" t="s">
        <v>68</v>
      </c>
      <c r="H7" s="9">
        <v>11.12</v>
      </c>
      <c r="I7" s="36">
        <f t="shared" si="0"/>
        <v>1.0461047872460387</v>
      </c>
      <c r="J7" s="1">
        <f>C57</f>
        <v>0.14473213600000001</v>
      </c>
      <c r="K7" s="1">
        <f>C58</f>
        <v>0.103925763</v>
      </c>
      <c r="L7" s="1">
        <f>C59</f>
        <v>0.20991178699999999</v>
      </c>
      <c r="M7" s="1">
        <f>C60</f>
        <v>3.6423876000000001E-2</v>
      </c>
      <c r="N7" s="45">
        <f>C61</f>
        <v>6.8497999999999994E-5</v>
      </c>
      <c r="Q7" s="4" t="s">
        <v>21</v>
      </c>
      <c r="R7" s="4">
        <v>-0.80041951631168429</v>
      </c>
      <c r="AA7" t="s">
        <v>69</v>
      </c>
      <c r="AB7" t="s">
        <v>70</v>
      </c>
      <c r="AC7">
        <v>4.5</v>
      </c>
      <c r="AD7" s="1">
        <v>0.65321251377534373</v>
      </c>
      <c r="AE7" s="1">
        <v>0.58348563799999997</v>
      </c>
      <c r="AF7" s="1">
        <v>0.26020389500000002</v>
      </c>
      <c r="AG7" s="1">
        <v>1.0248213719999999</v>
      </c>
      <c r="AH7" s="1">
        <v>0.11352765400000001</v>
      </c>
      <c r="AI7" s="45">
        <v>6.9516300000000005E-4</v>
      </c>
      <c r="AL7" s="4" t="s">
        <v>21</v>
      </c>
      <c r="AM7" s="4">
        <v>-1.7974959931532375</v>
      </c>
    </row>
    <row r="8" spans="1:43">
      <c r="A8" t="s">
        <v>118</v>
      </c>
      <c r="B8" t="s">
        <v>125</v>
      </c>
      <c r="C8">
        <v>0.60334069499999998</v>
      </c>
      <c r="F8" t="s">
        <v>69</v>
      </c>
      <c r="G8" t="s">
        <v>70</v>
      </c>
      <c r="H8" s="9">
        <v>4.5</v>
      </c>
      <c r="I8" s="36">
        <f t="shared" si="0"/>
        <v>0.65321251377534373</v>
      </c>
      <c r="J8" s="1">
        <f>C21</f>
        <v>0.58348563799999997</v>
      </c>
      <c r="K8" s="1">
        <f>C22</f>
        <v>0.26020389500000002</v>
      </c>
      <c r="L8" s="1">
        <f>C23</f>
        <v>1.0248213719999999</v>
      </c>
      <c r="M8" s="1">
        <f>C24</f>
        <v>0.11352765400000001</v>
      </c>
      <c r="N8" s="45">
        <f>C25</f>
        <v>6.9516300000000005E-4</v>
      </c>
      <c r="Q8" s="4" t="s">
        <v>22</v>
      </c>
      <c r="R8" s="4">
        <v>1.6913854020493371</v>
      </c>
      <c r="AA8" t="s">
        <v>71</v>
      </c>
      <c r="AB8" t="s">
        <v>72</v>
      </c>
      <c r="AC8">
        <v>0.8</v>
      </c>
      <c r="AD8" s="1">
        <v>-9.6910013008056392E-2</v>
      </c>
      <c r="AE8" s="1">
        <v>0.53810656099999998</v>
      </c>
      <c r="AF8" s="1">
        <v>0.28942224100000002</v>
      </c>
      <c r="AG8" s="1">
        <v>0.56152738999999996</v>
      </c>
      <c r="AH8" s="1">
        <v>0.12275527899999999</v>
      </c>
      <c r="AI8" s="45">
        <v>4.5241600000000003E-4</v>
      </c>
      <c r="AL8" s="4" t="s">
        <v>22</v>
      </c>
      <c r="AM8" s="4">
        <v>2.1145075509239453</v>
      </c>
    </row>
    <row r="9" spans="1:43" ht="17" thickBot="1">
      <c r="A9" t="s">
        <v>117</v>
      </c>
      <c r="F9" t="s">
        <v>71</v>
      </c>
      <c r="G9" t="s">
        <v>72</v>
      </c>
      <c r="H9" s="9">
        <v>0.8</v>
      </c>
      <c r="I9" s="36">
        <f t="shared" si="0"/>
        <v>-9.6910013008056392E-2</v>
      </c>
      <c r="J9" s="1">
        <f>C12</f>
        <v>0.53810656099999998</v>
      </c>
      <c r="K9" s="1">
        <f>C13</f>
        <v>0.28942224100000002</v>
      </c>
      <c r="L9" s="1">
        <f>C14</f>
        <v>0.56152738999999996</v>
      </c>
      <c r="M9" s="1">
        <f>C15</f>
        <v>0.12275527899999999</v>
      </c>
      <c r="N9" s="45">
        <f>C16</f>
        <v>4.5241600000000003E-4</v>
      </c>
      <c r="Q9" s="5" t="s">
        <v>23</v>
      </c>
      <c r="R9" s="5">
        <v>8</v>
      </c>
      <c r="AA9" t="s">
        <v>73</v>
      </c>
      <c r="AB9" t="s">
        <v>74</v>
      </c>
      <c r="AC9">
        <v>0.13</v>
      </c>
      <c r="AD9" s="1">
        <v>-0.88605664769316317</v>
      </c>
      <c r="AE9" s="1">
        <v>9.1428862E-2</v>
      </c>
      <c r="AF9" s="1">
        <v>0.19448272799999999</v>
      </c>
      <c r="AG9" s="1">
        <v>0.29471932299999998</v>
      </c>
      <c r="AH9" s="1">
        <v>2.2661423E-2</v>
      </c>
      <c r="AI9" s="45">
        <v>4.8359999999999998E-5</v>
      </c>
      <c r="AL9" s="5" t="s">
        <v>23</v>
      </c>
      <c r="AM9" s="5">
        <v>7</v>
      </c>
    </row>
    <row r="10" spans="1:43">
      <c r="F10" s="10" t="s">
        <v>73</v>
      </c>
      <c r="G10" t="s">
        <v>74</v>
      </c>
      <c r="H10" s="9">
        <v>0.13</v>
      </c>
      <c r="I10" s="36">
        <f t="shared" si="0"/>
        <v>-0.88605664769316317</v>
      </c>
      <c r="J10" s="1">
        <f>C3</f>
        <v>9.1428862E-2</v>
      </c>
      <c r="K10" s="1">
        <f>C4</f>
        <v>0.19448272799999999</v>
      </c>
      <c r="L10" s="1">
        <f>C5</f>
        <v>0.29471932299999998</v>
      </c>
      <c r="M10" s="1">
        <f>C6</f>
        <v>2.2661423E-2</v>
      </c>
      <c r="N10" s="45">
        <f>C7</f>
        <v>4.8359999999999998E-5</v>
      </c>
    </row>
    <row r="11" spans="1:43" ht="17" thickBot="1">
      <c r="A11" t="s">
        <v>126</v>
      </c>
      <c r="B11" t="s">
        <v>119</v>
      </c>
      <c r="C11">
        <v>0</v>
      </c>
      <c r="Q11" t="s">
        <v>24</v>
      </c>
      <c r="AL11" t="s">
        <v>24</v>
      </c>
    </row>
    <row r="12" spans="1:43">
      <c r="A12" t="s">
        <v>126</v>
      </c>
      <c r="B12" t="s">
        <v>120</v>
      </c>
      <c r="C12">
        <v>0.53810656099999998</v>
      </c>
      <c r="Q12" s="6"/>
      <c r="R12" s="6" t="s">
        <v>29</v>
      </c>
      <c r="S12" s="6" t="s">
        <v>30</v>
      </c>
      <c r="T12" s="6" t="s">
        <v>31</v>
      </c>
      <c r="U12" s="6" t="s">
        <v>32</v>
      </c>
      <c r="V12" s="6" t="s">
        <v>33</v>
      </c>
      <c r="AL12" s="6"/>
      <c r="AM12" s="6" t="s">
        <v>29</v>
      </c>
      <c r="AN12" s="6" t="s">
        <v>30</v>
      </c>
      <c r="AO12" s="6" t="s">
        <v>31</v>
      </c>
      <c r="AP12" s="6" t="s">
        <v>32</v>
      </c>
      <c r="AQ12" s="6" t="s">
        <v>33</v>
      </c>
    </row>
    <row r="13" spans="1:43">
      <c r="A13" t="s">
        <v>126</v>
      </c>
      <c r="B13" t="s">
        <v>121</v>
      </c>
      <c r="C13">
        <v>0.28942224100000002</v>
      </c>
      <c r="Q13" s="4" t="s">
        <v>25</v>
      </c>
      <c r="R13" s="4">
        <v>5</v>
      </c>
      <c r="S13" s="4">
        <v>5.401111899983424</v>
      </c>
      <c r="T13" s="4">
        <v>1.0802223799966848</v>
      </c>
      <c r="U13" s="4">
        <v>0.37759654753577748</v>
      </c>
      <c r="V13" s="4">
        <v>0.83568234526807761</v>
      </c>
      <c r="AB13" s="46" t="s">
        <v>210</v>
      </c>
      <c r="AL13" s="4" t="s">
        <v>25</v>
      </c>
      <c r="AM13" s="4">
        <v>5</v>
      </c>
      <c r="AN13" s="4">
        <v>5.1184526415800828</v>
      </c>
      <c r="AO13" s="4">
        <v>1.0236905283160165</v>
      </c>
      <c r="AP13" s="4">
        <v>0.22895503798287942</v>
      </c>
      <c r="AQ13" s="4">
        <v>0.90908825895668854</v>
      </c>
    </row>
    <row r="14" spans="1:43">
      <c r="A14" t="s">
        <v>126</v>
      </c>
      <c r="B14" t="s">
        <v>122</v>
      </c>
      <c r="C14">
        <v>0.56152738999999996</v>
      </c>
      <c r="Q14" s="4" t="s">
        <v>26</v>
      </c>
      <c r="R14" s="4">
        <v>2</v>
      </c>
      <c r="S14" s="4">
        <v>5.7215691565311948</v>
      </c>
      <c r="T14" s="4">
        <v>2.8607845782655974</v>
      </c>
      <c r="U14" s="4"/>
      <c r="V14" s="4"/>
      <c r="AB14" s="46" t="s">
        <v>211</v>
      </c>
      <c r="AL14" s="4" t="s">
        <v>26</v>
      </c>
      <c r="AM14" s="4">
        <v>1</v>
      </c>
      <c r="AN14" s="4">
        <v>4.4711421829143809</v>
      </c>
      <c r="AO14" s="4">
        <v>4.4711421829143809</v>
      </c>
      <c r="AP14" s="4"/>
      <c r="AQ14" s="4"/>
    </row>
    <row r="15" spans="1:43" ht="17" thickBot="1">
      <c r="A15" t="s">
        <v>126</v>
      </c>
      <c r="B15" t="s">
        <v>123</v>
      </c>
      <c r="C15">
        <v>0.12275527899999999</v>
      </c>
      <c r="Q15" s="5" t="s">
        <v>27</v>
      </c>
      <c r="R15" s="5">
        <v>7</v>
      </c>
      <c r="S15" s="5">
        <v>11.122681056514619</v>
      </c>
      <c r="T15" s="5"/>
      <c r="U15" s="5"/>
      <c r="V15" s="5"/>
      <c r="AB15" s="46" t="s">
        <v>212</v>
      </c>
      <c r="AL15" s="5" t="s">
        <v>27</v>
      </c>
      <c r="AM15" s="5">
        <v>6</v>
      </c>
      <c r="AN15" s="5">
        <v>9.5895948244944638</v>
      </c>
      <c r="AO15" s="5"/>
      <c r="AP15" s="5"/>
      <c r="AQ15" s="5"/>
    </row>
    <row r="16" spans="1:43" ht="17" thickBot="1">
      <c r="A16" t="s">
        <v>126</v>
      </c>
      <c r="B16" t="s">
        <v>124</v>
      </c>
      <c r="C16">
        <v>4.5241600000000003E-4</v>
      </c>
    </row>
    <row r="17" spans="1:46">
      <c r="A17" t="s">
        <v>126</v>
      </c>
      <c r="B17" t="s">
        <v>125</v>
      </c>
      <c r="C17">
        <v>1.5122638900000001</v>
      </c>
      <c r="Q17" s="6"/>
      <c r="R17" s="6" t="s">
        <v>34</v>
      </c>
      <c r="S17" s="6" t="s">
        <v>22</v>
      </c>
      <c r="T17" s="6" t="s">
        <v>35</v>
      </c>
      <c r="U17" s="6" t="s">
        <v>36</v>
      </c>
      <c r="V17" s="6" t="s">
        <v>37</v>
      </c>
      <c r="W17" s="6" t="s">
        <v>38</v>
      </c>
      <c r="X17" s="6" t="s">
        <v>39</v>
      </c>
      <c r="Y17" s="6" t="s">
        <v>40</v>
      </c>
      <c r="AL17" s="6"/>
      <c r="AM17" s="6" t="s">
        <v>34</v>
      </c>
      <c r="AN17" s="6" t="s">
        <v>22</v>
      </c>
      <c r="AO17" s="6" t="s">
        <v>35</v>
      </c>
      <c r="AP17" s="6" t="s">
        <v>36</v>
      </c>
      <c r="AQ17" s="6" t="s">
        <v>37</v>
      </c>
      <c r="AR17" s="6" t="s">
        <v>38</v>
      </c>
      <c r="AS17" s="6" t="s">
        <v>39</v>
      </c>
      <c r="AT17" s="6" t="s">
        <v>40</v>
      </c>
    </row>
    <row r="18" spans="1:46">
      <c r="A18" t="s">
        <v>117</v>
      </c>
      <c r="Q18" s="4" t="s">
        <v>28</v>
      </c>
      <c r="R18" s="4">
        <v>3.1066980727657336</v>
      </c>
      <c r="S18" s="4">
        <v>1.7304055144968791</v>
      </c>
      <c r="T18" s="4">
        <v>1.7953583982128121</v>
      </c>
      <c r="U18" s="4">
        <v>0.21444213200052331</v>
      </c>
      <c r="V18" s="4">
        <v>-4.3386359377577879</v>
      </c>
      <c r="W18" s="4">
        <v>10.552032083289255</v>
      </c>
      <c r="X18" s="4">
        <v>-4.3386359377577879</v>
      </c>
      <c r="Y18" s="4">
        <v>10.552032083289255</v>
      </c>
      <c r="AL18" s="4" t="s">
        <v>28</v>
      </c>
      <c r="AM18" s="4">
        <v>2.5580576090435594</v>
      </c>
      <c r="AN18" s="4">
        <v>2.3991927120305996</v>
      </c>
      <c r="AO18" s="4">
        <v>1.0662159801571345</v>
      </c>
      <c r="AP18" s="4">
        <v>0.47960523946974853</v>
      </c>
      <c r="AQ18" s="4">
        <v>-27.926576191555483</v>
      </c>
      <c r="AR18" s="4">
        <v>33.0426914096426</v>
      </c>
      <c r="AS18" s="4">
        <v>-27.926576191555483</v>
      </c>
      <c r="AT18" s="4">
        <v>33.0426914096426</v>
      </c>
    </row>
    <row r="19" spans="1:46">
      <c r="Q19" s="4" t="s">
        <v>91</v>
      </c>
      <c r="R19" s="4">
        <v>16.498935795457349</v>
      </c>
      <c r="S19" s="4">
        <v>17.227310143976091</v>
      </c>
      <c r="T19" s="4">
        <v>0.95771978663927204</v>
      </c>
      <c r="U19" s="4">
        <v>0.43927059192600137</v>
      </c>
      <c r="V19" s="4">
        <v>-57.62419722176201</v>
      </c>
      <c r="W19" s="4">
        <v>90.622068812676702</v>
      </c>
      <c r="X19" s="4">
        <v>-57.62419722176201</v>
      </c>
      <c r="Y19" s="4">
        <v>90.622068812676702</v>
      </c>
      <c r="AL19" s="4" t="s">
        <v>91</v>
      </c>
      <c r="AM19" s="4">
        <v>14.507165008284279</v>
      </c>
      <c r="AN19" s="4">
        <v>21.863791700041492</v>
      </c>
      <c r="AO19" s="4">
        <v>0.6635246624791411</v>
      </c>
      <c r="AP19" s="4">
        <v>0.62705272203452767</v>
      </c>
      <c r="AQ19" s="4">
        <v>-263.29864864152017</v>
      </c>
      <c r="AR19" s="4">
        <v>292.31297865808875</v>
      </c>
      <c r="AS19" s="4">
        <v>-263.29864864152017</v>
      </c>
      <c r="AT19" s="4">
        <v>292.31297865808875</v>
      </c>
    </row>
    <row r="20" spans="1:46">
      <c r="A20" t="s">
        <v>127</v>
      </c>
      <c r="B20" t="s">
        <v>119</v>
      </c>
      <c r="C20">
        <v>0</v>
      </c>
      <c r="J20" s="1"/>
      <c r="K20" s="1"/>
      <c r="L20" s="1"/>
      <c r="M20" s="1"/>
      <c r="N20" s="1"/>
      <c r="Q20" s="4" t="s">
        <v>92</v>
      </c>
      <c r="R20" s="4">
        <v>-2.8240415405264132</v>
      </c>
      <c r="S20" s="4">
        <v>14.233543545374573</v>
      </c>
      <c r="T20" s="4">
        <v>-0.19840748240406603</v>
      </c>
      <c r="U20" s="4">
        <v>0.86106536986546256</v>
      </c>
      <c r="V20" s="4">
        <v>-64.066036530040179</v>
      </c>
      <c r="W20" s="4">
        <v>58.417953448987348</v>
      </c>
      <c r="X20" s="4">
        <v>-64.066036530040179</v>
      </c>
      <c r="Y20" s="4">
        <v>58.417953448987348</v>
      </c>
      <c r="AL20" s="4" t="s">
        <v>92</v>
      </c>
      <c r="AM20" s="4">
        <v>-19.424616960086919</v>
      </c>
      <c r="AN20" s="4">
        <v>36.083534265531419</v>
      </c>
      <c r="AO20" s="4">
        <v>-0.53832356933622683</v>
      </c>
      <c r="AP20" s="4">
        <v>0.68561525347408725</v>
      </c>
      <c r="AQ20" s="4">
        <v>-477.90939094270453</v>
      </c>
      <c r="AR20" s="4">
        <v>439.06015702253075</v>
      </c>
      <c r="AS20" s="4">
        <v>-477.90939094270453</v>
      </c>
      <c r="AT20" s="4">
        <v>439.06015702253075</v>
      </c>
    </row>
    <row r="21" spans="1:46">
      <c r="A21" t="s">
        <v>127</v>
      </c>
      <c r="B21" t="s">
        <v>120</v>
      </c>
      <c r="C21">
        <v>0.58348563799999997</v>
      </c>
      <c r="J21" s="1"/>
      <c r="K21" s="1"/>
      <c r="L21" s="1"/>
      <c r="M21" s="1"/>
      <c r="N21" s="1"/>
      <c r="Q21" s="4" t="s">
        <v>93</v>
      </c>
      <c r="R21" s="4">
        <v>-7.0463771181069648</v>
      </c>
      <c r="S21" s="4">
        <v>8.5496099947048307</v>
      </c>
      <c r="T21" s="4">
        <v>-0.82417526910246341</v>
      </c>
      <c r="U21" s="4">
        <v>0.49648576472501604</v>
      </c>
      <c r="V21" s="4">
        <v>-43.832379900117004</v>
      </c>
      <c r="W21" s="4">
        <v>29.739625663903073</v>
      </c>
      <c r="X21" s="4">
        <v>-43.832379900117004</v>
      </c>
      <c r="Y21" s="4">
        <v>29.739625663903073</v>
      </c>
      <c r="AL21" s="4" t="s">
        <v>93</v>
      </c>
      <c r="AM21" s="4">
        <v>2.5050809872187942</v>
      </c>
      <c r="AN21" s="4">
        <v>20.986989029248768</v>
      </c>
      <c r="AO21" s="4">
        <v>0.11936352488332452</v>
      </c>
      <c r="AP21" s="4">
        <v>0.92436865502679033</v>
      </c>
      <c r="AQ21" s="4">
        <v>-264.15989841426853</v>
      </c>
      <c r="AR21" s="4">
        <v>269.17006038870608</v>
      </c>
      <c r="AS21" s="4">
        <v>-264.15989841426853</v>
      </c>
      <c r="AT21" s="4">
        <v>269.17006038870608</v>
      </c>
    </row>
    <row r="22" spans="1:46">
      <c r="A22" t="s">
        <v>127</v>
      </c>
      <c r="B22" t="s">
        <v>121</v>
      </c>
      <c r="C22">
        <v>0.26020389500000002</v>
      </c>
      <c r="J22" s="1"/>
      <c r="K22" s="1"/>
      <c r="L22" s="1"/>
      <c r="M22" s="1"/>
      <c r="N22" s="1"/>
      <c r="Q22" s="4" t="s">
        <v>94</v>
      </c>
      <c r="R22" s="4">
        <v>-90.936181080770808</v>
      </c>
      <c r="S22" s="4">
        <v>92.690781711721016</v>
      </c>
      <c r="T22" s="4">
        <v>-0.98107038695166882</v>
      </c>
      <c r="U22" s="4">
        <v>0.43000499070689413</v>
      </c>
      <c r="V22" s="4">
        <v>-489.75242603531888</v>
      </c>
      <c r="W22" s="4">
        <v>307.88006387377732</v>
      </c>
      <c r="X22" s="4">
        <v>-489.75242603531888</v>
      </c>
      <c r="Y22" s="4">
        <v>307.88006387377732</v>
      </c>
      <c r="AL22" s="4" t="s">
        <v>94</v>
      </c>
      <c r="AM22" s="4">
        <v>-27.404586527988727</v>
      </c>
      <c r="AN22" s="4">
        <v>166.91400342384537</v>
      </c>
      <c r="AO22" s="4">
        <v>-0.16418386693655748</v>
      </c>
      <c r="AP22" s="4">
        <v>0.89640158350369625</v>
      </c>
      <c r="AQ22" s="4">
        <v>-2148.2480873659338</v>
      </c>
      <c r="AR22" s="4">
        <v>2093.4389143099565</v>
      </c>
      <c r="AS22" s="4">
        <v>-2148.2480873659338</v>
      </c>
      <c r="AT22" s="4">
        <v>2093.4389143099565</v>
      </c>
    </row>
    <row r="23" spans="1:46" ht="17" thickBot="1">
      <c r="A23" t="s">
        <v>127</v>
      </c>
      <c r="B23" t="s">
        <v>122</v>
      </c>
      <c r="C23">
        <v>1.0248213719999999</v>
      </c>
      <c r="J23" s="1"/>
      <c r="K23" s="1"/>
      <c r="L23" s="1"/>
      <c r="M23" s="1"/>
      <c r="N23" s="1"/>
      <c r="Q23" s="5" t="s">
        <v>95</v>
      </c>
      <c r="R23" s="5">
        <v>8780.9443400727669</v>
      </c>
      <c r="S23" s="5">
        <v>11686.411529204002</v>
      </c>
      <c r="T23" s="5">
        <v>0.75138072265634681</v>
      </c>
      <c r="U23" s="5">
        <v>0.53080592776166891</v>
      </c>
      <c r="V23" s="5">
        <v>-41501.626127032439</v>
      </c>
      <c r="W23" s="5">
        <v>59063.514807177977</v>
      </c>
      <c r="X23" s="5">
        <v>-41501.626127032439</v>
      </c>
      <c r="Y23" s="5">
        <v>59063.514807177977</v>
      </c>
      <c r="AL23" s="5" t="s">
        <v>95</v>
      </c>
      <c r="AM23" s="5">
        <v>-6797.1125940409056</v>
      </c>
      <c r="AN23" s="5">
        <v>32881.362117201403</v>
      </c>
      <c r="AO23" s="5">
        <v>-0.20671627196627282</v>
      </c>
      <c r="AP23" s="5">
        <v>0.87022818268370439</v>
      </c>
      <c r="AQ23" s="5">
        <v>-424594.43165950099</v>
      </c>
      <c r="AR23" s="5">
        <v>411000.20647141914</v>
      </c>
      <c r="AS23" s="5">
        <v>-424594.43165950099</v>
      </c>
      <c r="AT23" s="5">
        <v>411000.20647141914</v>
      </c>
    </row>
    <row r="24" spans="1:46">
      <c r="A24" t="s">
        <v>127</v>
      </c>
      <c r="B24" t="s">
        <v>123</v>
      </c>
      <c r="C24">
        <v>0.11352765400000001</v>
      </c>
      <c r="J24" s="1"/>
      <c r="K24" s="1"/>
      <c r="L24" s="1"/>
      <c r="M24" s="1"/>
      <c r="N24" s="1"/>
    </row>
    <row r="25" spans="1:46">
      <c r="A25" t="s">
        <v>127</v>
      </c>
      <c r="B25" t="s">
        <v>124</v>
      </c>
      <c r="C25">
        <v>6.9516300000000005E-4</v>
      </c>
      <c r="J25" s="1"/>
      <c r="K25" s="1"/>
      <c r="L25" s="1"/>
      <c r="M25" s="1"/>
      <c r="N25" s="1"/>
    </row>
    <row r="26" spans="1:46">
      <c r="A26" t="s">
        <v>127</v>
      </c>
      <c r="B26" t="s">
        <v>125</v>
      </c>
      <c r="C26">
        <v>1.9827337199999999</v>
      </c>
      <c r="J26" s="1"/>
      <c r="K26" s="1"/>
      <c r="L26" s="1"/>
      <c r="M26" s="1"/>
      <c r="N26" s="1"/>
    </row>
    <row r="27" spans="1:46">
      <c r="A27" t="s">
        <v>117</v>
      </c>
      <c r="J27" s="1"/>
      <c r="K27" s="1"/>
      <c r="L27" s="1"/>
      <c r="M27" s="1"/>
      <c r="N27" s="1"/>
      <c r="Q27" t="s">
        <v>41</v>
      </c>
      <c r="AL27" t="s">
        <v>41</v>
      </c>
    </row>
    <row r="28" spans="1:46" ht="17" thickBot="1"/>
    <row r="29" spans="1:46">
      <c r="A29" t="s">
        <v>128</v>
      </c>
      <c r="B29" t="s">
        <v>119</v>
      </c>
      <c r="C29">
        <v>0</v>
      </c>
      <c r="J29" s="1"/>
      <c r="K29" s="1"/>
      <c r="L29" s="1"/>
      <c r="M29" s="1"/>
      <c r="N29" s="1"/>
      <c r="Q29" s="6" t="s">
        <v>42</v>
      </c>
      <c r="R29" s="6" t="s">
        <v>96</v>
      </c>
      <c r="S29" s="6" t="s">
        <v>43</v>
      </c>
      <c r="AL29" s="6" t="s">
        <v>42</v>
      </c>
      <c r="AM29" s="6" t="s">
        <v>96</v>
      </c>
      <c r="AN29" s="6" t="s">
        <v>43</v>
      </c>
    </row>
    <row r="30" spans="1:46">
      <c r="A30" t="s">
        <v>128</v>
      </c>
      <c r="B30" t="s">
        <v>120</v>
      </c>
      <c r="C30">
        <v>0.44150408299999999</v>
      </c>
      <c r="J30" s="1"/>
      <c r="K30" s="1"/>
      <c r="L30" s="1"/>
      <c r="M30" s="1"/>
      <c r="N30" s="1"/>
      <c r="Q30" s="4">
        <v>1</v>
      </c>
      <c r="R30" s="4">
        <v>1.5862635501921507</v>
      </c>
      <c r="S30" s="4">
        <v>1.492917695855474</v>
      </c>
      <c r="AL30" s="4">
        <v>1</v>
      </c>
      <c r="AM30" s="4">
        <v>1.4370233526350238</v>
      </c>
      <c r="AN30" s="4">
        <v>1.6421578934126009</v>
      </c>
    </row>
    <row r="31" spans="1:46">
      <c r="A31" t="s">
        <v>128</v>
      </c>
      <c r="B31" t="s">
        <v>121</v>
      </c>
      <c r="C31">
        <v>0.32239506099999998</v>
      </c>
      <c r="J31" s="1"/>
      <c r="K31" s="1"/>
      <c r="L31" s="1"/>
      <c r="M31" s="1"/>
      <c r="N31" s="1"/>
      <c r="Q31" s="4">
        <v>2</v>
      </c>
      <c r="R31" s="4">
        <v>1.8544091268844338</v>
      </c>
      <c r="S31" s="4">
        <v>0.42434447406839504</v>
      </c>
      <c r="AL31" s="4">
        <v>2</v>
      </c>
      <c r="AM31" s="4">
        <v>2.2142488820008204</v>
      </c>
      <c r="AN31" s="4">
        <v>-0.73915907861181385</v>
      </c>
    </row>
    <row r="32" spans="1:46">
      <c r="A32" t="s">
        <v>128</v>
      </c>
      <c r="B32" t="s">
        <v>122</v>
      </c>
      <c r="C32">
        <v>0.40713930199999998</v>
      </c>
      <c r="J32" s="1"/>
      <c r="K32" s="1"/>
      <c r="L32" s="1"/>
      <c r="M32" s="1"/>
      <c r="N32" s="1"/>
      <c r="Q32" s="4">
        <v>3</v>
      </c>
      <c r="R32" s="4">
        <v>2.6906416911249611</v>
      </c>
      <c r="S32" s="4">
        <v>-1.2155518877359546</v>
      </c>
      <c r="AL32" s="4">
        <v>3</v>
      </c>
      <c r="AM32" s="4">
        <v>1.028581502408163</v>
      </c>
      <c r="AN32" s="4">
        <v>0.38639184556265493</v>
      </c>
    </row>
    <row r="33" spans="1:40">
      <c r="A33" t="s">
        <v>128</v>
      </c>
      <c r="B33" t="s">
        <v>123</v>
      </c>
      <c r="C33">
        <v>7.2813509999999998E-2</v>
      </c>
      <c r="J33" s="1"/>
      <c r="K33" s="1"/>
      <c r="L33" s="1"/>
      <c r="M33" s="1"/>
      <c r="N33" s="1"/>
      <c r="Q33" s="4">
        <v>4</v>
      </c>
      <c r="R33" s="4">
        <v>0.8901850071023989</v>
      </c>
      <c r="S33" s="4">
        <v>0.52478834086841908</v>
      </c>
      <c r="AL33" s="4">
        <v>4</v>
      </c>
      <c r="AM33" s="4">
        <v>1.7010685960507028</v>
      </c>
      <c r="AN33" s="4">
        <v>-0.65496380880466409</v>
      </c>
    </row>
    <row r="34" spans="1:40">
      <c r="A34" t="s">
        <v>128</v>
      </c>
      <c r="B34" t="s">
        <v>124</v>
      </c>
      <c r="C34">
        <v>1.02476E-4</v>
      </c>
      <c r="J34" s="1"/>
      <c r="K34" s="1"/>
      <c r="L34" s="1"/>
      <c r="M34" s="1"/>
      <c r="N34" s="1"/>
      <c r="Q34" s="4">
        <v>5</v>
      </c>
      <c r="R34" s="4">
        <v>1.0112449493952513</v>
      </c>
      <c r="S34" s="4">
        <v>3.485983785078739E-2</v>
      </c>
      <c r="AL34" s="4">
        <v>5</v>
      </c>
      <c r="AM34" s="4">
        <v>0.69939998229476696</v>
      </c>
      <c r="AN34" s="4">
        <v>-4.6187468519423236E-2</v>
      </c>
    </row>
    <row r="35" spans="1:40">
      <c r="A35" t="s">
        <v>128</v>
      </c>
      <c r="B35" t="s">
        <v>125</v>
      </c>
      <c r="C35">
        <v>1.2439544300000001</v>
      </c>
      <c r="J35" s="1"/>
      <c r="K35" s="1"/>
      <c r="L35" s="1"/>
      <c r="M35" s="1"/>
      <c r="N35" s="1"/>
      <c r="Q35" s="4">
        <v>6</v>
      </c>
      <c r="R35" s="4">
        <v>0.55790198586355544</v>
      </c>
      <c r="S35" s="4">
        <v>9.531052791178829E-2</v>
      </c>
      <c r="AL35" s="4">
        <v>6</v>
      </c>
      <c r="AM35" s="4">
        <v>-0.28996645762093021</v>
      </c>
      <c r="AN35" s="4">
        <v>0.1930564446128738</v>
      </c>
    </row>
    <row r="36" spans="1:40" ht="17" thickBot="1">
      <c r="A36" t="s">
        <v>117</v>
      </c>
      <c r="J36" s="1"/>
      <c r="K36" s="1"/>
      <c r="L36" s="1"/>
      <c r="M36" s="1"/>
      <c r="N36" s="1"/>
      <c r="Q36" s="4">
        <v>7</v>
      </c>
      <c r="R36" s="4">
        <v>2.055292519033447E-2</v>
      </c>
      <c r="S36" s="4">
        <v>-0.11746293819839086</v>
      </c>
      <c r="AL36" s="5">
        <v>7</v>
      </c>
      <c r="AM36" s="5">
        <v>-0.10476082004093679</v>
      </c>
      <c r="AN36" s="5">
        <v>-0.78129582765222638</v>
      </c>
    </row>
    <row r="37" spans="1:40" ht="17" thickBot="1">
      <c r="Q37" s="5">
        <v>8</v>
      </c>
      <c r="R37" s="5">
        <v>0.35314940292736319</v>
      </c>
      <c r="S37" s="5">
        <v>-1.2392060506205262</v>
      </c>
    </row>
    <row r="38" spans="1:40">
      <c r="A38" t="s">
        <v>129</v>
      </c>
      <c r="B38" t="s">
        <v>119</v>
      </c>
      <c r="C38">
        <v>0</v>
      </c>
      <c r="J38" s="1"/>
      <c r="K38" s="1"/>
      <c r="L38" s="1"/>
      <c r="M38" s="1"/>
      <c r="N38" s="1"/>
    </row>
    <row r="39" spans="1:40">
      <c r="A39" t="s">
        <v>129</v>
      </c>
      <c r="B39" t="s">
        <v>120</v>
      </c>
      <c r="C39">
        <v>0.172703728</v>
      </c>
      <c r="J39" s="1"/>
      <c r="K39" s="1"/>
      <c r="L39" s="1"/>
      <c r="M39" s="1"/>
      <c r="N39" s="1"/>
    </row>
    <row r="40" spans="1:40">
      <c r="A40" t="s">
        <v>129</v>
      </c>
      <c r="B40" t="s">
        <v>121</v>
      </c>
      <c r="C40">
        <v>0.19821615200000001</v>
      </c>
      <c r="J40" s="1"/>
      <c r="K40" s="1"/>
      <c r="L40" s="1"/>
      <c r="M40" s="1"/>
      <c r="N40" s="1"/>
    </row>
    <row r="41" spans="1:40">
      <c r="A41" t="s">
        <v>129</v>
      </c>
      <c r="B41" t="s">
        <v>122</v>
      </c>
      <c r="C41">
        <v>0.26329978999999998</v>
      </c>
      <c r="J41" s="1"/>
      <c r="K41" s="1"/>
      <c r="L41" s="1"/>
      <c r="M41" s="1"/>
      <c r="N41" s="1"/>
    </row>
    <row r="42" spans="1:40">
      <c r="A42" t="s">
        <v>129</v>
      </c>
      <c r="B42" t="s">
        <v>123</v>
      </c>
      <c r="C42">
        <v>3.9330525999999998E-2</v>
      </c>
      <c r="J42" s="1"/>
      <c r="K42" s="1"/>
      <c r="L42" s="1"/>
      <c r="M42" s="1"/>
      <c r="N42" s="1"/>
    </row>
    <row r="43" spans="1:40">
      <c r="A43" t="s">
        <v>129</v>
      </c>
      <c r="B43" t="s">
        <v>124</v>
      </c>
      <c r="C43">
        <v>2.15231E-4</v>
      </c>
      <c r="J43" s="1"/>
      <c r="K43" s="1"/>
      <c r="L43" s="1"/>
      <c r="M43" s="1"/>
      <c r="N43" s="1"/>
    </row>
    <row r="44" spans="1:40">
      <c r="A44" t="s">
        <v>129</v>
      </c>
      <c r="B44" t="s">
        <v>125</v>
      </c>
      <c r="C44">
        <v>0.67376542699999997</v>
      </c>
      <c r="J44" s="1"/>
      <c r="K44" s="1"/>
      <c r="L44" s="1"/>
      <c r="M44" s="1"/>
      <c r="N44" s="1"/>
    </row>
    <row r="45" spans="1:40">
      <c r="A45" t="s">
        <v>117</v>
      </c>
      <c r="J45" s="1"/>
      <c r="K45" s="1"/>
      <c r="L45" s="1"/>
      <c r="M45" s="1"/>
      <c r="N45" s="1"/>
    </row>
    <row r="47" spans="1:40">
      <c r="A47" t="s">
        <v>130</v>
      </c>
      <c r="B47" t="s">
        <v>119</v>
      </c>
      <c r="C47">
        <v>0</v>
      </c>
      <c r="J47" s="1"/>
      <c r="K47" s="1"/>
      <c r="L47" s="1"/>
      <c r="M47" s="1"/>
      <c r="N47" s="1"/>
    </row>
    <row r="48" spans="1:40">
      <c r="A48" t="s">
        <v>130</v>
      </c>
      <c r="B48" t="s">
        <v>120</v>
      </c>
      <c r="C48">
        <v>4.5901897999999997E-2</v>
      </c>
      <c r="J48" s="1"/>
      <c r="K48" s="1"/>
      <c r="L48" s="1"/>
      <c r="M48" s="1"/>
      <c r="N48" s="1"/>
    </row>
    <row r="49" spans="1:14">
      <c r="A49" t="s">
        <v>130</v>
      </c>
      <c r="B49" t="s">
        <v>121</v>
      </c>
      <c r="C49">
        <v>7.5819643000000006E-2</v>
      </c>
      <c r="J49" s="1"/>
      <c r="K49" s="1"/>
      <c r="L49" s="1"/>
      <c r="M49" s="1"/>
      <c r="N49" s="1"/>
    </row>
    <row r="50" spans="1:14">
      <c r="A50" t="s">
        <v>130</v>
      </c>
      <c r="B50" t="s">
        <v>122</v>
      </c>
      <c r="C50">
        <v>0.202738943</v>
      </c>
      <c r="J50" s="1"/>
      <c r="K50" s="1"/>
      <c r="L50" s="1"/>
      <c r="M50" s="1"/>
      <c r="N50" s="1"/>
    </row>
    <row r="51" spans="1:14">
      <c r="A51" t="s">
        <v>130</v>
      </c>
      <c r="B51" t="s">
        <v>123</v>
      </c>
      <c r="C51">
        <v>1.3432505000000001E-2</v>
      </c>
      <c r="J51" s="1"/>
      <c r="K51" s="1"/>
      <c r="L51" s="1"/>
      <c r="M51" s="1"/>
      <c r="N51" s="1"/>
    </row>
    <row r="52" spans="1:14">
      <c r="A52" t="s">
        <v>130</v>
      </c>
      <c r="B52" t="s">
        <v>124</v>
      </c>
      <c r="C52">
        <v>6.6784000000000003E-5</v>
      </c>
      <c r="J52" s="1"/>
      <c r="K52" s="1"/>
      <c r="L52" s="1"/>
      <c r="M52" s="1"/>
      <c r="N52" s="1"/>
    </row>
    <row r="53" spans="1:14">
      <c r="A53" t="s">
        <v>130</v>
      </c>
      <c r="B53" t="s">
        <v>125</v>
      </c>
      <c r="C53">
        <v>0.33795977199999999</v>
      </c>
      <c r="J53" s="1"/>
      <c r="K53" s="1"/>
      <c r="L53" s="1"/>
      <c r="M53" s="1"/>
      <c r="N53" s="1"/>
    </row>
    <row r="54" spans="1:14">
      <c r="A54" t="s">
        <v>117</v>
      </c>
      <c r="J54" s="1"/>
      <c r="K54" s="1"/>
      <c r="L54" s="1"/>
      <c r="M54" s="1"/>
      <c r="N54" s="1"/>
    </row>
    <row r="56" spans="1:14">
      <c r="A56" t="s">
        <v>131</v>
      </c>
      <c r="B56" t="s">
        <v>119</v>
      </c>
      <c r="C56">
        <v>0</v>
      </c>
      <c r="J56" s="1"/>
      <c r="K56" s="1"/>
      <c r="L56" s="1"/>
      <c r="M56" s="1"/>
      <c r="N56" s="1"/>
    </row>
    <row r="57" spans="1:14">
      <c r="A57" t="s">
        <v>131</v>
      </c>
      <c r="B57" t="s">
        <v>120</v>
      </c>
      <c r="C57">
        <v>0.14473213600000001</v>
      </c>
      <c r="J57" s="1"/>
      <c r="K57" s="1"/>
      <c r="L57" s="1"/>
      <c r="M57" s="1"/>
      <c r="N57" s="1"/>
    </row>
    <row r="58" spans="1:14">
      <c r="A58" t="s">
        <v>131</v>
      </c>
      <c r="B58" t="s">
        <v>121</v>
      </c>
      <c r="C58">
        <v>0.103925763</v>
      </c>
      <c r="J58" s="1"/>
      <c r="K58" s="1"/>
      <c r="L58" s="1"/>
      <c r="M58" s="1"/>
      <c r="N58" s="1"/>
    </row>
    <row r="59" spans="1:14">
      <c r="A59" t="s">
        <v>131</v>
      </c>
      <c r="B59" t="s">
        <v>122</v>
      </c>
      <c r="C59">
        <v>0.20991178699999999</v>
      </c>
      <c r="J59" s="1"/>
      <c r="K59" s="1"/>
      <c r="L59" s="1"/>
      <c r="M59" s="1"/>
      <c r="N59" s="1"/>
    </row>
    <row r="60" spans="1:14">
      <c r="A60" t="s">
        <v>131</v>
      </c>
      <c r="B60" t="s">
        <v>123</v>
      </c>
      <c r="C60">
        <v>3.6423876000000001E-2</v>
      </c>
      <c r="J60" s="1"/>
      <c r="K60" s="1"/>
      <c r="L60" s="1"/>
      <c r="M60" s="1"/>
      <c r="N60" s="1"/>
    </row>
    <row r="61" spans="1:14">
      <c r="A61" t="s">
        <v>131</v>
      </c>
      <c r="B61" t="s">
        <v>124</v>
      </c>
      <c r="C61">
        <v>6.8497999999999994E-5</v>
      </c>
      <c r="J61" s="1"/>
      <c r="K61" s="1"/>
      <c r="L61" s="1"/>
      <c r="M61" s="1"/>
      <c r="N61" s="1"/>
    </row>
    <row r="62" spans="1:14">
      <c r="A62" t="s">
        <v>131</v>
      </c>
      <c r="B62" t="s">
        <v>125</v>
      </c>
      <c r="C62">
        <v>0.495062061</v>
      </c>
      <c r="J62" s="1"/>
      <c r="K62" s="1"/>
      <c r="L62" s="1"/>
      <c r="M62" s="1"/>
      <c r="N62" s="1"/>
    </row>
    <row r="63" spans="1:14">
      <c r="A63" t="s">
        <v>117</v>
      </c>
      <c r="J63" s="1"/>
      <c r="K63" s="1"/>
      <c r="L63" s="1"/>
      <c r="M63" s="1"/>
      <c r="N63" s="1"/>
    </row>
    <row r="65" spans="1:14">
      <c r="A65" t="s">
        <v>132</v>
      </c>
      <c r="B65" t="s">
        <v>119</v>
      </c>
      <c r="C65">
        <v>0</v>
      </c>
      <c r="J65" s="1"/>
      <c r="K65" s="1"/>
      <c r="L65" s="1"/>
      <c r="M65" s="1"/>
      <c r="N65" s="1"/>
    </row>
    <row r="66" spans="1:14">
      <c r="A66" t="s">
        <v>132</v>
      </c>
      <c r="B66" t="s">
        <v>120</v>
      </c>
      <c r="C66">
        <v>0.211970145</v>
      </c>
      <c r="J66" s="1"/>
      <c r="K66" s="1"/>
      <c r="L66" s="1"/>
      <c r="M66" s="1"/>
      <c r="N66" s="1"/>
    </row>
    <row r="67" spans="1:14">
      <c r="A67" t="s">
        <v>132</v>
      </c>
      <c r="B67" t="s">
        <v>121</v>
      </c>
      <c r="C67">
        <v>9.8651510999999997E-2</v>
      </c>
      <c r="J67" s="1"/>
      <c r="K67" s="1"/>
      <c r="L67" s="1"/>
      <c r="M67" s="1"/>
      <c r="N67" s="1"/>
    </row>
    <row r="68" spans="1:14">
      <c r="A68" t="s">
        <v>132</v>
      </c>
      <c r="B68" t="s">
        <v>122</v>
      </c>
      <c r="C68">
        <v>0.248349297</v>
      </c>
      <c r="J68" s="1"/>
      <c r="K68" s="1"/>
      <c r="L68" s="1"/>
      <c r="M68" s="1"/>
      <c r="N68" s="1"/>
    </row>
    <row r="69" spans="1:14">
      <c r="A69" t="s">
        <v>132</v>
      </c>
      <c r="B69" t="s">
        <v>123</v>
      </c>
      <c r="C69">
        <v>3.6644868999999997E-2</v>
      </c>
      <c r="J69" s="1"/>
      <c r="K69" s="1"/>
      <c r="L69" s="1"/>
      <c r="M69" s="1"/>
      <c r="N69" s="1"/>
    </row>
    <row r="70" spans="1:14">
      <c r="A70" t="s">
        <v>132</v>
      </c>
      <c r="B70" t="s">
        <v>124</v>
      </c>
      <c r="C70">
        <v>1.6485299999999999E-4</v>
      </c>
      <c r="J70" s="1"/>
      <c r="K70" s="1"/>
      <c r="L70" s="1"/>
      <c r="M70" s="1"/>
      <c r="N70" s="1"/>
    </row>
    <row r="71" spans="1:14">
      <c r="A71" t="s">
        <v>132</v>
      </c>
      <c r="B71" t="s">
        <v>125</v>
      </c>
      <c r="C71">
        <v>0.59578067599999995</v>
      </c>
      <c r="J71" s="1"/>
      <c r="K71" s="1"/>
      <c r="L71" s="1"/>
      <c r="M71" s="1"/>
      <c r="N71" s="1"/>
    </row>
    <row r="72" spans="1:14">
      <c r="J72" s="1"/>
      <c r="K72" s="1"/>
      <c r="L72" s="1"/>
      <c r="M72" s="1"/>
      <c r="N72" s="1"/>
    </row>
    <row r="74" spans="1:14">
      <c r="J74" s="1"/>
      <c r="K74" s="1"/>
      <c r="L74" s="1"/>
      <c r="M74" s="1"/>
      <c r="N74" s="1"/>
    </row>
    <row r="75" spans="1:14">
      <c r="J75" s="1"/>
      <c r="K75" s="1"/>
      <c r="L75" s="1"/>
      <c r="M75" s="1"/>
      <c r="N75" s="1"/>
    </row>
    <row r="76" spans="1:14">
      <c r="J76" s="1"/>
      <c r="K76" s="1"/>
      <c r="L76" s="1"/>
      <c r="M76" s="1"/>
      <c r="N76" s="1"/>
    </row>
    <row r="77" spans="1:14">
      <c r="J77" s="1"/>
      <c r="K77" s="1"/>
      <c r="L77" s="1"/>
      <c r="M77" s="1"/>
      <c r="N77" s="1"/>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93011-C4B1-3241-8DEE-3571F13331F4}">
  <dimension ref="A1:T37"/>
  <sheetViews>
    <sheetView workbookViewId="0"/>
  </sheetViews>
  <sheetFormatPr baseColWidth="10" defaultRowHeight="16"/>
  <cols>
    <col min="1" max="3" width="11" bestFit="1" customWidth="1"/>
    <col min="4" max="4" width="11" customWidth="1"/>
    <col min="5" max="5" width="15" customWidth="1"/>
    <col min="6" max="6" width="14.6640625" customWidth="1"/>
    <col min="7" max="7" width="14.1640625" customWidth="1"/>
    <col min="8" max="8" width="12.6640625" customWidth="1"/>
    <col min="9" max="9" width="13.33203125" customWidth="1"/>
    <col min="12" max="12" width="15.33203125" customWidth="1"/>
    <col min="14" max="14" width="13.6640625" customWidth="1"/>
    <col min="15" max="15" width="11.6640625" bestFit="1" customWidth="1"/>
    <col min="16" max="16" width="16.1640625" customWidth="1"/>
    <col min="17" max="17" width="16.5" customWidth="1"/>
    <col min="18" max="18" width="15.33203125" customWidth="1"/>
    <col min="19" max="19" width="15.1640625" customWidth="1"/>
    <col min="20" max="20" width="12.33203125" customWidth="1"/>
    <col min="21" max="21" width="14.1640625" customWidth="1"/>
    <col min="22" max="22" width="11.33203125" bestFit="1" customWidth="1"/>
  </cols>
  <sheetData>
    <row r="1" spans="1:17">
      <c r="A1" t="s">
        <v>97</v>
      </c>
    </row>
    <row r="2" spans="1:17">
      <c r="E2" s="1"/>
      <c r="F2" s="1"/>
      <c r="G2" s="1"/>
      <c r="H2" s="1"/>
      <c r="I2" s="1"/>
    </row>
    <row r="3" spans="1:17">
      <c r="E3" s="1"/>
      <c r="F3" s="1"/>
      <c r="G3" s="1"/>
      <c r="H3" s="1"/>
      <c r="I3" s="1"/>
    </row>
    <row r="4" spans="1:17">
      <c r="C4" s="15"/>
      <c r="D4" s="15"/>
    </row>
    <row r="6" spans="1:17">
      <c r="A6" t="s">
        <v>52</v>
      </c>
      <c r="B6" t="s">
        <v>53</v>
      </c>
      <c r="C6" s="9" t="s">
        <v>54</v>
      </c>
      <c r="D6" s="9" t="s">
        <v>104</v>
      </c>
      <c r="E6" s="25" t="s">
        <v>75</v>
      </c>
      <c r="F6" t="s">
        <v>55</v>
      </c>
      <c r="G6" t="s">
        <v>56</v>
      </c>
      <c r="H6" t="s">
        <v>57</v>
      </c>
      <c r="I6" t="s">
        <v>58</v>
      </c>
      <c r="L6" t="s">
        <v>17</v>
      </c>
    </row>
    <row r="7" spans="1:17" ht="17" thickBot="1">
      <c r="A7" t="s">
        <v>59</v>
      </c>
      <c r="B7" t="s">
        <v>60</v>
      </c>
      <c r="C7" s="9">
        <v>1200</v>
      </c>
      <c r="D7" s="9">
        <f>LOG(C7)</f>
        <v>3.0791812460476247</v>
      </c>
      <c r="E7" s="26">
        <f ca="1">RANDBETWEEN(20,244)</f>
        <v>31</v>
      </c>
      <c r="F7">
        <f ca="1">RANDBETWEEN(13,154)</f>
        <v>110</v>
      </c>
      <c r="G7">
        <f ca="1">RANDBETWEEN(3,39)</f>
        <v>37</v>
      </c>
      <c r="H7">
        <f ca="1">RANDBETWEEN(3,23)</f>
        <v>23</v>
      </c>
      <c r="I7">
        <f ca="1">RANDBETWEEN(4,46)</f>
        <v>39</v>
      </c>
    </row>
    <row r="8" spans="1:17">
      <c r="A8" t="s">
        <v>63</v>
      </c>
      <c r="B8" t="s">
        <v>64</v>
      </c>
      <c r="C8" s="9">
        <v>29.86</v>
      </c>
      <c r="D8" s="9">
        <f t="shared" ref="D8:D13" si="0">LOG(C8)</f>
        <v>1.4750898033890065</v>
      </c>
      <c r="E8" s="26">
        <f t="shared" ref="E8:E13" ca="1" si="1">RANDBETWEEN(20,244)</f>
        <v>223</v>
      </c>
      <c r="F8">
        <f t="shared" ref="F8:F13" ca="1" si="2">RANDBETWEEN(13,154)</f>
        <v>74</v>
      </c>
      <c r="G8">
        <f t="shared" ref="G8:G13" ca="1" si="3">RANDBETWEEN(3,39)</f>
        <v>12</v>
      </c>
      <c r="H8">
        <f t="shared" ref="H8:H13" ca="1" si="4">RANDBETWEEN(3,23)</f>
        <v>13</v>
      </c>
      <c r="I8">
        <f t="shared" ref="I8:I13" ca="1" si="5">RANDBETWEEN(4,46)</f>
        <v>32</v>
      </c>
      <c r="L8" s="7" t="s">
        <v>18</v>
      </c>
      <c r="M8" s="7"/>
    </row>
    <row r="9" spans="1:17">
      <c r="A9" t="s">
        <v>65</v>
      </c>
      <c r="B9" t="s">
        <v>66</v>
      </c>
      <c r="C9" s="9">
        <v>26</v>
      </c>
      <c r="D9" s="9">
        <f t="shared" si="0"/>
        <v>1.414973347970818</v>
      </c>
      <c r="E9" s="26">
        <f t="shared" ca="1" si="1"/>
        <v>160</v>
      </c>
      <c r="F9">
        <f t="shared" ca="1" si="2"/>
        <v>58</v>
      </c>
      <c r="G9">
        <f t="shared" ca="1" si="3"/>
        <v>37</v>
      </c>
      <c r="H9">
        <f t="shared" ca="1" si="4"/>
        <v>8</v>
      </c>
      <c r="I9">
        <f t="shared" ca="1" si="5"/>
        <v>44</v>
      </c>
      <c r="L9" s="4" t="s">
        <v>19</v>
      </c>
      <c r="M9" s="4">
        <v>5.0748758220947321E-2</v>
      </c>
    </row>
    <row r="10" spans="1:17">
      <c r="A10" t="s">
        <v>67</v>
      </c>
      <c r="B10" t="s">
        <v>68</v>
      </c>
      <c r="C10" s="9">
        <v>11.12</v>
      </c>
      <c r="D10" s="9">
        <f t="shared" si="0"/>
        <v>1.0461047872460387</v>
      </c>
      <c r="E10" s="26">
        <f t="shared" ca="1" si="1"/>
        <v>208</v>
      </c>
      <c r="F10">
        <f t="shared" ca="1" si="2"/>
        <v>16</v>
      </c>
      <c r="G10">
        <f t="shared" ca="1" si="3"/>
        <v>26</v>
      </c>
      <c r="H10">
        <f t="shared" ca="1" si="4"/>
        <v>19</v>
      </c>
      <c r="I10">
        <f t="shared" ca="1" si="5"/>
        <v>41</v>
      </c>
      <c r="L10" s="4" t="s">
        <v>20</v>
      </c>
      <c r="M10" s="4">
        <v>2.5754364609681685E-3</v>
      </c>
    </row>
    <row r="11" spans="1:17">
      <c r="A11" t="s">
        <v>69</v>
      </c>
      <c r="B11" t="s">
        <v>70</v>
      </c>
      <c r="C11" s="9">
        <v>4.5</v>
      </c>
      <c r="D11" s="9">
        <f t="shared" si="0"/>
        <v>0.65321251377534373</v>
      </c>
      <c r="E11" s="26">
        <f t="shared" ca="1" si="1"/>
        <v>45</v>
      </c>
      <c r="F11">
        <f t="shared" ca="1" si="2"/>
        <v>84</v>
      </c>
      <c r="G11">
        <f t="shared" ca="1" si="3"/>
        <v>7</v>
      </c>
      <c r="H11">
        <f t="shared" ca="1" si="4"/>
        <v>14</v>
      </c>
      <c r="I11">
        <f t="shared" ca="1" si="5"/>
        <v>17</v>
      </c>
      <c r="L11" s="4" t="s">
        <v>21</v>
      </c>
      <c r="M11" s="4">
        <v>-0.19690947624683819</v>
      </c>
    </row>
    <row r="12" spans="1:17">
      <c r="A12" t="s">
        <v>71</v>
      </c>
      <c r="B12" t="s">
        <v>72</v>
      </c>
      <c r="C12" s="9">
        <v>0.8</v>
      </c>
      <c r="D12" s="9">
        <f t="shared" si="0"/>
        <v>-9.6910013008056392E-2</v>
      </c>
      <c r="E12" s="26">
        <f t="shared" ca="1" si="1"/>
        <v>38</v>
      </c>
      <c r="F12">
        <f t="shared" ca="1" si="2"/>
        <v>138</v>
      </c>
      <c r="G12">
        <f t="shared" ca="1" si="3"/>
        <v>38</v>
      </c>
      <c r="H12">
        <f t="shared" ca="1" si="4"/>
        <v>3</v>
      </c>
      <c r="I12">
        <f t="shared" ca="1" si="5"/>
        <v>10</v>
      </c>
      <c r="L12" s="4" t="s">
        <v>22</v>
      </c>
      <c r="M12" s="4">
        <v>1.383105016427715</v>
      </c>
    </row>
    <row r="13" spans="1:17" ht="17" thickBot="1">
      <c r="A13" s="10" t="s">
        <v>73</v>
      </c>
      <c r="B13" t="s">
        <v>74</v>
      </c>
      <c r="C13" s="9">
        <v>0.13</v>
      </c>
      <c r="D13" s="9">
        <f t="shared" si="0"/>
        <v>-0.88605664769316317</v>
      </c>
      <c r="E13" s="27">
        <f t="shared" ca="1" si="1"/>
        <v>140</v>
      </c>
      <c r="F13">
        <f t="shared" ca="1" si="2"/>
        <v>100</v>
      </c>
      <c r="G13">
        <f t="shared" ca="1" si="3"/>
        <v>33</v>
      </c>
      <c r="H13">
        <f t="shared" ca="1" si="4"/>
        <v>3</v>
      </c>
      <c r="I13">
        <f t="shared" ca="1" si="5"/>
        <v>5</v>
      </c>
      <c r="L13" s="5" t="s">
        <v>23</v>
      </c>
      <c r="M13" s="5">
        <v>7</v>
      </c>
    </row>
    <row r="15" spans="1:17" ht="17" thickBot="1">
      <c r="L15" t="s">
        <v>24</v>
      </c>
    </row>
    <row r="16" spans="1:17">
      <c r="I16" s="9"/>
      <c r="L16" s="6"/>
      <c r="M16" s="6" t="s">
        <v>29</v>
      </c>
      <c r="N16" s="6" t="s">
        <v>30</v>
      </c>
      <c r="O16" s="6" t="s">
        <v>31</v>
      </c>
      <c r="P16" s="6" t="s">
        <v>32</v>
      </c>
      <c r="Q16" s="6" t="s">
        <v>33</v>
      </c>
    </row>
    <row r="17" spans="3:20">
      <c r="C17" s="1"/>
      <c r="D17" s="1"/>
      <c r="E17" s="1"/>
      <c r="F17" s="1"/>
      <c r="G17" s="1"/>
      <c r="H17" s="1"/>
      <c r="I17" s="1"/>
      <c r="L17" s="4" t="s">
        <v>25</v>
      </c>
      <c r="M17" s="4">
        <v>1</v>
      </c>
      <c r="N17" s="4">
        <v>2.4697392156914688E-2</v>
      </c>
      <c r="O17" s="4">
        <v>2.4697392156914688E-2</v>
      </c>
      <c r="P17" s="4">
        <v>1.2910432302920646E-2</v>
      </c>
      <c r="Q17" s="4">
        <v>0.91395713115486421</v>
      </c>
    </row>
    <row r="18" spans="3:20">
      <c r="L18" s="4" t="s">
        <v>26</v>
      </c>
      <c r="M18" s="4">
        <v>5</v>
      </c>
      <c r="N18" s="4">
        <v>9.5648974323375491</v>
      </c>
      <c r="O18" s="4">
        <v>1.9129794864675098</v>
      </c>
      <c r="P18" s="4"/>
      <c r="Q18" s="4"/>
    </row>
    <row r="19" spans="3:20" ht="17" thickBot="1">
      <c r="L19" s="5" t="s">
        <v>27</v>
      </c>
      <c r="M19" s="5">
        <v>6</v>
      </c>
      <c r="N19" s="5">
        <v>9.5895948244944638</v>
      </c>
      <c r="O19" s="5"/>
      <c r="P19" s="5"/>
      <c r="Q19" s="5"/>
    </row>
    <row r="20" spans="3:20" ht="17" thickBot="1"/>
    <row r="21" spans="3:20">
      <c r="L21" s="6"/>
      <c r="M21" s="6" t="s">
        <v>34</v>
      </c>
      <c r="N21" s="6" t="s">
        <v>22</v>
      </c>
      <c r="O21" s="6" t="s">
        <v>35</v>
      </c>
      <c r="P21" s="6" t="s">
        <v>36</v>
      </c>
      <c r="Q21" s="6" t="s">
        <v>37</v>
      </c>
      <c r="R21" s="6" t="s">
        <v>38</v>
      </c>
      <c r="S21" s="6" t="s">
        <v>39</v>
      </c>
      <c r="T21" s="6" t="s">
        <v>40</v>
      </c>
    </row>
    <row r="22" spans="3:20">
      <c r="L22" s="4" t="s">
        <v>28</v>
      </c>
      <c r="M22" s="4">
        <v>1.0525573776914494</v>
      </c>
      <c r="N22" s="4">
        <v>1.0045838383832626</v>
      </c>
      <c r="O22" s="4">
        <v>1.0477546397574875</v>
      </c>
      <c r="P22" s="4">
        <v>0.34273416643192017</v>
      </c>
      <c r="Q22" s="4">
        <v>-1.5298075896303729</v>
      </c>
      <c r="R22" s="4">
        <v>3.6349223450132717</v>
      </c>
      <c r="S22" s="4">
        <v>-1.5298075896303729</v>
      </c>
      <c r="T22" s="4">
        <v>3.6349223450132717</v>
      </c>
    </row>
    <row r="23" spans="3:20" ht="17" thickBot="1">
      <c r="L23" s="5" t="s">
        <v>91</v>
      </c>
      <c r="M23" s="5">
        <v>-8.8381684729602885E-4</v>
      </c>
      <c r="N23" s="5">
        <v>7.7784288482209939E-3</v>
      </c>
      <c r="O23" s="5">
        <v>-0.1136240832874838</v>
      </c>
      <c r="P23" s="5">
        <v>0.91395713115486277</v>
      </c>
      <c r="Q23" s="5">
        <v>-2.0878904754322417E-2</v>
      </c>
      <c r="R23" s="5">
        <v>1.9111271059730362E-2</v>
      </c>
      <c r="S23" s="5">
        <v>-2.0878904754322417E-2</v>
      </c>
      <c r="T23" s="5">
        <v>1.9111271059730362E-2</v>
      </c>
    </row>
    <row r="27" spans="3:20">
      <c r="L27" t="s">
        <v>41</v>
      </c>
    </row>
    <row r="28" spans="3:20" ht="17" thickBot="1"/>
    <row r="29" spans="3:20">
      <c r="L29" s="6" t="s">
        <v>42</v>
      </c>
      <c r="M29" s="6" t="s">
        <v>96</v>
      </c>
      <c r="N29" s="6" t="s">
        <v>43</v>
      </c>
    </row>
    <row r="30" spans="3:20">
      <c r="L30" s="4">
        <v>1</v>
      </c>
      <c r="M30" s="4">
        <v>0.89347034517816426</v>
      </c>
      <c r="N30" s="4">
        <v>2.1857109008694602</v>
      </c>
    </row>
    <row r="31" spans="3:20">
      <c r="L31" s="4">
        <v>2</v>
      </c>
      <c r="M31" s="4">
        <v>0.90230851365112452</v>
      </c>
      <c r="N31" s="4">
        <v>0.572781289737882</v>
      </c>
    </row>
    <row r="32" spans="3:20">
      <c r="L32" s="4">
        <v>3</v>
      </c>
      <c r="M32" s="4">
        <v>0.99776073315909564</v>
      </c>
      <c r="N32" s="4">
        <v>0.41721261481172234</v>
      </c>
    </row>
    <row r="33" spans="12:14">
      <c r="L33" s="4">
        <v>4</v>
      </c>
      <c r="M33" s="4">
        <v>1.0216237880360883</v>
      </c>
      <c r="N33" s="4">
        <v>2.4480999209950394E-2</v>
      </c>
    </row>
    <row r="34" spans="12:14">
      <c r="L34" s="4">
        <v>5</v>
      </c>
      <c r="M34" s="4">
        <v>1.0198561543414963</v>
      </c>
      <c r="N34" s="4">
        <v>-0.36664364056615262</v>
      </c>
    </row>
    <row r="35" spans="12:14">
      <c r="L35" s="4">
        <v>6</v>
      </c>
      <c r="M35" s="4">
        <v>0.84574423542417865</v>
      </c>
      <c r="N35" s="4">
        <v>-0.942654248432235</v>
      </c>
    </row>
    <row r="36" spans="12:14" ht="17" thickBot="1">
      <c r="L36" s="5">
        <v>7</v>
      </c>
      <c r="M36" s="5">
        <v>0.88816744409438808</v>
      </c>
      <c r="N36" s="5">
        <v>-1.7742240917875511</v>
      </c>
    </row>
    <row r="37" spans="12:14">
      <c r="L37" s="4"/>
      <c r="M37" s="4"/>
      <c r="N37" s="4"/>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E2A36-1DE0-5144-A3ED-4B6CC95003A5}">
  <dimension ref="A1:T39"/>
  <sheetViews>
    <sheetView workbookViewId="0"/>
  </sheetViews>
  <sheetFormatPr baseColWidth="10" defaultRowHeight="16"/>
  <cols>
    <col min="1" max="3" width="11" bestFit="1" customWidth="1"/>
    <col min="4" max="4" width="11" customWidth="1"/>
    <col min="5" max="5" width="15" customWidth="1"/>
    <col min="6" max="6" width="14.6640625" customWidth="1"/>
    <col min="7" max="7" width="14.1640625" customWidth="1"/>
    <col min="8" max="8" width="12.6640625" customWidth="1"/>
    <col min="9" max="9" width="13.33203125" customWidth="1"/>
    <col min="12" max="12" width="12.33203125" customWidth="1"/>
    <col min="13" max="13" width="14.1640625" customWidth="1"/>
    <col min="14" max="14" width="11.33203125" bestFit="1" customWidth="1"/>
  </cols>
  <sheetData>
    <row r="1" spans="1:17">
      <c r="A1" t="s">
        <v>98</v>
      </c>
    </row>
    <row r="2" spans="1:17">
      <c r="E2" s="1"/>
      <c r="F2" s="1"/>
      <c r="G2" s="1"/>
      <c r="H2" s="1"/>
      <c r="I2" s="1"/>
    </row>
    <row r="3" spans="1:17">
      <c r="E3" s="1"/>
      <c r="F3" s="1"/>
      <c r="G3" s="1"/>
      <c r="H3" s="1"/>
      <c r="I3" s="1"/>
    </row>
    <row r="4" spans="1:17">
      <c r="C4" s="15"/>
      <c r="D4" s="15"/>
    </row>
    <row r="6" spans="1:17">
      <c r="A6" t="s">
        <v>52</v>
      </c>
      <c r="B6" t="s">
        <v>53</v>
      </c>
      <c r="C6" s="9" t="s">
        <v>54</v>
      </c>
      <c r="D6" s="9" t="s">
        <v>104</v>
      </c>
      <c r="E6" t="s">
        <v>75</v>
      </c>
      <c r="F6" s="28" t="s">
        <v>55</v>
      </c>
      <c r="G6" s="29" t="s">
        <v>56</v>
      </c>
      <c r="H6" s="29" t="s">
        <v>57</v>
      </c>
      <c r="I6" s="30" t="s">
        <v>58</v>
      </c>
      <c r="L6" t="s">
        <v>17</v>
      </c>
    </row>
    <row r="7" spans="1:17" ht="17" thickBot="1">
      <c r="A7" t="s">
        <v>59</v>
      </c>
      <c r="B7" t="s">
        <v>60</v>
      </c>
      <c r="C7" s="9">
        <v>1200</v>
      </c>
      <c r="D7" s="9">
        <f>LOG(C7)</f>
        <v>3.0791812460476247</v>
      </c>
      <c r="E7">
        <f ca="1">RANDBETWEEN(20,1440)</f>
        <v>1388</v>
      </c>
      <c r="F7" s="31">
        <f ca="1">RANDBETWEEN(13,154)</f>
        <v>136</v>
      </c>
      <c r="G7" s="8">
        <f ca="1">RANDBETWEEN(3,39)</f>
        <v>17</v>
      </c>
      <c r="H7" s="8">
        <f ca="1">RANDBETWEEN(3,23)</f>
        <v>5</v>
      </c>
      <c r="I7" s="32">
        <f ca="1">RANDBETWEEN(4,46)</f>
        <v>13</v>
      </c>
    </row>
    <row r="8" spans="1:17">
      <c r="A8" t="s">
        <v>63</v>
      </c>
      <c r="B8" t="s">
        <v>64</v>
      </c>
      <c r="C8" s="9">
        <v>29.86</v>
      </c>
      <c r="D8" s="9">
        <f t="shared" ref="D8:D13" si="0">LOG(C8)</f>
        <v>1.4750898033890065</v>
      </c>
      <c r="E8">
        <f t="shared" ref="E8:E13" ca="1" si="1">RANDBETWEEN(20,1440)</f>
        <v>1346</v>
      </c>
      <c r="F8" s="31">
        <f t="shared" ref="F8:F13" ca="1" si="2">RANDBETWEEN(13,154)</f>
        <v>101</v>
      </c>
      <c r="G8" s="8">
        <f t="shared" ref="G8:G13" ca="1" si="3">RANDBETWEEN(3,39)</f>
        <v>19</v>
      </c>
      <c r="H8" s="8">
        <f t="shared" ref="H8:H13" ca="1" si="4">RANDBETWEEN(3,23)</f>
        <v>20</v>
      </c>
      <c r="I8" s="32">
        <f t="shared" ref="I8:I13" ca="1" si="5">RANDBETWEEN(4,46)</f>
        <v>11</v>
      </c>
      <c r="L8" s="7" t="s">
        <v>18</v>
      </c>
      <c r="M8" s="7"/>
    </row>
    <row r="9" spans="1:17">
      <c r="A9" t="s">
        <v>65</v>
      </c>
      <c r="B9" t="s">
        <v>66</v>
      </c>
      <c r="C9" s="9">
        <v>26</v>
      </c>
      <c r="D9" s="9">
        <f t="shared" si="0"/>
        <v>1.414973347970818</v>
      </c>
      <c r="E9">
        <f t="shared" ca="1" si="1"/>
        <v>855</v>
      </c>
      <c r="F9" s="31">
        <f t="shared" ca="1" si="2"/>
        <v>72</v>
      </c>
      <c r="G9" s="8">
        <f t="shared" ca="1" si="3"/>
        <v>24</v>
      </c>
      <c r="H9" s="8">
        <f t="shared" ca="1" si="4"/>
        <v>14</v>
      </c>
      <c r="I9" s="32">
        <f t="shared" ca="1" si="5"/>
        <v>17</v>
      </c>
      <c r="L9" s="4" t="s">
        <v>19</v>
      </c>
      <c r="M9" s="4">
        <v>0.34657442565644497</v>
      </c>
    </row>
    <row r="10" spans="1:17">
      <c r="A10" t="s">
        <v>67</v>
      </c>
      <c r="B10" t="s">
        <v>68</v>
      </c>
      <c r="C10" s="9">
        <v>11.12</v>
      </c>
      <c r="D10" s="9">
        <f t="shared" si="0"/>
        <v>1.0461047872460387</v>
      </c>
      <c r="E10">
        <f t="shared" ca="1" si="1"/>
        <v>699</v>
      </c>
      <c r="F10" s="31">
        <f t="shared" ca="1" si="2"/>
        <v>86</v>
      </c>
      <c r="G10" s="8">
        <f t="shared" ca="1" si="3"/>
        <v>25</v>
      </c>
      <c r="H10" s="8">
        <f t="shared" ca="1" si="4"/>
        <v>3</v>
      </c>
      <c r="I10" s="32">
        <f t="shared" ca="1" si="5"/>
        <v>13</v>
      </c>
      <c r="L10" s="4" t="s">
        <v>20</v>
      </c>
      <c r="M10" s="4">
        <v>0.12011383251909469</v>
      </c>
    </row>
    <row r="11" spans="1:17">
      <c r="A11" t="s">
        <v>69</v>
      </c>
      <c r="B11" t="s">
        <v>70</v>
      </c>
      <c r="C11" s="9">
        <v>4.5</v>
      </c>
      <c r="D11" s="9">
        <f t="shared" si="0"/>
        <v>0.65321251377534373</v>
      </c>
      <c r="E11">
        <f t="shared" ca="1" si="1"/>
        <v>1079</v>
      </c>
      <c r="F11" s="31">
        <f t="shared" ca="1" si="2"/>
        <v>119</v>
      </c>
      <c r="G11" s="8">
        <f t="shared" ca="1" si="3"/>
        <v>19</v>
      </c>
      <c r="H11" s="8">
        <f t="shared" ca="1" si="4"/>
        <v>14</v>
      </c>
      <c r="I11" s="32">
        <f t="shared" ca="1" si="5"/>
        <v>16</v>
      </c>
      <c r="L11" s="4" t="s">
        <v>21</v>
      </c>
      <c r="M11" s="4">
        <v>-1.6396585024427159</v>
      </c>
    </row>
    <row r="12" spans="1:17">
      <c r="A12" t="s">
        <v>71</v>
      </c>
      <c r="B12" t="s">
        <v>72</v>
      </c>
      <c r="C12" s="9">
        <v>0.8</v>
      </c>
      <c r="D12" s="9">
        <f t="shared" si="0"/>
        <v>-9.6910013008056392E-2</v>
      </c>
      <c r="E12">
        <f t="shared" ca="1" si="1"/>
        <v>1157</v>
      </c>
      <c r="F12" s="31">
        <f t="shared" ca="1" si="2"/>
        <v>151</v>
      </c>
      <c r="G12" s="8">
        <f t="shared" ca="1" si="3"/>
        <v>24</v>
      </c>
      <c r="H12" s="8">
        <f t="shared" ca="1" si="4"/>
        <v>8</v>
      </c>
      <c r="I12" s="32">
        <f t="shared" ca="1" si="5"/>
        <v>28</v>
      </c>
      <c r="L12" s="4" t="s">
        <v>22</v>
      </c>
      <c r="M12" s="4">
        <v>2.053990243138847</v>
      </c>
    </row>
    <row r="13" spans="1:17" ht="17" thickBot="1">
      <c r="A13" s="10" t="s">
        <v>73</v>
      </c>
      <c r="B13" t="s">
        <v>74</v>
      </c>
      <c r="C13" s="9">
        <v>0.13</v>
      </c>
      <c r="D13" s="9">
        <f t="shared" si="0"/>
        <v>-0.88605664769316317</v>
      </c>
      <c r="E13">
        <f t="shared" ca="1" si="1"/>
        <v>613</v>
      </c>
      <c r="F13" s="33">
        <f t="shared" ca="1" si="2"/>
        <v>31</v>
      </c>
      <c r="G13" s="34">
        <f t="shared" ca="1" si="3"/>
        <v>32</v>
      </c>
      <c r="H13" s="34">
        <f t="shared" ca="1" si="4"/>
        <v>7</v>
      </c>
      <c r="I13" s="35">
        <f t="shared" ca="1" si="5"/>
        <v>40</v>
      </c>
      <c r="L13" s="5" t="s">
        <v>23</v>
      </c>
      <c r="M13" s="5">
        <v>7</v>
      </c>
    </row>
    <row r="15" spans="1:17" ht="17" thickBot="1">
      <c r="L15" t="s">
        <v>24</v>
      </c>
    </row>
    <row r="16" spans="1:17">
      <c r="I16" s="9"/>
      <c r="L16" s="6"/>
      <c r="M16" s="6" t="s">
        <v>29</v>
      </c>
      <c r="N16" s="6" t="s">
        <v>30</v>
      </c>
      <c r="O16" s="6" t="s">
        <v>31</v>
      </c>
      <c r="P16" s="6" t="s">
        <v>32</v>
      </c>
      <c r="Q16" s="6" t="s">
        <v>33</v>
      </c>
    </row>
    <row r="17" spans="3:20">
      <c r="C17" s="1"/>
      <c r="D17" s="1"/>
      <c r="E17" s="1"/>
      <c r="F17" s="1"/>
      <c r="G17" s="1"/>
      <c r="H17" s="1"/>
      <c r="I17" s="1"/>
      <c r="L17" s="4" t="s">
        <v>25</v>
      </c>
      <c r="M17" s="4">
        <v>4</v>
      </c>
      <c r="N17" s="4">
        <v>1.1518429866753053</v>
      </c>
      <c r="O17" s="4">
        <v>0.28796074666882632</v>
      </c>
      <c r="P17" s="4">
        <v>6.8255324926278782E-2</v>
      </c>
      <c r="Q17" s="4">
        <v>0.98557266723757486</v>
      </c>
    </row>
    <row r="18" spans="3:20">
      <c r="L18" s="4" t="s">
        <v>26</v>
      </c>
      <c r="M18" s="4">
        <v>2</v>
      </c>
      <c r="N18" s="4">
        <v>8.4377518378191585</v>
      </c>
      <c r="O18" s="4">
        <v>4.2188759189095792</v>
      </c>
      <c r="P18" s="4"/>
      <c r="Q18" s="4"/>
    </row>
    <row r="19" spans="3:20" ht="17" thickBot="1">
      <c r="L19" s="5" t="s">
        <v>27</v>
      </c>
      <c r="M19" s="5">
        <v>6</v>
      </c>
      <c r="N19" s="5">
        <v>9.5895948244944638</v>
      </c>
      <c r="O19" s="5"/>
      <c r="P19" s="5"/>
      <c r="Q19" s="5"/>
    </row>
    <row r="20" spans="3:20" ht="17" thickBot="1"/>
    <row r="21" spans="3:20">
      <c r="L21" s="6"/>
      <c r="M21" s="6" t="s">
        <v>34</v>
      </c>
      <c r="N21" s="6" t="s">
        <v>22</v>
      </c>
      <c r="O21" s="6" t="s">
        <v>35</v>
      </c>
      <c r="P21" s="6" t="s">
        <v>36</v>
      </c>
      <c r="Q21" s="6" t="s">
        <v>37</v>
      </c>
      <c r="R21" s="6" t="s">
        <v>38</v>
      </c>
      <c r="S21" s="6" t="s">
        <v>39</v>
      </c>
      <c r="T21" s="6" t="s">
        <v>40</v>
      </c>
    </row>
    <row r="22" spans="3:20">
      <c r="L22" s="4" t="s">
        <v>28</v>
      </c>
      <c r="M22" s="4">
        <v>2.1131982819982866</v>
      </c>
      <c r="N22" s="4">
        <v>3.9125351329756533</v>
      </c>
      <c r="O22" s="4">
        <v>0.54010972685914449</v>
      </c>
      <c r="P22" s="4">
        <v>0.64321929309114823</v>
      </c>
      <c r="Q22" s="4">
        <v>-14.721081688140089</v>
      </c>
      <c r="R22" s="4">
        <v>18.947478252136662</v>
      </c>
      <c r="S22" s="4">
        <v>-14.721081688140089</v>
      </c>
      <c r="T22" s="4">
        <v>18.947478252136662</v>
      </c>
    </row>
    <row r="23" spans="3:20">
      <c r="L23" s="4" t="s">
        <v>91</v>
      </c>
      <c r="M23" s="4">
        <v>-1.186401152609123E-2</v>
      </c>
      <c r="N23" s="4">
        <v>3.4983973676863026E-2</v>
      </c>
      <c r="O23" s="4">
        <v>-0.3391270424473708</v>
      </c>
      <c r="P23" s="4">
        <v>0.76681183636924588</v>
      </c>
      <c r="Q23" s="4">
        <v>-0.16238790136432932</v>
      </c>
      <c r="R23" s="4">
        <v>0.13865987831214685</v>
      </c>
      <c r="S23" s="4">
        <v>-0.16238790136432932</v>
      </c>
      <c r="T23" s="4">
        <v>0.13865987831214685</v>
      </c>
    </row>
    <row r="24" spans="3:20">
      <c r="L24" s="4" t="s">
        <v>92</v>
      </c>
      <c r="M24" s="4">
        <v>-6.8805132921766488E-2</v>
      </c>
      <c r="N24" s="4">
        <v>0.14452786860108544</v>
      </c>
      <c r="O24" s="4">
        <v>-0.47606827380591255</v>
      </c>
      <c r="P24" s="4">
        <v>0.68096073273625612</v>
      </c>
      <c r="Q24" s="4">
        <v>-0.69065836128309854</v>
      </c>
      <c r="R24" s="4">
        <v>0.55304809543956557</v>
      </c>
      <c r="S24" s="4">
        <v>-0.69065836128309854</v>
      </c>
      <c r="T24" s="4">
        <v>0.55304809543956557</v>
      </c>
    </row>
    <row r="25" spans="3:20">
      <c r="L25" s="4" t="s">
        <v>93</v>
      </c>
      <c r="M25" s="4">
        <v>0.1323666138605758</v>
      </c>
      <c r="N25" s="4">
        <v>0.26176686255390097</v>
      </c>
      <c r="O25" s="4">
        <v>0.5056660440865387</v>
      </c>
      <c r="P25" s="4">
        <v>0.66331536301617811</v>
      </c>
      <c r="Q25" s="4">
        <v>-0.99392529186491896</v>
      </c>
      <c r="R25" s="4">
        <v>1.2586585195860707</v>
      </c>
      <c r="S25" s="4">
        <v>-0.99392529186491896</v>
      </c>
      <c r="T25" s="4">
        <v>1.2586585195860707</v>
      </c>
    </row>
    <row r="26" spans="3:20" ht="17" thickBot="1">
      <c r="L26" s="5" t="s">
        <v>94</v>
      </c>
      <c r="M26" s="5">
        <v>-2.3720958266177535E-2</v>
      </c>
      <c r="N26" s="5">
        <v>8.211270697250582E-2</v>
      </c>
      <c r="O26" s="5">
        <v>-0.28888291642997638</v>
      </c>
      <c r="P26" s="5">
        <v>0.79986180871039003</v>
      </c>
      <c r="Q26" s="5">
        <v>-0.37702342106854753</v>
      </c>
      <c r="R26" s="5">
        <v>0.32958150453619245</v>
      </c>
      <c r="S26" s="5">
        <v>-0.37702342106854753</v>
      </c>
      <c r="T26" s="5">
        <v>0.32958150453619245</v>
      </c>
    </row>
    <row r="30" spans="3:20">
      <c r="L30" t="s">
        <v>41</v>
      </c>
    </row>
    <row r="31" spans="3:20" ht="17" thickBot="1"/>
    <row r="32" spans="3:20">
      <c r="L32" s="6" t="s">
        <v>42</v>
      </c>
      <c r="M32" s="6" t="s">
        <v>96</v>
      </c>
      <c r="N32" s="6" t="s">
        <v>43</v>
      </c>
    </row>
    <row r="33" spans="12:14">
      <c r="L33" s="4">
        <v>1</v>
      </c>
      <c r="M33" s="4">
        <v>1.8548871905957118</v>
      </c>
      <c r="N33" s="4">
        <v>1.2242940554519128</v>
      </c>
    </row>
    <row r="34" spans="12:14">
      <c r="L34" s="4">
        <v>2</v>
      </c>
      <c r="M34" s="4">
        <v>0.86849784179648881</v>
      </c>
      <c r="N34" s="4">
        <v>0.60659196159251771</v>
      </c>
    </row>
    <row r="35" spans="12:14">
      <c r="L35" s="4">
        <v>3</v>
      </c>
      <c r="M35" s="4">
        <v>5.0008559674045994E-3</v>
      </c>
      <c r="N35" s="4">
        <v>1.4099724920034133</v>
      </c>
    </row>
    <row r="36" spans="12:14">
      <c r="L36" s="4">
        <v>4</v>
      </c>
      <c r="M36" s="4">
        <v>1.9046915032870442</v>
      </c>
      <c r="N36" s="4">
        <v>-0.85858671604100545</v>
      </c>
    </row>
    <row r="37" spans="12:14">
      <c r="L37" s="4">
        <v>5</v>
      </c>
      <c r="M37" s="4">
        <v>-1.3949987510560002</v>
      </c>
      <c r="N37" s="4">
        <v>2.0482112648313437</v>
      </c>
    </row>
    <row r="38" spans="12:14">
      <c r="L38" s="4">
        <v>6</v>
      </c>
      <c r="M38" s="4">
        <v>1.6392410488352795</v>
      </c>
      <c r="N38" s="4">
        <v>-1.736151061843336</v>
      </c>
    </row>
    <row r="39" spans="12:14" ht="17" thickBot="1">
      <c r="L39" s="5">
        <v>7</v>
      </c>
      <c r="M39" s="5">
        <v>1.4560168708838517</v>
      </c>
      <c r="N39" s="5">
        <v>-2.3420735185770147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73992-E68F-4045-A69E-E6E72873BF2C}">
  <dimension ref="A1:T41"/>
  <sheetViews>
    <sheetView workbookViewId="0"/>
  </sheetViews>
  <sheetFormatPr baseColWidth="10" defaultRowHeight="16"/>
  <cols>
    <col min="1" max="3" width="11" bestFit="1" customWidth="1"/>
    <col min="4" max="4" width="11" customWidth="1"/>
    <col min="5" max="5" width="15" customWidth="1"/>
    <col min="6" max="6" width="14.6640625" customWidth="1"/>
    <col min="7" max="7" width="14.1640625" customWidth="1"/>
    <col min="8" max="8" width="12.6640625" customWidth="1"/>
    <col min="9" max="9" width="13.33203125" customWidth="1"/>
  </cols>
  <sheetData>
    <row r="1" spans="1:17">
      <c r="A1" t="s">
        <v>99</v>
      </c>
    </row>
    <row r="2" spans="1:17">
      <c r="E2" s="1"/>
      <c r="F2" s="1"/>
      <c r="G2" s="1"/>
      <c r="H2" s="1"/>
      <c r="I2" s="1"/>
    </row>
    <row r="3" spans="1:17">
      <c r="E3" s="1"/>
      <c r="F3" s="1"/>
      <c r="G3" s="1"/>
      <c r="H3" s="1"/>
      <c r="I3" s="1"/>
    </row>
    <row r="4" spans="1:17">
      <c r="C4" s="15"/>
      <c r="D4" s="15"/>
    </row>
    <row r="6" spans="1:17">
      <c r="A6" t="s">
        <v>52</v>
      </c>
      <c r="B6" t="s">
        <v>53</v>
      </c>
      <c r="C6" s="9" t="s">
        <v>54</v>
      </c>
      <c r="D6" s="9" t="s">
        <v>104</v>
      </c>
      <c r="E6" s="28" t="s">
        <v>75</v>
      </c>
      <c r="F6" s="29" t="s">
        <v>55</v>
      </c>
      <c r="G6" s="29" t="s">
        <v>56</v>
      </c>
      <c r="H6" s="29" t="s">
        <v>57</v>
      </c>
      <c r="I6" s="30" t="s">
        <v>58</v>
      </c>
      <c r="L6" t="s">
        <v>17</v>
      </c>
    </row>
    <row r="7" spans="1:17" ht="17" thickBot="1">
      <c r="A7" t="s">
        <v>59</v>
      </c>
      <c r="B7" t="s">
        <v>60</v>
      </c>
      <c r="C7" s="9">
        <v>1200</v>
      </c>
      <c r="D7" s="9">
        <f>LOG(C7)</f>
        <v>3.0791812460476247</v>
      </c>
      <c r="E7" s="31">
        <f ca="1">RANDBETWEEN(20,244)</f>
        <v>129</v>
      </c>
      <c r="F7" s="8">
        <f ca="1">RANDBETWEEN(13,154)</f>
        <v>150</v>
      </c>
      <c r="G7" s="8">
        <f ca="1">RANDBETWEEN(3,39)</f>
        <v>21</v>
      </c>
      <c r="H7" s="8">
        <f ca="1">RANDBETWEEN(3,23)</f>
        <v>23</v>
      </c>
      <c r="I7" s="32">
        <f ca="1">RANDBETWEEN(4,46)</f>
        <v>13</v>
      </c>
    </row>
    <row r="8" spans="1:17">
      <c r="A8" t="s">
        <v>63</v>
      </c>
      <c r="B8" t="s">
        <v>64</v>
      </c>
      <c r="C8" s="9">
        <v>29.86</v>
      </c>
      <c r="D8" s="9">
        <f t="shared" ref="D8:D13" si="0">LOG(C8)</f>
        <v>1.4750898033890065</v>
      </c>
      <c r="E8" s="31">
        <f t="shared" ref="E8:E13" ca="1" si="1">RANDBETWEEN(20,244)</f>
        <v>226</v>
      </c>
      <c r="F8" s="8">
        <f t="shared" ref="F8:F13" ca="1" si="2">RANDBETWEEN(13,154)</f>
        <v>107</v>
      </c>
      <c r="G8" s="8">
        <f t="shared" ref="G8:G13" ca="1" si="3">RANDBETWEEN(3,39)</f>
        <v>32</v>
      </c>
      <c r="H8" s="8">
        <f t="shared" ref="H8:H13" ca="1" si="4">RANDBETWEEN(3,23)</f>
        <v>21</v>
      </c>
      <c r="I8" s="32">
        <f t="shared" ref="I8:I13" ca="1" si="5">RANDBETWEEN(4,46)</f>
        <v>19</v>
      </c>
      <c r="L8" s="7" t="s">
        <v>18</v>
      </c>
      <c r="M8" s="7"/>
    </row>
    <row r="9" spans="1:17">
      <c r="A9" t="s">
        <v>65</v>
      </c>
      <c r="B9" t="s">
        <v>66</v>
      </c>
      <c r="C9" s="9">
        <v>26</v>
      </c>
      <c r="D9" s="9">
        <f t="shared" si="0"/>
        <v>1.414973347970818</v>
      </c>
      <c r="E9" s="31">
        <f t="shared" ca="1" si="1"/>
        <v>212</v>
      </c>
      <c r="F9" s="8">
        <f t="shared" ca="1" si="2"/>
        <v>106</v>
      </c>
      <c r="G9" s="8">
        <f t="shared" ca="1" si="3"/>
        <v>15</v>
      </c>
      <c r="H9" s="8">
        <f t="shared" ca="1" si="4"/>
        <v>3</v>
      </c>
      <c r="I9" s="32">
        <f t="shared" ca="1" si="5"/>
        <v>13</v>
      </c>
      <c r="L9" s="4" t="s">
        <v>19</v>
      </c>
      <c r="M9" s="4">
        <v>0.62151135915775479</v>
      </c>
    </row>
    <row r="10" spans="1:17">
      <c r="A10" t="s">
        <v>67</v>
      </c>
      <c r="B10" t="s">
        <v>68</v>
      </c>
      <c r="C10" s="9">
        <v>11.12</v>
      </c>
      <c r="D10" s="9">
        <f t="shared" si="0"/>
        <v>1.0461047872460387</v>
      </c>
      <c r="E10" s="31">
        <f t="shared" ca="1" si="1"/>
        <v>22</v>
      </c>
      <c r="F10" s="8">
        <f t="shared" ca="1" si="2"/>
        <v>73</v>
      </c>
      <c r="G10" s="8">
        <f t="shared" ca="1" si="3"/>
        <v>26</v>
      </c>
      <c r="H10" s="8">
        <f t="shared" ca="1" si="4"/>
        <v>23</v>
      </c>
      <c r="I10" s="32">
        <f t="shared" ca="1" si="5"/>
        <v>21</v>
      </c>
      <c r="L10" s="4" t="s">
        <v>20</v>
      </c>
      <c r="M10" s="4">
        <v>0.38627636956211964</v>
      </c>
    </row>
    <row r="11" spans="1:17">
      <c r="A11" t="s">
        <v>69</v>
      </c>
      <c r="B11" t="s">
        <v>70</v>
      </c>
      <c r="C11" s="9">
        <v>4.5</v>
      </c>
      <c r="D11" s="9">
        <f t="shared" si="0"/>
        <v>0.65321251377534373</v>
      </c>
      <c r="E11" s="31">
        <f t="shared" ca="1" si="1"/>
        <v>119</v>
      </c>
      <c r="F11" s="8">
        <f t="shared" ca="1" si="2"/>
        <v>76</v>
      </c>
      <c r="G11" s="8">
        <f t="shared" ca="1" si="3"/>
        <v>29</v>
      </c>
      <c r="H11" s="8">
        <f t="shared" ca="1" si="4"/>
        <v>12</v>
      </c>
      <c r="I11" s="32">
        <f t="shared" ca="1" si="5"/>
        <v>45</v>
      </c>
      <c r="L11" s="4" t="s">
        <v>21</v>
      </c>
      <c r="M11" s="4">
        <v>-2.6823417826272822</v>
      </c>
    </row>
    <row r="12" spans="1:17">
      <c r="A12" t="s">
        <v>71</v>
      </c>
      <c r="B12" t="s">
        <v>72</v>
      </c>
      <c r="C12" s="9">
        <v>0.8</v>
      </c>
      <c r="D12" s="9">
        <f t="shared" si="0"/>
        <v>-9.6910013008056392E-2</v>
      </c>
      <c r="E12" s="31">
        <f t="shared" ca="1" si="1"/>
        <v>61</v>
      </c>
      <c r="F12" s="8">
        <f t="shared" ca="1" si="2"/>
        <v>113</v>
      </c>
      <c r="G12" s="8">
        <f t="shared" ca="1" si="3"/>
        <v>36</v>
      </c>
      <c r="H12" s="8">
        <f t="shared" ca="1" si="4"/>
        <v>9</v>
      </c>
      <c r="I12" s="32">
        <f t="shared" ca="1" si="5"/>
        <v>7</v>
      </c>
      <c r="L12" s="4" t="s">
        <v>22</v>
      </c>
      <c r="M12" s="4">
        <v>2.4259762880368494</v>
      </c>
    </row>
    <row r="13" spans="1:17" ht="17" thickBot="1">
      <c r="A13" s="10" t="s">
        <v>73</v>
      </c>
      <c r="B13" t="s">
        <v>74</v>
      </c>
      <c r="C13" s="9">
        <v>0.13</v>
      </c>
      <c r="D13" s="9">
        <f t="shared" si="0"/>
        <v>-0.88605664769316317</v>
      </c>
      <c r="E13" s="33">
        <f t="shared" ca="1" si="1"/>
        <v>107</v>
      </c>
      <c r="F13" s="34">
        <f t="shared" ca="1" si="2"/>
        <v>136</v>
      </c>
      <c r="G13" s="34">
        <f t="shared" ca="1" si="3"/>
        <v>7</v>
      </c>
      <c r="H13" s="34">
        <f t="shared" ca="1" si="4"/>
        <v>9</v>
      </c>
      <c r="I13" s="35">
        <f t="shared" ca="1" si="5"/>
        <v>19</v>
      </c>
      <c r="L13" s="5" t="s">
        <v>23</v>
      </c>
      <c r="M13" s="5">
        <v>7</v>
      </c>
    </row>
    <row r="15" spans="1:17" ht="17" thickBot="1">
      <c r="L15" t="s">
        <v>24</v>
      </c>
    </row>
    <row r="16" spans="1:17">
      <c r="I16" s="9"/>
      <c r="L16" s="6"/>
      <c r="M16" s="6" t="s">
        <v>29</v>
      </c>
      <c r="N16" s="6" t="s">
        <v>30</v>
      </c>
      <c r="O16" s="6" t="s">
        <v>31</v>
      </c>
      <c r="P16" s="6" t="s">
        <v>32</v>
      </c>
      <c r="Q16" s="6" t="s">
        <v>33</v>
      </c>
    </row>
    <row r="17" spans="3:20">
      <c r="C17" s="1"/>
      <c r="D17" s="1"/>
      <c r="E17" s="1"/>
      <c r="F17" s="1"/>
      <c r="G17" s="1"/>
      <c r="H17" s="1"/>
      <c r="I17" s="1"/>
      <c r="L17" s="4" t="s">
        <v>25</v>
      </c>
      <c r="M17" s="4">
        <v>5</v>
      </c>
      <c r="N17" s="4">
        <v>3.7042338743774135</v>
      </c>
      <c r="O17" s="4">
        <v>0.74084677487548267</v>
      </c>
      <c r="P17" s="4">
        <v>0.12587958175458183</v>
      </c>
      <c r="Q17" s="4">
        <v>0.96282702379765372</v>
      </c>
    </row>
    <row r="18" spans="3:20">
      <c r="L18" s="4" t="s">
        <v>26</v>
      </c>
      <c r="M18" s="4">
        <v>1</v>
      </c>
      <c r="N18" s="4">
        <v>5.8853609501170503</v>
      </c>
      <c r="O18" s="4">
        <v>5.8853609501170503</v>
      </c>
      <c r="P18" s="4"/>
      <c r="Q18" s="4"/>
    </row>
    <row r="19" spans="3:20" ht="17" thickBot="1">
      <c r="L19" s="5" t="s">
        <v>27</v>
      </c>
      <c r="M19" s="5">
        <v>6</v>
      </c>
      <c r="N19" s="5">
        <v>9.5895948244944638</v>
      </c>
      <c r="O19" s="5"/>
      <c r="P19" s="5"/>
      <c r="Q19" s="5"/>
    </row>
    <row r="20" spans="3:20" ht="17" thickBot="1"/>
    <row r="21" spans="3:20">
      <c r="L21" s="6"/>
      <c r="M21" s="6" t="s">
        <v>34</v>
      </c>
      <c r="N21" s="6" t="s">
        <v>22</v>
      </c>
      <c r="O21" s="6" t="s">
        <v>35</v>
      </c>
      <c r="P21" s="6" t="s">
        <v>36</v>
      </c>
      <c r="Q21" s="6" t="s">
        <v>37</v>
      </c>
      <c r="R21" s="6" t="s">
        <v>38</v>
      </c>
      <c r="S21" s="6" t="s">
        <v>39</v>
      </c>
      <c r="T21" s="6" t="s">
        <v>40</v>
      </c>
    </row>
    <row r="22" spans="3:20">
      <c r="L22" s="4" t="s">
        <v>28</v>
      </c>
      <c r="M22" s="4">
        <v>3.5884134169259951</v>
      </c>
      <c r="N22" s="4">
        <v>4.9992387943465229</v>
      </c>
      <c r="O22" s="4">
        <v>0.71779196084492214</v>
      </c>
      <c r="P22" s="4">
        <v>0.60366132058694888</v>
      </c>
      <c r="Q22" s="4">
        <v>-59.932938229068121</v>
      </c>
      <c r="R22" s="4">
        <v>67.109765062920104</v>
      </c>
      <c r="S22" s="4">
        <v>-59.932938229068121</v>
      </c>
      <c r="T22" s="4">
        <v>67.109765062920104</v>
      </c>
    </row>
    <row r="23" spans="3:20">
      <c r="L23" s="4" t="s">
        <v>91</v>
      </c>
      <c r="M23" s="4">
        <v>-1.081712811619788E-2</v>
      </c>
      <c r="N23" s="4">
        <v>3.1405788840504836E-2</v>
      </c>
      <c r="O23" s="4">
        <v>-0.34443102738584158</v>
      </c>
      <c r="P23" s="4">
        <v>0.78883003350889624</v>
      </c>
      <c r="Q23" s="4">
        <v>-0.40986551102472318</v>
      </c>
      <c r="R23" s="4">
        <v>0.3882312547923274</v>
      </c>
      <c r="S23" s="4">
        <v>-0.40986551102472318</v>
      </c>
      <c r="T23" s="4">
        <v>0.3882312547923274</v>
      </c>
    </row>
    <row r="24" spans="3:20">
      <c r="L24" s="4" t="s">
        <v>92</v>
      </c>
      <c r="M24" s="4">
        <v>2.8151096774444275E-4</v>
      </c>
      <c r="N24" s="4">
        <v>2.1451156466823617E-2</v>
      </c>
      <c r="O24" s="4">
        <v>1.3123346901125257E-2</v>
      </c>
      <c r="P24" s="4">
        <v>0.99164589744847942</v>
      </c>
      <c r="Q24" s="4">
        <v>-0.27228127492743448</v>
      </c>
      <c r="R24" s="4">
        <v>0.27284429686292333</v>
      </c>
      <c r="S24" s="4">
        <v>-0.27228127492743448</v>
      </c>
      <c r="T24" s="4">
        <v>0.27284429686292333</v>
      </c>
    </row>
    <row r="25" spans="3:20">
      <c r="L25" s="4" t="s">
        <v>93</v>
      </c>
      <c r="M25" s="4">
        <v>-5.3318639364830285E-2</v>
      </c>
      <c r="N25" s="4">
        <v>0.20556111089094523</v>
      </c>
      <c r="O25" s="4">
        <v>-0.25938096526982196</v>
      </c>
      <c r="P25" s="4">
        <v>0.83843345622896603</v>
      </c>
      <c r="Q25" s="4">
        <v>-2.6652202001406926</v>
      </c>
      <c r="R25" s="4">
        <v>2.5585829214110318</v>
      </c>
      <c r="S25" s="4">
        <v>-2.6652202001406926</v>
      </c>
      <c r="T25" s="4">
        <v>2.5585829214110318</v>
      </c>
    </row>
    <row r="26" spans="3:20">
      <c r="L26" s="4" t="s">
        <v>94</v>
      </c>
      <c r="M26" s="4">
        <v>0.10620551189961662</v>
      </c>
      <c r="N26" s="4">
        <v>0.53817670308092125</v>
      </c>
      <c r="O26" s="4">
        <v>0.19734319841720716</v>
      </c>
      <c r="P26" s="4">
        <v>0.87596123106176382</v>
      </c>
      <c r="Q26" s="4">
        <v>-6.7319778616860733</v>
      </c>
      <c r="R26" s="4">
        <v>6.9443888854853073</v>
      </c>
      <c r="S26" s="4">
        <v>-6.7319778616860733</v>
      </c>
      <c r="T26" s="4">
        <v>6.9443888854853073</v>
      </c>
    </row>
    <row r="27" spans="3:20" ht="17" thickBot="1">
      <c r="L27" s="5" t="s">
        <v>95</v>
      </c>
      <c r="M27" s="5">
        <v>-7.0390232823739574E-2</v>
      </c>
      <c r="N27" s="5">
        <v>0.22108818992747947</v>
      </c>
      <c r="O27" s="5">
        <v>-0.31838079115319873</v>
      </c>
      <c r="P27" s="5">
        <v>0.80377249024945596</v>
      </c>
      <c r="Q27" s="5">
        <v>-2.8795820387925724</v>
      </c>
      <c r="R27" s="5">
        <v>2.7388015731450932</v>
      </c>
      <c r="S27" s="5">
        <v>-2.8795820387925724</v>
      </c>
      <c r="T27" s="5">
        <v>2.7388015731450932</v>
      </c>
    </row>
    <row r="31" spans="3:20">
      <c r="L31" t="s">
        <v>41</v>
      </c>
    </row>
    <row r="32" spans="3:20" ht="17" thickBot="1"/>
    <row r="33" spans="12:14">
      <c r="L33" s="6" t="s">
        <v>42</v>
      </c>
      <c r="M33" s="6" t="s">
        <v>96</v>
      </c>
      <c r="N33" s="6" t="s">
        <v>43</v>
      </c>
    </row>
    <row r="34" spans="12:14">
      <c r="L34" s="4">
        <v>1</v>
      </c>
      <c r="M34" s="4">
        <v>-0.97743809590029684</v>
      </c>
      <c r="N34" s="4">
        <v>4.056619341947922</v>
      </c>
    </row>
    <row r="35" spans="12:14">
      <c r="L35" s="4">
        <v>2</v>
      </c>
      <c r="M35" s="4">
        <v>-2.4192636662496598</v>
      </c>
      <c r="N35" s="4">
        <v>3.8943534696386664</v>
      </c>
    </row>
    <row r="36" spans="12:14">
      <c r="L36" s="4">
        <v>3</v>
      </c>
      <c r="M36" s="4">
        <v>-4.2823007745501407E-2</v>
      </c>
      <c r="N36" s="4">
        <v>1.4577963557163194</v>
      </c>
    </row>
    <row r="37" spans="12:14">
      <c r="L37" s="4">
        <v>4</v>
      </c>
      <c r="M37" s="4">
        <v>2.7001860513514124</v>
      </c>
      <c r="N37" s="4">
        <v>-1.6540812641053737</v>
      </c>
    </row>
    <row r="38" spans="12:14">
      <c r="L38" s="4">
        <v>5</v>
      </c>
      <c r="M38" s="4">
        <v>-1.9664052726102363</v>
      </c>
      <c r="N38" s="4">
        <v>2.6196177863855801</v>
      </c>
    </row>
    <row r="39" spans="12:14">
      <c r="L39" s="4">
        <v>6</v>
      </c>
      <c r="M39" s="4">
        <v>-1.5730763153068392</v>
      </c>
      <c r="N39" s="4">
        <v>1.4761663022987828</v>
      </c>
    </row>
    <row r="40" spans="12:14" ht="17" thickBot="1">
      <c r="L40" s="5">
        <v>7</v>
      </c>
      <c r="M40" s="5">
        <v>1.5352601136722814</v>
      </c>
      <c r="N40" s="5">
        <v>-2.4213167613654445</v>
      </c>
    </row>
    <row r="41" spans="12:14">
      <c r="L41" s="4"/>
      <c r="M41" s="4"/>
      <c r="N41" s="4"/>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2D5D7-7EB2-F84E-871E-E0ECE1154BB8}">
  <dimension ref="A44:A50"/>
  <sheetViews>
    <sheetView zoomScale="125" workbookViewId="0"/>
  </sheetViews>
  <sheetFormatPr baseColWidth="10" defaultRowHeight="16"/>
  <sheetData>
    <row r="44" spans="1:1">
      <c r="A44" t="s">
        <v>213</v>
      </c>
    </row>
    <row r="45" spans="1:1">
      <c r="A45" t="s">
        <v>214</v>
      </c>
    </row>
    <row r="46" spans="1:1">
      <c r="A46" t="s">
        <v>106</v>
      </c>
    </row>
    <row r="47" spans="1:1">
      <c r="A47" t="s">
        <v>107</v>
      </c>
    </row>
    <row r="48" spans="1:1">
      <c r="A48" t="s">
        <v>108</v>
      </c>
    </row>
    <row r="49" spans="1:1">
      <c r="A49" t="s">
        <v>110</v>
      </c>
    </row>
    <row r="50" spans="1:1">
      <c r="A50" t="s">
        <v>109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15</vt:i4>
      </vt:variant>
    </vt:vector>
  </HeadingPairs>
  <TitlesOfParts>
    <vt:vector size="15" baseType="lpstr">
      <vt:lpstr>Title Page</vt:lpstr>
      <vt:lpstr>Binding Energies</vt:lpstr>
      <vt:lpstr>LED Components</vt:lpstr>
      <vt:lpstr>Initial Validation</vt:lpstr>
      <vt:lpstr>MLR Models – Ki Values</vt:lpstr>
      <vt:lpstr>Y Scrambling</vt:lpstr>
      <vt:lpstr>Linear-Dependence</vt:lpstr>
      <vt:lpstr>LOO Cross Validation</vt:lpstr>
      <vt:lpstr>Backward+Forward Selection</vt:lpstr>
      <vt:lpstr>UFF Interaction Energies</vt:lpstr>
      <vt:lpstr>UFF Total Energies</vt:lpstr>
      <vt:lpstr>A1</vt:lpstr>
      <vt:lpstr>A2</vt:lpstr>
      <vt:lpstr>A3</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Nitai Sylvetsky</dc:creator>
  <cp:lastModifiedBy>Nitai Sylvetsky</cp:lastModifiedBy>
  <dcterms:created xsi:type="dcterms:W3CDTF">2020-01-14T10:24:00Z</dcterms:created>
  <dcterms:modified xsi:type="dcterms:W3CDTF">2020-05-03T09:42:41Z</dcterms:modified>
</cp:coreProperties>
</file>