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TMB values &amp; correlation" sheetId="1" r:id="rId1"/>
    <sheet name="tumor histology" sheetId="2" r:id="rId2"/>
    <sheet name="conversion table" sheetId="3" r:id="rId3"/>
    <sheet name="OPA, PPA, NPA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0" i="1" l="1"/>
  <c r="G39" i="1"/>
  <c r="G37" i="1"/>
  <c r="G36" i="1"/>
  <c r="G35" i="1"/>
  <c r="G34" i="1"/>
  <c r="G33" i="1"/>
  <c r="G32" i="1"/>
  <c r="G31" i="1"/>
  <c r="G30" i="1"/>
</calcChain>
</file>

<file path=xl/sharedStrings.xml><?xml version="1.0" encoding="utf-8"?>
<sst xmlns="http://schemas.openxmlformats.org/spreadsheetml/2006/main" count="216" uniqueCount="77">
  <si>
    <t>TMB values and correlation to paired tumor normal exomes (top) and Exome only analysis (bottom)</t>
  </si>
  <si>
    <t>Illumina</t>
  </si>
  <si>
    <t>Thermo</t>
  </si>
  <si>
    <t>NEO</t>
  </si>
  <si>
    <t>Qiagen Mutect</t>
  </si>
  <si>
    <t>Pearson Correlation</t>
  </si>
  <si>
    <t>p*</t>
  </si>
  <si>
    <t>p* (Bonferroni)</t>
  </si>
  <si>
    <t>significant (&lt; alpha 0,05)</t>
  </si>
  <si>
    <t>Yes</t>
  </si>
  <si>
    <t>Correlation tumor only</t>
  </si>
  <si>
    <t>samples that were used to calculate correlation are underlayed in blue</t>
  </si>
  <si>
    <t>Agilent Custom</t>
  </si>
  <si>
    <t>Exome tumor only</t>
  </si>
  <si>
    <t>Exome tumor normal</t>
  </si>
  <si>
    <t>Qiagen Genomics</t>
  </si>
  <si>
    <t>No.</t>
  </si>
  <si>
    <t>Sample Type</t>
  </si>
  <si>
    <t>TCC (%)</t>
  </si>
  <si>
    <t>Histology</t>
  </si>
  <si>
    <t>Origin</t>
  </si>
  <si>
    <t>Characteristics</t>
  </si>
  <si>
    <t>Tumor Sample</t>
  </si>
  <si>
    <t>NSCLC, Adenocarcinoma</t>
  </si>
  <si>
    <t>Primary</t>
  </si>
  <si>
    <t>PDL1 Positive (Score 5), KRAS Mutation</t>
  </si>
  <si>
    <t>PDL1 Negative, EGFR Exon 20 Mutation</t>
  </si>
  <si>
    <t>PDL1 Negative, KRAS Mutation</t>
  </si>
  <si>
    <t>Cell Line CW-2</t>
  </si>
  <si>
    <t>-</t>
  </si>
  <si>
    <t>Colon, Adenocarcinoma</t>
  </si>
  <si>
    <t>MSI Instable, POLE and POLD1 Mutations</t>
  </si>
  <si>
    <t>MSI Stable</t>
  </si>
  <si>
    <t>Zervic, Adenocarinoma</t>
  </si>
  <si>
    <t>MSI Instable</t>
  </si>
  <si>
    <t>TMB High</t>
  </si>
  <si>
    <t>Structural Multiplex Reference Standard (HD753)</t>
  </si>
  <si>
    <t>ROS1 Translocation</t>
  </si>
  <si>
    <t>Chordoma</t>
  </si>
  <si>
    <t>BRAF Translocation</t>
  </si>
  <si>
    <t>Prankreas, Adeno</t>
  </si>
  <si>
    <t>Liver Metastasis</t>
  </si>
  <si>
    <t>FGFR2 Translocation</t>
  </si>
  <si>
    <t>PDL1 Positive (Score 5)</t>
  </si>
  <si>
    <t>TMB syn.</t>
  </si>
  <si>
    <t>TMB</t>
  </si>
  <si>
    <t>TMB + syn</t>
  </si>
  <si>
    <t>TMB non-syn</t>
  </si>
  <si>
    <t>OPA</t>
  </si>
  <si>
    <t>PPA</t>
  </si>
  <si>
    <t>NPA</t>
  </si>
  <si>
    <t>including conversion factor</t>
  </si>
  <si>
    <t>excluding conversion factor</t>
  </si>
  <si>
    <t xml:space="preserve"> Overall Percent Agreement (OPA),  Positive Percent Agreement (PPA) and Negative Percent Agreement (NPA). TMB status (high &gt; 10v/MB) of the different panels was compared to Exome paired normal sequencing (non synonymous variants only).</t>
  </si>
  <si>
    <t>Illumina TMB syn.</t>
  </si>
  <si>
    <t>Illumina TMB</t>
  </si>
  <si>
    <t>Thermo TMB</t>
  </si>
  <si>
    <t>NEO TMB syn.</t>
  </si>
  <si>
    <t>NEO TMB</t>
  </si>
  <si>
    <t>Qiagen Genomics TMB syn.</t>
  </si>
  <si>
    <t>Qiagen Genomics TMB</t>
  </si>
  <si>
    <t>Qiagen Mutect TMB syn.</t>
  </si>
  <si>
    <t>Qiagen Mutect TMB</t>
  </si>
  <si>
    <t>Agilent Custom TMB syn.</t>
  </si>
  <si>
    <t>Agilent Custom TMB</t>
  </si>
  <si>
    <t>Exome tumor only TMB syn.</t>
  </si>
  <si>
    <t>Exome tumor only TMB</t>
  </si>
  <si>
    <t>Exome tumor normal TMB syn.</t>
  </si>
  <si>
    <t>Panel</t>
  </si>
  <si>
    <t>Conversion factor panel to Exome tumor paired normal</t>
  </si>
  <si>
    <t>CI 95% -</t>
  </si>
  <si>
    <t>+</t>
  </si>
  <si>
    <t>NSCLC, SCC</t>
  </si>
  <si>
    <t>Skin, SCC</t>
  </si>
  <si>
    <t>Confidence intervals (Clopper–Pearson)</t>
  </si>
  <si>
    <t>mean avg.</t>
  </si>
  <si>
    <t>dev.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</si>
</sst>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EEEEEE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00"/>
        <bgColor rgb="FF66FF33"/>
      </patternFill>
    </fill>
    <fill>
      <patternFill patternType="solid">
        <fgColor theme="0"/>
        <bgColor rgb="FF66FF33"/>
      </patternFill>
    </fill>
    <fill>
      <patternFill patternType="solid">
        <fgColor rgb="FFFFFF00"/>
        <bgColor rgb="FF66FF33"/>
      </patternFill>
    </fill>
    <fill>
      <patternFill patternType="solid">
        <fgColor rgb="FFFF0000"/>
        <bgColor rgb="FF66FF33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3" borderId="2" xfId="0" applyFill="1" applyBorder="1"/>
    <xf numFmtId="0" fontId="0" fillId="0" borderId="0" xfId="0" applyAlignment="1">
      <alignment wrapText="1"/>
    </xf>
    <xf numFmtId="164" fontId="0" fillId="0" borderId="0" xfId="0" applyNumberFormat="1"/>
    <xf numFmtId="11" fontId="0" fillId="0" borderId="0" xfId="0" applyNumberFormat="1"/>
    <xf numFmtId="2" fontId="0" fillId="4" borderId="6" xfId="0" applyNumberFormat="1" applyFont="1" applyFill="1" applyBorder="1" applyAlignment="1">
      <alignment vertical="center" wrapText="1"/>
    </xf>
    <xf numFmtId="2" fontId="0" fillId="4" borderId="7" xfId="0" applyNumberFormat="1" applyFont="1" applyFill="1" applyBorder="1" applyAlignment="1">
      <alignment vertical="center" wrapText="1"/>
    </xf>
    <xf numFmtId="2" fontId="0" fillId="0" borderId="7" xfId="0" applyNumberFormat="1" applyFont="1" applyFill="1" applyBorder="1" applyAlignment="1">
      <alignment vertical="center" wrapText="1"/>
    </xf>
    <xf numFmtId="2" fontId="0" fillId="5" borderId="3" xfId="0" applyNumberFormat="1" applyFont="1" applyFill="1" applyBorder="1" applyAlignment="1">
      <alignment vertical="center" wrapText="1"/>
    </xf>
    <xf numFmtId="2" fontId="0" fillId="5" borderId="8" xfId="0" applyNumberFormat="1" applyFont="1" applyFill="1" applyBorder="1" applyAlignment="1">
      <alignment vertical="center" wrapText="1"/>
    </xf>
    <xf numFmtId="2" fontId="0" fillId="6" borderId="9" xfId="0" applyNumberFormat="1" applyFont="1" applyFill="1" applyBorder="1" applyAlignment="1">
      <alignment vertical="center" wrapText="1"/>
    </xf>
    <xf numFmtId="2" fontId="0" fillId="6" borderId="10" xfId="0" applyNumberFormat="1" applyFont="1" applyFill="1" applyBorder="1" applyAlignment="1">
      <alignment vertical="center" wrapText="1"/>
    </xf>
    <xf numFmtId="2" fontId="0" fillId="5" borderId="4" xfId="0" applyNumberFormat="1" applyFont="1" applyFill="1" applyBorder="1" applyAlignment="1">
      <alignment vertical="center" wrapText="1"/>
    </xf>
    <xf numFmtId="2" fontId="0" fillId="5" borderId="11" xfId="0" applyNumberFormat="1" applyFont="1" applyFill="1" applyBorder="1" applyAlignment="1">
      <alignment vertical="center" wrapText="1"/>
    </xf>
    <xf numFmtId="2" fontId="0" fillId="7" borderId="9" xfId="0" applyNumberFormat="1" applyFont="1" applyFill="1" applyBorder="1" applyAlignment="1">
      <alignment vertical="center" wrapText="1"/>
    </xf>
    <xf numFmtId="2" fontId="0" fillId="7" borderId="10" xfId="0" applyNumberFormat="1" applyFont="1" applyFill="1" applyBorder="1" applyAlignment="1">
      <alignment vertical="center" wrapText="1"/>
    </xf>
    <xf numFmtId="2" fontId="0" fillId="0" borderId="0" xfId="0" applyNumberFormat="1"/>
    <xf numFmtId="2" fontId="0" fillId="7" borderId="0" xfId="0" applyNumberFormat="1" applyFont="1" applyFill="1" applyBorder="1" applyAlignment="1">
      <alignment vertical="center" wrapText="1"/>
    </xf>
    <xf numFmtId="2" fontId="0" fillId="8" borderId="4" xfId="0" applyNumberFormat="1" applyFont="1" applyFill="1" applyBorder="1" applyAlignment="1">
      <alignment vertical="center" wrapText="1"/>
    </xf>
    <xf numFmtId="2" fontId="0" fillId="8" borderId="11" xfId="0" applyNumberFormat="1" applyFont="1" applyFill="1" applyBorder="1" applyAlignment="1">
      <alignment vertical="center" wrapText="1"/>
    </xf>
    <xf numFmtId="2" fontId="0" fillId="4" borderId="9" xfId="0" applyNumberFormat="1" applyFont="1" applyFill="1" applyBorder="1" applyAlignment="1">
      <alignment vertical="center" wrapText="1"/>
    </xf>
    <xf numFmtId="2" fontId="0" fillId="4" borderId="10" xfId="0" applyNumberFormat="1" applyFont="1" applyFill="1" applyBorder="1" applyAlignment="1">
      <alignment vertical="center" wrapText="1"/>
    </xf>
    <xf numFmtId="2" fontId="0" fillId="4" borderId="12" xfId="0" applyNumberFormat="1" applyFont="1" applyFill="1" applyBorder="1" applyAlignment="1">
      <alignment vertical="center" wrapText="1"/>
    </xf>
    <xf numFmtId="2" fontId="0" fillId="4" borderId="13" xfId="0" applyNumberFormat="1" applyFont="1" applyFill="1" applyBorder="1" applyAlignment="1">
      <alignment vertical="center" wrapText="1"/>
    </xf>
    <xf numFmtId="2" fontId="0" fillId="5" borderId="5" xfId="0" applyNumberFormat="1" applyFont="1" applyFill="1" applyBorder="1" applyAlignment="1">
      <alignment vertical="center" wrapText="1"/>
    </xf>
    <xf numFmtId="2" fontId="0" fillId="5" borderId="14" xfId="0" applyNumberFormat="1" applyFont="1" applyFill="1" applyBorder="1" applyAlignment="1">
      <alignment vertical="center" wrapText="1"/>
    </xf>
    <xf numFmtId="2" fontId="0" fillId="0" borderId="3" xfId="0" applyNumberFormat="1" applyFill="1" applyBorder="1"/>
    <xf numFmtId="2" fontId="0" fillId="0" borderId="3" xfId="0" applyNumberFormat="1" applyBorder="1"/>
    <xf numFmtId="2" fontId="0" fillId="0" borderId="4" xfId="0" applyNumberFormat="1" applyFill="1" applyBorder="1"/>
    <xf numFmtId="2" fontId="0" fillId="0" borderId="4" xfId="0" applyNumberFormat="1" applyBorder="1"/>
    <xf numFmtId="2" fontId="0" fillId="0" borderId="5" xfId="0" applyNumberFormat="1" applyFill="1" applyBorder="1"/>
    <xf numFmtId="2" fontId="0" fillId="0" borderId="5" xfId="0" applyNumberFormat="1" applyBorder="1"/>
    <xf numFmtId="0" fontId="2" fillId="0" borderId="15" xfId="0" applyFont="1" applyBorder="1"/>
    <xf numFmtId="0" fontId="0" fillId="0" borderId="15" xfId="0" applyFont="1" applyBorder="1"/>
    <xf numFmtId="0" fontId="0" fillId="0" borderId="15" xfId="0" applyFont="1" applyBorder="1" applyAlignment="1"/>
    <xf numFmtId="0" fontId="0" fillId="0" borderId="15" xfId="0" applyFont="1" applyFill="1" applyBorder="1" applyAlignment="1"/>
    <xf numFmtId="0" fontId="0" fillId="2" borderId="15" xfId="0" applyFont="1" applyFill="1" applyBorder="1" applyAlignment="1"/>
    <xf numFmtId="0" fontId="0" fillId="0" borderId="16" xfId="0" applyBorder="1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Q47"/>
  <sheetViews>
    <sheetView topLeftCell="A25" zoomScaleNormal="100" workbookViewId="0">
      <selection activeCell="D51" sqref="D51"/>
    </sheetView>
  </sheetViews>
  <sheetFormatPr baseColWidth="10" defaultColWidth="9.140625" defaultRowHeight="15" x14ac:dyDescent="0.25"/>
  <cols>
    <col min="2" max="2" width="14.5703125" bestFit="1" customWidth="1"/>
    <col min="3" max="5" width="10.28515625" bestFit="1" customWidth="1"/>
    <col min="6" max="6" width="10.7109375" customWidth="1"/>
    <col min="7" max="7" width="10.5703125" customWidth="1"/>
    <col min="8" max="9" width="10.28515625" customWidth="1"/>
    <col min="10" max="10" width="10.140625" customWidth="1"/>
    <col min="11" max="11" width="11" customWidth="1"/>
    <col min="12" max="12" width="10.5703125" customWidth="1"/>
    <col min="13" max="13" width="10" customWidth="1"/>
    <col min="14" max="14" width="10.5703125" customWidth="1"/>
    <col min="15" max="15" width="11.140625" customWidth="1"/>
    <col min="16" max="16" width="9.42578125" customWidth="1"/>
    <col min="21" max="21" width="20.5703125" bestFit="1" customWidth="1"/>
    <col min="22" max="22" width="12" bestFit="1" customWidth="1"/>
    <col min="23" max="23" width="16.140625" bestFit="1" customWidth="1"/>
    <col min="24" max="24" width="13.42578125" bestFit="1" customWidth="1"/>
    <col min="25" max="25" width="12" bestFit="1" customWidth="1"/>
    <col min="26" max="26" width="16.5703125" bestFit="1" customWidth="1"/>
    <col min="27" max="27" width="20.5703125" bestFit="1" customWidth="1"/>
    <col min="28" max="28" width="12" bestFit="1" customWidth="1"/>
    <col min="30" max="30" width="18.42578125" bestFit="1" customWidth="1"/>
    <col min="31" max="31" width="14.28515625" bestFit="1" customWidth="1"/>
    <col min="32" max="32" width="19.140625" bestFit="1" customWidth="1"/>
    <col min="33" max="33" width="15" bestFit="1" customWidth="1"/>
  </cols>
  <sheetData>
    <row r="4" spans="2:17" x14ac:dyDescent="0.25">
      <c r="F4" t="s">
        <v>0</v>
      </c>
    </row>
    <row r="6" spans="2:17" x14ac:dyDescent="0.25">
      <c r="F6" s="4"/>
      <c r="G6" t="s">
        <v>11</v>
      </c>
    </row>
    <row r="8" spans="2:17" x14ac:dyDescent="0.25">
      <c r="C8" t="s">
        <v>1</v>
      </c>
      <c r="E8" t="s">
        <v>2</v>
      </c>
      <c r="F8" t="s">
        <v>3</v>
      </c>
      <c r="H8" t="s">
        <v>15</v>
      </c>
      <c r="J8" t="s">
        <v>4</v>
      </c>
      <c r="L8" t="s">
        <v>12</v>
      </c>
      <c r="N8" t="s">
        <v>13</v>
      </c>
      <c r="P8" t="s">
        <v>14</v>
      </c>
    </row>
    <row r="9" spans="2:17" ht="15.75" thickBot="1" x14ac:dyDescent="0.3"/>
    <row r="10" spans="2:17" ht="16.5" thickTop="1" thickBot="1" x14ac:dyDescent="0.3">
      <c r="C10" s="1" t="s">
        <v>44</v>
      </c>
      <c r="D10" s="2" t="s">
        <v>45</v>
      </c>
      <c r="E10" s="2" t="s">
        <v>45</v>
      </c>
      <c r="F10" s="1" t="s">
        <v>44</v>
      </c>
      <c r="G10" s="1" t="s">
        <v>45</v>
      </c>
      <c r="H10" s="1" t="s">
        <v>44</v>
      </c>
      <c r="I10" s="1" t="s">
        <v>45</v>
      </c>
      <c r="J10" s="1" t="s">
        <v>44</v>
      </c>
      <c r="K10" s="1" t="s">
        <v>45</v>
      </c>
      <c r="L10" s="2" t="s">
        <v>44</v>
      </c>
      <c r="M10" s="2" t="s">
        <v>45</v>
      </c>
      <c r="N10" s="2" t="s">
        <v>44</v>
      </c>
      <c r="O10" s="2" t="s">
        <v>45</v>
      </c>
      <c r="P10" s="2" t="s">
        <v>44</v>
      </c>
      <c r="Q10" s="2" t="s">
        <v>45</v>
      </c>
    </row>
    <row r="11" spans="2:17" ht="15.75" thickTop="1" x14ac:dyDescent="0.25">
      <c r="B11" s="3">
        <v>1</v>
      </c>
      <c r="C11" s="29">
        <v>17.986000000000001</v>
      </c>
      <c r="D11" s="29">
        <v>14.715999999999999</v>
      </c>
      <c r="E11" s="30">
        <v>10.07</v>
      </c>
      <c r="F11" s="30"/>
      <c r="G11" s="30"/>
      <c r="H11" s="30">
        <v>13.189868939255224</v>
      </c>
      <c r="I11" s="30">
        <v>10.086370365312817</v>
      </c>
      <c r="J11" s="30">
        <v>51.884442968620284</v>
      </c>
      <c r="K11" s="30">
        <v>35.919998978275579</v>
      </c>
      <c r="L11" s="30">
        <v>30.23225196143925</v>
      </c>
      <c r="M11" s="30">
        <v>24.380848355999397</v>
      </c>
      <c r="N11" s="30">
        <v>39.334658596216116</v>
      </c>
      <c r="O11" s="30">
        <v>30.071455156085115</v>
      </c>
      <c r="P11" s="30">
        <v>35.314265314282423</v>
      </c>
      <c r="Q11" s="30">
        <v>27.517962125667768</v>
      </c>
    </row>
    <row r="12" spans="2:17" x14ac:dyDescent="0.25">
      <c r="B12" s="4">
        <v>3</v>
      </c>
      <c r="C12" s="31">
        <v>15.722</v>
      </c>
      <c r="D12" s="31">
        <v>11.791</v>
      </c>
      <c r="E12" s="32">
        <v>11.75</v>
      </c>
      <c r="F12" s="32">
        <v>13.68</v>
      </c>
      <c r="G12" s="32">
        <v>10.029999999999999</v>
      </c>
      <c r="H12" s="32">
        <v>10.162959140995422</v>
      </c>
      <c r="I12" s="32">
        <v>8.5994269654576652</v>
      </c>
      <c r="J12" s="32">
        <v>54.68550206920289</v>
      </c>
      <c r="K12" s="32">
        <v>37.797332312537293</v>
      </c>
      <c r="L12" s="32">
        <v>16.6121559940079</v>
      </c>
      <c r="M12" s="32">
        <v>12.703413407182511</v>
      </c>
      <c r="N12" s="32">
        <v>18.584796331209173</v>
      </c>
      <c r="O12" s="32">
        <v>14.154851930681174</v>
      </c>
      <c r="P12" s="32">
        <v>13.499534711668156</v>
      </c>
      <c r="Q12" s="32">
        <v>10.642351636771402</v>
      </c>
    </row>
    <row r="13" spans="2:17" x14ac:dyDescent="0.25">
      <c r="B13" s="4">
        <v>5</v>
      </c>
      <c r="C13" s="31">
        <v>4.7089999999999996</v>
      </c>
      <c r="D13" s="31">
        <v>3.14</v>
      </c>
      <c r="E13" s="32">
        <v>3.36</v>
      </c>
      <c r="F13" s="32">
        <v>3.64</v>
      </c>
      <c r="G13" s="32">
        <v>1.82</v>
      </c>
      <c r="H13" s="32">
        <v>6.202151371256905</v>
      </c>
      <c r="I13" s="32">
        <v>3.1010756856284525</v>
      </c>
      <c r="J13" s="32">
        <v>30.276206646264754</v>
      </c>
      <c r="K13" s="32">
        <v>20.715299284286409</v>
      </c>
      <c r="L13" s="32">
        <v>14.652372463308017</v>
      </c>
      <c r="M13" s="32">
        <v>11.721897970646413</v>
      </c>
      <c r="N13" s="32">
        <v>9.5838859042550002</v>
      </c>
      <c r="O13" s="32">
        <v>6.7712237367019021</v>
      </c>
      <c r="P13" s="32">
        <v>5.104460970744511</v>
      </c>
      <c r="Q13" s="32">
        <v>3.5418708776594565</v>
      </c>
    </row>
    <row r="14" spans="2:17" x14ac:dyDescent="0.25">
      <c r="B14" s="4">
        <v>6</v>
      </c>
      <c r="C14" s="31">
        <v>28.303999999999998</v>
      </c>
      <c r="D14" s="31">
        <v>22.8</v>
      </c>
      <c r="E14" s="32">
        <v>10.89</v>
      </c>
      <c r="F14" s="32">
        <v>27.34</v>
      </c>
      <c r="G14" s="32">
        <v>22.78</v>
      </c>
      <c r="H14" s="32">
        <v>8.5155994169136839</v>
      </c>
      <c r="I14" s="32">
        <v>5.4190178107632532</v>
      </c>
      <c r="J14" s="32">
        <v>63.954311040192884</v>
      </c>
      <c r="K14" s="32">
        <v>50.364019944151892</v>
      </c>
      <c r="L14" s="32">
        <v>43.997774690328995</v>
      </c>
      <c r="M14" s="32">
        <v>34.220491425811446</v>
      </c>
      <c r="N14" s="32">
        <v>30.705787406444284</v>
      </c>
      <c r="O14" s="32">
        <v>23.055450918274065</v>
      </c>
      <c r="P14" s="32">
        <v>20.757738935478915</v>
      </c>
      <c r="Q14" s="32">
        <v>15.875100972039222</v>
      </c>
    </row>
    <row r="15" spans="2:17" x14ac:dyDescent="0.25">
      <c r="B15" s="4">
        <v>7</v>
      </c>
      <c r="C15" s="31">
        <v>55.633000000000003</v>
      </c>
      <c r="D15" s="31">
        <v>42.313000000000002</v>
      </c>
      <c r="E15" s="32">
        <v>21.76</v>
      </c>
      <c r="F15" s="32">
        <v>52.62</v>
      </c>
      <c r="G15" s="32">
        <v>25.42</v>
      </c>
      <c r="H15" s="32">
        <v>20.131707826975713</v>
      </c>
      <c r="I15" s="32">
        <v>13.163039733022583</v>
      </c>
      <c r="J15" s="32">
        <v>71.901925773245296</v>
      </c>
      <c r="K15" s="32">
        <v>54.325899473118668</v>
      </c>
      <c r="L15" s="32">
        <v>71.428781102097162</v>
      </c>
      <c r="M15" s="32">
        <v>56.751634300296381</v>
      </c>
      <c r="N15" s="32">
        <v>49.464252888799749</v>
      </c>
      <c r="O15" s="32">
        <v>37.336507801503025</v>
      </c>
      <c r="P15" s="32">
        <v>45.333405217144104</v>
      </c>
      <c r="Q15" s="32">
        <v>34.503169975431518</v>
      </c>
    </row>
    <row r="16" spans="2:17" x14ac:dyDescent="0.25">
      <c r="B16" s="4">
        <v>8</v>
      </c>
      <c r="C16" s="31">
        <v>155.126</v>
      </c>
      <c r="D16" s="31">
        <v>104.73</v>
      </c>
      <c r="E16" s="32">
        <v>108.46</v>
      </c>
      <c r="F16" s="32">
        <v>117.91</v>
      </c>
      <c r="G16" s="32">
        <v>76.78</v>
      </c>
      <c r="H16" s="32">
        <v>112.0947099800626</v>
      </c>
      <c r="I16" s="32">
        <v>84.264299226391898</v>
      </c>
      <c r="J16" s="32">
        <v>175.08432312243653</v>
      </c>
      <c r="K16" s="32">
        <v>118.5548555672104</v>
      </c>
      <c r="L16" s="32">
        <v>134.03933907843552</v>
      </c>
      <c r="M16" s="32">
        <v>98.817322970233477</v>
      </c>
      <c r="N16" s="32">
        <v>116.21415413810239</v>
      </c>
      <c r="O16" s="32">
        <v>77.55489201577771</v>
      </c>
      <c r="P16" s="32">
        <v>111.61811414394015</v>
      </c>
      <c r="Q16" s="32">
        <v>74.403321734066452</v>
      </c>
    </row>
    <row r="17" spans="2:17" x14ac:dyDescent="0.25">
      <c r="B17" s="4">
        <v>13</v>
      </c>
      <c r="C17" s="31">
        <v>14.926</v>
      </c>
      <c r="D17" s="31">
        <v>12.569000000000001</v>
      </c>
      <c r="E17" s="32">
        <v>12.57</v>
      </c>
      <c r="F17" s="32">
        <v>24.66</v>
      </c>
      <c r="G17" s="32">
        <v>19.559999999999999</v>
      </c>
      <c r="H17" s="32">
        <v>13.158821557865144</v>
      </c>
      <c r="I17" s="32">
        <v>10.062628250132169</v>
      </c>
      <c r="J17" s="32">
        <v>63.527003343902635</v>
      </c>
      <c r="K17" s="32">
        <v>49.233427591524546</v>
      </c>
      <c r="L17" s="32">
        <v>25.362933828105643</v>
      </c>
      <c r="M17" s="32">
        <v>21.460944008397082</v>
      </c>
      <c r="N17" s="32">
        <v>25.255012685258041</v>
      </c>
      <c r="O17" s="32">
        <v>17.54613419859654</v>
      </c>
      <c r="P17" s="32">
        <v>17.572090018416954</v>
      </c>
      <c r="Q17" s="32">
        <v>13.081733189486181</v>
      </c>
    </row>
    <row r="18" spans="2:17" ht="15.75" thickBot="1" x14ac:dyDescent="0.3">
      <c r="B18" s="4">
        <v>15</v>
      </c>
      <c r="C18" s="33">
        <v>14.927</v>
      </c>
      <c r="D18" s="33">
        <v>9.4269999999999996</v>
      </c>
      <c r="E18" s="34">
        <v>7.51</v>
      </c>
      <c r="F18" s="34">
        <v>15.32</v>
      </c>
      <c r="G18" s="34">
        <v>8.51</v>
      </c>
      <c r="H18" s="34">
        <v>6.9559894547199868</v>
      </c>
      <c r="I18" s="34">
        <v>5.4102140203377669</v>
      </c>
      <c r="J18" s="34">
        <v>50.114911926957511</v>
      </c>
      <c r="K18" s="34">
        <v>36.803138446359426</v>
      </c>
      <c r="L18" s="34">
        <v>20.464844321005703</v>
      </c>
      <c r="M18" s="34">
        <v>12.668713151098768</v>
      </c>
      <c r="N18" s="34">
        <v>15.334919313077899</v>
      </c>
      <c r="O18" s="34">
        <v>10.953513795055644</v>
      </c>
      <c r="P18" s="34">
        <v>9.1902652329247339</v>
      </c>
      <c r="Q18" s="34">
        <v>6.8125512627785092</v>
      </c>
    </row>
    <row r="19" spans="2:17" ht="30.75" thickTop="1" x14ac:dyDescent="0.25">
      <c r="B19" s="5" t="s">
        <v>5</v>
      </c>
      <c r="C19" s="6">
        <v>0.99283043583812447</v>
      </c>
      <c r="D19" s="6">
        <v>0.99697366488985029</v>
      </c>
      <c r="E19" s="6">
        <v>0.96358154402321117</v>
      </c>
      <c r="F19" s="6">
        <v>0.99694689177798523</v>
      </c>
      <c r="G19" s="6">
        <v>0.97600538504734158</v>
      </c>
      <c r="H19" s="6">
        <v>0.94843972129605114</v>
      </c>
      <c r="I19" s="6">
        <v>0.95487839707272903</v>
      </c>
      <c r="J19" s="6">
        <v>0.97097450007748398</v>
      </c>
      <c r="K19" s="6">
        <v>0.96865716858612883</v>
      </c>
      <c r="L19" s="6">
        <v>0.99042112610383781</v>
      </c>
      <c r="M19" s="6">
        <v>0.98670443666258556</v>
      </c>
      <c r="N19" s="6">
        <v>0.99680428488638084</v>
      </c>
      <c r="O19" s="6">
        <v>0.99832110875187885</v>
      </c>
      <c r="P19" s="6">
        <v>0.99829116953725539</v>
      </c>
      <c r="Q19" s="6">
        <v>1</v>
      </c>
    </row>
    <row r="20" spans="2:17" x14ac:dyDescent="0.25">
      <c r="B20" t="s">
        <v>6</v>
      </c>
      <c r="C20" s="7">
        <v>1.5716994175972485E-6</v>
      </c>
      <c r="D20" s="7">
        <v>1.1908887345707292E-7</v>
      </c>
      <c r="E20" s="7">
        <v>1.9556332095179078E-4</v>
      </c>
      <c r="F20" s="7">
        <v>1.2227166987426004E-7</v>
      </c>
      <c r="G20" s="7">
        <v>5.7174526796027338E-5</v>
      </c>
      <c r="H20" s="7">
        <v>4.0487956144317583E-4</v>
      </c>
      <c r="I20" s="7">
        <v>3.6629901204370642E-4</v>
      </c>
      <c r="J20" s="7">
        <v>4.0487956144317583E-4</v>
      </c>
      <c r="K20" s="7">
        <v>1.2578414054613963E-4</v>
      </c>
      <c r="L20" s="7">
        <v>3.7433631488097366E-6</v>
      </c>
      <c r="M20" s="7">
        <v>1.0107231525739679E-5</v>
      </c>
      <c r="N20" s="7">
        <v>1.4018196632926943E-7</v>
      </c>
      <c r="O20" s="7">
        <v>2.0381665529303897E-8</v>
      </c>
      <c r="P20">
        <v>2.1490450854265173E-8</v>
      </c>
    </row>
    <row r="21" spans="2:17" x14ac:dyDescent="0.25">
      <c r="B21" t="s">
        <v>7</v>
      </c>
      <c r="C21" s="7">
        <v>1.1001895923180738E-5</v>
      </c>
      <c r="D21" s="7">
        <v>8.3362211419951047E-7</v>
      </c>
      <c r="E21" s="7">
        <v>1.3689432466625355E-3</v>
      </c>
      <c r="F21" s="7">
        <v>8.5590168911982024E-7</v>
      </c>
      <c r="G21" s="7">
        <v>4.0022168757219138E-4</v>
      </c>
      <c r="H21" s="7">
        <v>2.8341569301022309E-3</v>
      </c>
      <c r="I21" s="7">
        <v>2.564093084305945E-3</v>
      </c>
      <c r="J21" s="7">
        <v>2.8341569301022309E-3</v>
      </c>
      <c r="K21" s="7">
        <v>8.8048898382297742E-4</v>
      </c>
      <c r="L21" s="7">
        <v>2.6203542041668155E-5</v>
      </c>
      <c r="M21" s="7">
        <v>7.0750620680177758E-5</v>
      </c>
      <c r="N21" s="7">
        <v>9.8127376430488606E-7</v>
      </c>
      <c r="O21" s="7">
        <v>1.4267165870512727E-7</v>
      </c>
      <c r="P21">
        <v>1.504331559798562E-7</v>
      </c>
    </row>
    <row r="22" spans="2:17" ht="30" x14ac:dyDescent="0.25">
      <c r="B22" s="5" t="s">
        <v>8</v>
      </c>
      <c r="C22" t="s">
        <v>9</v>
      </c>
      <c r="D22" t="s">
        <v>9</v>
      </c>
      <c r="E22" t="s">
        <v>9</v>
      </c>
      <c r="F22" t="s">
        <v>9</v>
      </c>
      <c r="G22" t="s">
        <v>9</v>
      </c>
      <c r="H22" t="s">
        <v>9</v>
      </c>
      <c r="I22" t="s">
        <v>9</v>
      </c>
      <c r="J22" t="s">
        <v>9</v>
      </c>
      <c r="K22" t="s">
        <v>9</v>
      </c>
      <c r="L22" t="s">
        <v>9</v>
      </c>
      <c r="M22" t="s">
        <v>9</v>
      </c>
      <c r="N22" t="s">
        <v>9</v>
      </c>
      <c r="O22" t="s">
        <v>9</v>
      </c>
      <c r="P22" t="s">
        <v>9</v>
      </c>
    </row>
    <row r="23" spans="2:17" x14ac:dyDescent="0.25">
      <c r="B23" s="5"/>
    </row>
    <row r="24" spans="2:17" x14ac:dyDescent="0.25">
      <c r="B24" s="5"/>
    </row>
    <row r="25" spans="2:17" x14ac:dyDescent="0.25">
      <c r="B25" s="5"/>
    </row>
    <row r="26" spans="2:17" x14ac:dyDescent="0.25">
      <c r="B26" s="5"/>
      <c r="C26" t="s">
        <v>1</v>
      </c>
      <c r="E26" t="s">
        <v>2</v>
      </c>
      <c r="F26" t="s">
        <v>3</v>
      </c>
      <c r="H26" t="s">
        <v>15</v>
      </c>
      <c r="J26" t="s">
        <v>4</v>
      </c>
      <c r="L26" t="s">
        <v>12</v>
      </c>
      <c r="N26" t="s">
        <v>13</v>
      </c>
      <c r="P26" t="s">
        <v>14</v>
      </c>
    </row>
    <row r="27" spans="2:17" ht="15.75" thickBot="1" x14ac:dyDescent="0.3"/>
    <row r="28" spans="2:17" ht="16.5" thickTop="1" thickBot="1" x14ac:dyDescent="0.3">
      <c r="C28" s="1" t="s">
        <v>44</v>
      </c>
      <c r="D28" s="2" t="s">
        <v>45</v>
      </c>
      <c r="E28" s="2" t="s">
        <v>45</v>
      </c>
      <c r="F28" s="1" t="s">
        <v>44</v>
      </c>
      <c r="G28" s="1" t="s">
        <v>45</v>
      </c>
      <c r="H28" s="1" t="s">
        <v>44</v>
      </c>
      <c r="I28" s="1" t="s">
        <v>45</v>
      </c>
      <c r="J28" s="1" t="s">
        <v>44</v>
      </c>
      <c r="K28" s="1" t="s">
        <v>45</v>
      </c>
      <c r="L28" s="2" t="s">
        <v>44</v>
      </c>
      <c r="M28" s="2" t="s">
        <v>45</v>
      </c>
      <c r="N28" s="2" t="s">
        <v>44</v>
      </c>
      <c r="O28" s="2" t="s">
        <v>45</v>
      </c>
      <c r="P28" s="2" t="s">
        <v>44</v>
      </c>
      <c r="Q28" s="2" t="s">
        <v>45</v>
      </c>
    </row>
    <row r="29" spans="2:17" ht="15.75" thickTop="1" x14ac:dyDescent="0.25">
      <c r="B29" s="3">
        <v>1</v>
      </c>
      <c r="C29" s="8">
        <v>17.986000000000001</v>
      </c>
      <c r="D29" s="9">
        <v>14.715999999999999</v>
      </c>
      <c r="E29" s="9">
        <v>10.07</v>
      </c>
      <c r="F29" s="10"/>
      <c r="G29" s="10"/>
      <c r="H29" s="9">
        <v>13.189868939255224</v>
      </c>
      <c r="I29" s="9">
        <v>10.086370365312817</v>
      </c>
      <c r="J29" s="9">
        <v>51.884442968620284</v>
      </c>
      <c r="K29" s="9">
        <v>35.919998978275579</v>
      </c>
      <c r="L29" s="9">
        <v>30.23225196143925</v>
      </c>
      <c r="M29" s="9">
        <v>24.380848355999397</v>
      </c>
      <c r="N29" s="9">
        <v>39.334765448396361</v>
      </c>
      <c r="O29" s="8">
        <v>30.071536844872078</v>
      </c>
      <c r="P29" s="11">
        <v>35.314265314282423</v>
      </c>
      <c r="Q29" s="12">
        <v>27.517962125667768</v>
      </c>
    </row>
    <row r="30" spans="2:17" x14ac:dyDescent="0.25">
      <c r="B30" s="4">
        <v>2</v>
      </c>
      <c r="C30" s="13">
        <v>39.438000000000002</v>
      </c>
      <c r="D30" s="14">
        <v>31.55</v>
      </c>
      <c r="E30" s="14">
        <v>29.05</v>
      </c>
      <c r="F30" s="14">
        <v>40.19</v>
      </c>
      <c r="G30" s="14">
        <f>40.19-9.35</f>
        <v>30.839999999999996</v>
      </c>
      <c r="H30" s="14">
        <v>23.219886129678418</v>
      </c>
      <c r="I30" s="14">
        <v>19.34990510806535</v>
      </c>
      <c r="J30" s="14">
        <v>71.304128746734861</v>
      </c>
      <c r="K30" s="14">
        <v>57.835571094573837</v>
      </c>
      <c r="L30" s="14">
        <v>43.961583437619979</v>
      </c>
      <c r="M30" s="14">
        <v>36.146190826487533</v>
      </c>
      <c r="N30" s="14">
        <v>37.984212559031633</v>
      </c>
      <c r="O30" s="13">
        <v>29.226597385121206</v>
      </c>
      <c r="P30" s="15">
        <v>12.333209534856111</v>
      </c>
      <c r="Q30" s="16">
        <v>9.7681092324385581</v>
      </c>
    </row>
    <row r="31" spans="2:17" x14ac:dyDescent="0.25">
      <c r="B31" s="4">
        <v>3</v>
      </c>
      <c r="C31" s="13">
        <v>15.722</v>
      </c>
      <c r="D31" s="14">
        <v>11.791</v>
      </c>
      <c r="E31" s="14">
        <v>11.75</v>
      </c>
      <c r="F31" s="14">
        <v>13.68</v>
      </c>
      <c r="G31" s="14">
        <f>13.68-3.65</f>
        <v>10.029999999999999</v>
      </c>
      <c r="H31" s="14">
        <v>10.162959140995422</v>
      </c>
      <c r="I31" s="14">
        <v>8.5994269654576652</v>
      </c>
      <c r="J31" s="14">
        <v>54.68550206920289</v>
      </c>
      <c r="K31" s="14">
        <v>37.797332312537293</v>
      </c>
      <c r="L31" s="14">
        <v>16.6121559940079</v>
      </c>
      <c r="M31" s="14">
        <v>12.703413407182511</v>
      </c>
      <c r="N31" s="14">
        <v>18.584796331209173</v>
      </c>
      <c r="O31" s="13">
        <v>14.154851930681174</v>
      </c>
      <c r="P31" s="15">
        <v>13.499534711668156</v>
      </c>
      <c r="Q31" s="16">
        <v>10.642351636771402</v>
      </c>
    </row>
    <row r="32" spans="2:17" x14ac:dyDescent="0.25">
      <c r="B32" s="4">
        <v>4</v>
      </c>
      <c r="C32" s="17">
        <v>335.99799999999999</v>
      </c>
      <c r="D32" s="18">
        <v>251.15799999999999</v>
      </c>
      <c r="E32" s="19">
        <v>2335.08</v>
      </c>
      <c r="F32" s="18">
        <v>202.1</v>
      </c>
      <c r="G32" s="18">
        <f>202.1-42.3</f>
        <v>159.80000000000001</v>
      </c>
      <c r="H32" s="18">
        <v>215.31685833129436</v>
      </c>
      <c r="I32" s="20">
        <v>146.80694886224614</v>
      </c>
      <c r="J32" s="19">
        <v>1330.9006332276097</v>
      </c>
      <c r="K32" s="19">
        <v>978.67902327490685</v>
      </c>
      <c r="L32" s="18">
        <v>377.44862422925286</v>
      </c>
      <c r="M32" s="18">
        <v>288.98410292552171</v>
      </c>
      <c r="N32" s="18">
        <v>338.90634814915171</v>
      </c>
      <c r="O32" s="17">
        <v>259.03311782653901</v>
      </c>
      <c r="P32" s="21"/>
      <c r="Q32" s="22"/>
    </row>
    <row r="33" spans="2:17" x14ac:dyDescent="0.25">
      <c r="B33" s="4">
        <v>5</v>
      </c>
      <c r="C33" s="23">
        <v>4.7089999999999996</v>
      </c>
      <c r="D33" s="24">
        <v>3.14</v>
      </c>
      <c r="E33" s="24">
        <v>3.36</v>
      </c>
      <c r="F33" s="24">
        <v>3.64</v>
      </c>
      <c r="G33" s="24">
        <f>3.64-1.82</f>
        <v>1.82</v>
      </c>
      <c r="H33" s="24">
        <v>6.202151371256905</v>
      </c>
      <c r="I33" s="24">
        <v>3.1010756856284525</v>
      </c>
      <c r="J33" s="24">
        <v>30.276206646264754</v>
      </c>
      <c r="K33" s="24">
        <v>20.715299284286409</v>
      </c>
      <c r="L33" s="24">
        <v>14.652372463308017</v>
      </c>
      <c r="M33" s="24">
        <v>11.721897970646413</v>
      </c>
      <c r="N33" s="24">
        <v>9.5838859042550002</v>
      </c>
      <c r="O33" s="23">
        <v>6.7712237367019021</v>
      </c>
      <c r="P33" s="15">
        <v>5.104460970744511</v>
      </c>
      <c r="Q33" s="16">
        <v>3.5418708776594565</v>
      </c>
    </row>
    <row r="34" spans="2:17" x14ac:dyDescent="0.25">
      <c r="B34" s="4">
        <v>6</v>
      </c>
      <c r="C34" s="13">
        <v>28.303999999999998</v>
      </c>
      <c r="D34" s="14">
        <v>22.8</v>
      </c>
      <c r="E34" s="14">
        <v>10.89</v>
      </c>
      <c r="F34" s="14">
        <v>27.34</v>
      </c>
      <c r="G34" s="14">
        <f>27.34-4.56</f>
        <v>22.78</v>
      </c>
      <c r="H34" s="14">
        <v>8.5155994169136839</v>
      </c>
      <c r="I34" s="14">
        <v>5.4190178107632532</v>
      </c>
      <c r="J34" s="14">
        <v>63.954311040192884</v>
      </c>
      <c r="K34" s="14">
        <v>50.364019944151892</v>
      </c>
      <c r="L34" s="14">
        <v>43.997774690328995</v>
      </c>
      <c r="M34" s="14">
        <v>34.220491425811446</v>
      </c>
      <c r="N34" s="14">
        <v>30.705787406444284</v>
      </c>
      <c r="O34" s="13">
        <v>23.055450918274065</v>
      </c>
      <c r="P34" s="15">
        <v>20.757738935478915</v>
      </c>
      <c r="Q34" s="16">
        <v>15.875100972039222</v>
      </c>
    </row>
    <row r="35" spans="2:17" x14ac:dyDescent="0.25">
      <c r="B35" s="4">
        <v>7</v>
      </c>
      <c r="C35" s="13">
        <v>55.633000000000003</v>
      </c>
      <c r="D35" s="14">
        <v>42.313000000000002</v>
      </c>
      <c r="E35" s="14">
        <v>21.76</v>
      </c>
      <c r="F35" s="14">
        <v>52.62</v>
      </c>
      <c r="G35" s="14">
        <f>52.62-27.2</f>
        <v>25.419999999999998</v>
      </c>
      <c r="H35" s="14">
        <v>20.131707826975713</v>
      </c>
      <c r="I35" s="14">
        <v>13.163039733022583</v>
      </c>
      <c r="J35" s="14">
        <v>71.901925773245296</v>
      </c>
      <c r="K35" s="14">
        <v>54.325899473118668</v>
      </c>
      <c r="L35" s="14">
        <v>71.428781102097162</v>
      </c>
      <c r="M35" s="14">
        <v>56.751634300296381</v>
      </c>
      <c r="N35" s="14">
        <v>49.464252888799749</v>
      </c>
      <c r="O35" s="13">
        <v>37.336507801503025</v>
      </c>
      <c r="P35" s="15">
        <v>45.333405217144104</v>
      </c>
      <c r="Q35" s="16">
        <v>34.503169975431518</v>
      </c>
    </row>
    <row r="36" spans="2:17" x14ac:dyDescent="0.25">
      <c r="B36" s="4">
        <v>8</v>
      </c>
      <c r="C36" s="17">
        <v>155.126</v>
      </c>
      <c r="D36" s="18">
        <v>104.73</v>
      </c>
      <c r="E36" s="18">
        <v>108.46</v>
      </c>
      <c r="F36" s="18">
        <v>117.91</v>
      </c>
      <c r="G36" s="18">
        <f>117.91-41.13</f>
        <v>76.78</v>
      </c>
      <c r="H36" s="18">
        <v>112.0947099800626</v>
      </c>
      <c r="I36" s="18">
        <v>84.264299226391898</v>
      </c>
      <c r="J36" s="18">
        <v>175.08432312243653</v>
      </c>
      <c r="K36" s="18">
        <v>118.5548555672104</v>
      </c>
      <c r="L36" s="18">
        <v>134.03933907843552</v>
      </c>
      <c r="M36" s="18">
        <v>98.817322970233477</v>
      </c>
      <c r="N36" s="18">
        <v>116.21415413810239</v>
      </c>
      <c r="O36" s="17">
        <v>77.55489201577771</v>
      </c>
      <c r="P36" s="15">
        <v>111.61811414394015</v>
      </c>
      <c r="Q36" s="16">
        <v>74.403321734066452</v>
      </c>
    </row>
    <row r="37" spans="2:17" x14ac:dyDescent="0.25">
      <c r="B37" s="4">
        <v>9</v>
      </c>
      <c r="C37" s="17">
        <v>286.18299999999999</v>
      </c>
      <c r="D37" s="18">
        <v>226.726</v>
      </c>
      <c r="E37" s="18">
        <v>235.96</v>
      </c>
      <c r="F37" s="18">
        <v>295.52999999999997</v>
      </c>
      <c r="G37" s="18">
        <f>295.53-68.95</f>
        <v>226.57999999999998</v>
      </c>
      <c r="H37" s="18">
        <v>195.43938713916134</v>
      </c>
      <c r="I37" s="18">
        <v>146.00017458221933</v>
      </c>
      <c r="J37" s="18">
        <v>378.13563506473616</v>
      </c>
      <c r="K37" s="18">
        <v>307.82115747005383</v>
      </c>
      <c r="L37" s="18">
        <v>402.45929983803939</v>
      </c>
      <c r="M37" s="18">
        <v>318.45080521165255</v>
      </c>
      <c r="N37" s="18">
        <v>294.8441119356018</v>
      </c>
      <c r="O37" s="17">
        <v>222.35166232498426</v>
      </c>
      <c r="P37" s="21"/>
      <c r="Q37" s="22"/>
    </row>
    <row r="38" spans="2:17" x14ac:dyDescent="0.25">
      <c r="B38" s="4">
        <v>10</v>
      </c>
      <c r="C38" s="17">
        <v>3.9460000000000002</v>
      </c>
      <c r="D38" s="18">
        <v>3.157</v>
      </c>
      <c r="E38" s="18">
        <v>5.0199999999999996</v>
      </c>
      <c r="F38" s="18">
        <v>1.94</v>
      </c>
      <c r="G38" s="18">
        <v>1.94</v>
      </c>
      <c r="H38" s="18">
        <v>3.6005771725207549</v>
      </c>
      <c r="I38" s="18">
        <v>1.8002885862603775</v>
      </c>
      <c r="J38" s="18">
        <v>76.890759633143887</v>
      </c>
      <c r="K38" s="18">
        <v>54.695488811205436</v>
      </c>
      <c r="L38" s="18">
        <v>11.721554473482424</v>
      </c>
      <c r="M38" s="18">
        <v>5.8607772367412121</v>
      </c>
      <c r="N38" s="18">
        <v>6.8319749046437535</v>
      </c>
      <c r="O38" s="17">
        <v>4.9544856178714243</v>
      </c>
      <c r="P38" s="21"/>
      <c r="Q38" s="22"/>
    </row>
    <row r="39" spans="2:17" x14ac:dyDescent="0.25">
      <c r="B39" s="4">
        <v>11</v>
      </c>
      <c r="C39" s="23">
        <v>3.9470000000000001</v>
      </c>
      <c r="D39" s="24">
        <v>3.9470000000000001</v>
      </c>
      <c r="E39" s="24">
        <v>0.84</v>
      </c>
      <c r="F39" s="24">
        <v>2.78</v>
      </c>
      <c r="G39" s="24">
        <f>2.78-0</f>
        <v>2.78</v>
      </c>
      <c r="H39" s="24">
        <v>1.5397679723642443</v>
      </c>
      <c r="I39" s="24">
        <v>1.5397679723642443</v>
      </c>
      <c r="J39" s="24">
        <v>28.341881822225545</v>
      </c>
      <c r="K39" s="24">
        <v>19.681862376545517</v>
      </c>
      <c r="L39" s="24">
        <v>2.9364809799232794</v>
      </c>
      <c r="M39" s="24">
        <v>1.9576539866155198</v>
      </c>
      <c r="N39" s="24">
        <v>6.0419054478048855</v>
      </c>
      <c r="O39" s="23">
        <v>3.9666422722545116</v>
      </c>
      <c r="P39" s="21"/>
      <c r="Q39" s="22"/>
    </row>
    <row r="40" spans="2:17" x14ac:dyDescent="0.25">
      <c r="B40" s="4">
        <v>12</v>
      </c>
      <c r="C40" s="23">
        <v>0.78500000000000003</v>
      </c>
      <c r="D40" s="24">
        <v>0.78500000000000003</v>
      </c>
      <c r="E40" s="24">
        <v>3.34</v>
      </c>
      <c r="F40" s="24">
        <v>5.35</v>
      </c>
      <c r="G40" s="24">
        <f>5.35-1.78</f>
        <v>3.5699999999999994</v>
      </c>
      <c r="H40" s="24">
        <v>4.5675865786035974</v>
      </c>
      <c r="I40" s="24">
        <v>3.0450577190690646</v>
      </c>
      <c r="J40" s="24">
        <v>44.32141579708567</v>
      </c>
      <c r="K40" s="24">
        <v>34.990591418751848</v>
      </c>
      <c r="L40" s="24">
        <v>8.7983334001354958</v>
      </c>
      <c r="M40" s="24">
        <v>6.8431482001053849</v>
      </c>
      <c r="N40" s="24">
        <v>8.07125302167535</v>
      </c>
      <c r="O40" s="23">
        <v>5.8060949155922676</v>
      </c>
      <c r="P40" s="21"/>
      <c r="Q40" s="22"/>
    </row>
    <row r="41" spans="2:17" x14ac:dyDescent="0.25">
      <c r="B41" s="4">
        <v>13</v>
      </c>
      <c r="C41" s="13">
        <v>14.926</v>
      </c>
      <c r="D41" s="14">
        <v>12.569000000000001</v>
      </c>
      <c r="E41" s="14">
        <v>12.57</v>
      </c>
      <c r="F41" s="14">
        <v>24.66</v>
      </c>
      <c r="G41" s="14">
        <v>19.559999999999999</v>
      </c>
      <c r="H41" s="14">
        <v>13.158821557865144</v>
      </c>
      <c r="I41" s="14">
        <v>10.062628250132169</v>
      </c>
      <c r="J41" s="14">
        <v>63.527003343902635</v>
      </c>
      <c r="K41" s="14">
        <v>49.233427591524546</v>
      </c>
      <c r="L41" s="14">
        <v>25.362933828105643</v>
      </c>
      <c r="M41" s="14">
        <v>21.460944008397082</v>
      </c>
      <c r="N41" s="14">
        <v>25.255012685258041</v>
      </c>
      <c r="O41" s="13">
        <v>17.54613419859654</v>
      </c>
      <c r="P41" s="15">
        <v>17.572090018416954</v>
      </c>
      <c r="Q41" s="16">
        <v>13.081733189486181</v>
      </c>
    </row>
    <row r="42" spans="2:17" x14ac:dyDescent="0.25">
      <c r="B42" s="4">
        <v>14</v>
      </c>
      <c r="C42" s="23">
        <v>4.7130000000000001</v>
      </c>
      <c r="D42" s="24">
        <v>3.9279999999999999</v>
      </c>
      <c r="E42" s="24">
        <v>3.35</v>
      </c>
      <c r="F42" s="24">
        <v>8.5</v>
      </c>
      <c r="G42" s="24">
        <v>4.25</v>
      </c>
      <c r="H42" s="24">
        <v>3.0954936577204322</v>
      </c>
      <c r="I42" s="24">
        <v>0.77387341443010804</v>
      </c>
      <c r="J42" s="24">
        <v>64.380599025706928</v>
      </c>
      <c r="K42" s="24">
        <v>47.689332611634768</v>
      </c>
      <c r="L42" s="24">
        <v>10.715305059864461</v>
      </c>
      <c r="M42" s="24">
        <v>6.8188304926410206</v>
      </c>
      <c r="N42" s="24">
        <v>6.1027392184610241</v>
      </c>
      <c r="O42" s="23">
        <v>4.3062618727668704</v>
      </c>
      <c r="P42" s="21"/>
      <c r="Q42" s="22"/>
    </row>
    <row r="43" spans="2:17" ht="15.75" thickBot="1" x14ac:dyDescent="0.3">
      <c r="B43" s="4">
        <v>15</v>
      </c>
      <c r="C43" s="25">
        <v>14.927</v>
      </c>
      <c r="D43" s="26">
        <v>9.4269999999999996</v>
      </c>
      <c r="E43" s="26">
        <v>7.51</v>
      </c>
      <c r="F43" s="26">
        <v>15.32</v>
      </c>
      <c r="G43" s="26">
        <v>8.51</v>
      </c>
      <c r="H43" s="26">
        <v>6.9559894547199868</v>
      </c>
      <c r="I43" s="26">
        <v>5.4102140203377669</v>
      </c>
      <c r="J43" s="26">
        <v>50.114911926957511</v>
      </c>
      <c r="K43" s="26">
        <v>36.803138446359426</v>
      </c>
      <c r="L43" s="26">
        <v>20.464844321005703</v>
      </c>
      <c r="M43" s="26">
        <v>12.668713151098768</v>
      </c>
      <c r="N43" s="26">
        <v>15.334919313077899</v>
      </c>
      <c r="O43" s="25">
        <v>10.953513795055644</v>
      </c>
      <c r="P43" s="27">
        <v>9.1902652329247339</v>
      </c>
      <c r="Q43" s="28">
        <v>6.8125512627785092</v>
      </c>
    </row>
    <row r="44" spans="2:17" ht="30.75" thickTop="1" x14ac:dyDescent="0.25">
      <c r="B44" s="5" t="s">
        <v>10</v>
      </c>
      <c r="C44" s="6">
        <v>0.99035489026904056</v>
      </c>
      <c r="D44" s="6">
        <v>0.99499160561380129</v>
      </c>
      <c r="E44" s="6">
        <v>0.78856170095768763</v>
      </c>
      <c r="F44" s="6">
        <v>0.94907847473298301</v>
      </c>
      <c r="G44" s="6">
        <v>0.95815022033763342</v>
      </c>
      <c r="H44" s="6">
        <v>0.9828498425024832</v>
      </c>
      <c r="I44" s="6">
        <v>0.9755823924345417</v>
      </c>
      <c r="J44" s="6">
        <v>0.87503126471442061</v>
      </c>
      <c r="K44" s="6">
        <v>0.88769026777408622</v>
      </c>
      <c r="L44" s="6">
        <v>0.99170078775898429</v>
      </c>
      <c r="M44" s="6">
        <v>0.9755823924345417</v>
      </c>
      <c r="N44" s="6">
        <v>0.99939718786216714</v>
      </c>
      <c r="O44" s="6">
        <v>1</v>
      </c>
    </row>
    <row r="45" spans="2:17" x14ac:dyDescent="0.25">
      <c r="B45" t="s">
        <v>6</v>
      </c>
      <c r="C45">
        <v>1.1385233795456726E-11</v>
      </c>
      <c r="D45">
        <v>2.2543303598650433E-13</v>
      </c>
      <c r="E45">
        <v>8.0397755412963887E-4</v>
      </c>
      <c r="F45">
        <v>2.2544039727747192E-7</v>
      </c>
      <c r="G45">
        <v>7.0856733645792022E-8</v>
      </c>
      <c r="H45">
        <v>3.5406763316769362E-10</v>
      </c>
      <c r="I45">
        <v>2.9032021393755693E-9</v>
      </c>
      <c r="J45">
        <v>4.1789090631728247E-5</v>
      </c>
      <c r="K45">
        <v>2.2652272227685658E-5</v>
      </c>
      <c r="L45">
        <v>4.6342248906258493E-12</v>
      </c>
      <c r="M45">
        <v>2.9032021393755693E-9</v>
      </c>
      <c r="N45">
        <v>6.9186739665577037E-19</v>
      </c>
    </row>
    <row r="46" spans="2:17" x14ac:dyDescent="0.25">
      <c r="B46" t="s">
        <v>7</v>
      </c>
      <c r="C46">
        <v>7.9696636568197074E-11</v>
      </c>
      <c r="D46">
        <v>1.5780312519055303E-12</v>
      </c>
      <c r="E46">
        <v>5.6278428789074721E-3</v>
      </c>
      <c r="F46">
        <v>1.5780827809423034E-6</v>
      </c>
      <c r="G46">
        <v>4.9599713552054418E-7</v>
      </c>
      <c r="H46">
        <v>2.4784734321738553E-9</v>
      </c>
      <c r="I46">
        <v>2.0322414975628984E-8</v>
      </c>
      <c r="J46">
        <v>2.9252363442209775E-4</v>
      </c>
      <c r="K46">
        <v>1.585659055937996E-4</v>
      </c>
      <c r="L46">
        <v>3.2439574234380948E-11</v>
      </c>
      <c r="M46">
        <v>2.0322414975628984E-8</v>
      </c>
      <c r="N46">
        <v>4.843071776590393E-18</v>
      </c>
    </row>
    <row r="47" spans="2:17" ht="30" x14ac:dyDescent="0.25">
      <c r="B47" s="5" t="s">
        <v>8</v>
      </c>
      <c r="C47" t="s">
        <v>9</v>
      </c>
      <c r="D47" t="s">
        <v>9</v>
      </c>
      <c r="E47" t="s">
        <v>9</v>
      </c>
      <c r="F47" t="s">
        <v>9</v>
      </c>
      <c r="G47" t="s">
        <v>9</v>
      </c>
      <c r="H47" t="s">
        <v>9</v>
      </c>
      <c r="I47" t="s">
        <v>9</v>
      </c>
      <c r="J47" t="s">
        <v>9</v>
      </c>
      <c r="K47" t="s">
        <v>9</v>
      </c>
      <c r="L47" t="s">
        <v>9</v>
      </c>
      <c r="M47" t="s">
        <v>9</v>
      </c>
      <c r="N47" t="s">
        <v>9</v>
      </c>
    </row>
  </sheetData>
  <conditionalFormatting sqref="C11:C18">
    <cfRule type="colorScale" priority="47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D11:D18">
    <cfRule type="colorScale" priority="46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E11:E18">
    <cfRule type="colorScale" priority="6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F11:F18">
    <cfRule type="colorScale" priority="6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1:G18">
    <cfRule type="colorScale" priority="6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H11:I18">
    <cfRule type="colorScale" priority="60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J11:J18">
    <cfRule type="colorScale" priority="5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L11:L18">
    <cfRule type="colorScale" priority="5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M11:M18">
    <cfRule type="colorScale" priority="5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N11:N18">
    <cfRule type="colorScale" priority="5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O11:O18">
    <cfRule type="colorScale" priority="5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P11:P18">
    <cfRule type="colorScale" priority="5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Q11:Q18">
    <cfRule type="colorScale" priority="50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D29:D43">
    <cfRule type="colorScale" priority="4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C29:C43">
    <cfRule type="colorScale" priority="48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E29:E31 E33:E43">
    <cfRule type="colorScale" priority="4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9:G43">
    <cfRule type="colorScale" priority="4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F29:F43">
    <cfRule type="colorScale" priority="4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H29:I43">
    <cfRule type="colorScale" priority="4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J29:J31 J33:J43">
    <cfRule type="colorScale" priority="4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L29:L43">
    <cfRule type="colorScale" priority="37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M29:M43">
    <cfRule type="colorScale" priority="36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N29:N43">
    <cfRule type="colorScale" priority="3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O29:O43">
    <cfRule type="colorScale" priority="3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P29:P43">
    <cfRule type="colorScale" priority="3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Q29:Q43">
    <cfRule type="colorScale" priority="32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K11:K18">
    <cfRule type="colorScale" priority="64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K29:K31 K33:K43">
    <cfRule type="colorScale" priority="65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C19:O19">
    <cfRule type="colorScale" priority="29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C44:M44">
    <cfRule type="colorScale" priority="30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N44">
    <cfRule type="colorScale" priority="2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O44">
    <cfRule type="colorScale" priority="27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19">
    <cfRule type="colorScale" priority="26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Q19">
    <cfRule type="colorScale" priority="25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D17" sqref="D17"/>
    </sheetView>
  </sheetViews>
  <sheetFormatPr baseColWidth="10" defaultRowHeight="15" x14ac:dyDescent="0.25"/>
  <cols>
    <col min="2" max="2" width="44.7109375" bestFit="1" customWidth="1"/>
    <col min="3" max="3" width="7.7109375" bestFit="1" customWidth="1"/>
    <col min="4" max="4" width="44.7109375" bestFit="1" customWidth="1"/>
    <col min="5" max="5" width="15.140625" bestFit="1" customWidth="1"/>
    <col min="6" max="6" width="37.28515625" bestFit="1" customWidth="1"/>
  </cols>
  <sheetData>
    <row r="1" spans="1:6" x14ac:dyDescent="0.25">
      <c r="A1" s="35" t="s">
        <v>16</v>
      </c>
      <c r="B1" s="35" t="s">
        <v>17</v>
      </c>
      <c r="C1" s="35" t="s">
        <v>18</v>
      </c>
      <c r="D1" s="35" t="s">
        <v>19</v>
      </c>
      <c r="E1" s="35" t="s">
        <v>20</v>
      </c>
      <c r="F1" s="35" t="s">
        <v>21</v>
      </c>
    </row>
    <row r="2" spans="1:6" x14ac:dyDescent="0.25">
      <c r="A2" s="36">
        <v>1</v>
      </c>
      <c r="B2" s="36" t="s">
        <v>22</v>
      </c>
      <c r="C2" s="36">
        <v>30</v>
      </c>
      <c r="D2" s="36" t="s">
        <v>23</v>
      </c>
      <c r="E2" s="36" t="s">
        <v>24</v>
      </c>
      <c r="F2" s="37" t="s">
        <v>25</v>
      </c>
    </row>
    <row r="3" spans="1:6" x14ac:dyDescent="0.25">
      <c r="A3" s="36">
        <v>2</v>
      </c>
      <c r="B3" s="36" t="s">
        <v>22</v>
      </c>
      <c r="C3" s="36">
        <v>70</v>
      </c>
      <c r="D3" s="36" t="s">
        <v>23</v>
      </c>
      <c r="E3" s="36" t="s">
        <v>24</v>
      </c>
      <c r="F3" s="37" t="s">
        <v>26</v>
      </c>
    </row>
    <row r="4" spans="1:6" x14ac:dyDescent="0.25">
      <c r="A4" s="36">
        <v>3</v>
      </c>
      <c r="B4" s="36" t="s">
        <v>22</v>
      </c>
      <c r="C4" s="36">
        <v>70</v>
      </c>
      <c r="D4" s="36" t="s">
        <v>23</v>
      </c>
      <c r="E4" s="36" t="s">
        <v>24</v>
      </c>
      <c r="F4" s="37" t="s">
        <v>27</v>
      </c>
    </row>
    <row r="5" spans="1:6" x14ac:dyDescent="0.25">
      <c r="A5" s="36">
        <v>4</v>
      </c>
      <c r="B5" s="36" t="s">
        <v>28</v>
      </c>
      <c r="C5" s="36" t="s">
        <v>29</v>
      </c>
      <c r="D5" s="36" t="s">
        <v>30</v>
      </c>
      <c r="E5" s="36" t="s">
        <v>29</v>
      </c>
      <c r="F5" s="38" t="s">
        <v>31</v>
      </c>
    </row>
    <row r="6" spans="1:6" x14ac:dyDescent="0.25">
      <c r="A6" s="36">
        <v>5</v>
      </c>
      <c r="B6" s="36" t="s">
        <v>22</v>
      </c>
      <c r="C6" s="36">
        <v>60</v>
      </c>
      <c r="D6" s="36" t="s">
        <v>30</v>
      </c>
      <c r="E6" s="36" t="s">
        <v>24</v>
      </c>
      <c r="F6" s="39" t="s">
        <v>32</v>
      </c>
    </row>
    <row r="7" spans="1:6" x14ac:dyDescent="0.25">
      <c r="A7" s="36">
        <v>6</v>
      </c>
      <c r="B7" s="36" t="s">
        <v>22</v>
      </c>
      <c r="C7" s="36">
        <v>40</v>
      </c>
      <c r="D7" s="36" t="s">
        <v>33</v>
      </c>
      <c r="E7" s="36" t="s">
        <v>24</v>
      </c>
      <c r="F7" s="39" t="s">
        <v>34</v>
      </c>
    </row>
    <row r="8" spans="1:6" x14ac:dyDescent="0.25">
      <c r="A8" s="36">
        <v>7</v>
      </c>
      <c r="B8" s="36" t="s">
        <v>22</v>
      </c>
      <c r="C8" s="36">
        <v>90</v>
      </c>
      <c r="D8" s="36" t="s">
        <v>30</v>
      </c>
      <c r="E8" s="36" t="s">
        <v>24</v>
      </c>
      <c r="F8" s="39" t="s">
        <v>34</v>
      </c>
    </row>
    <row r="9" spans="1:6" x14ac:dyDescent="0.25">
      <c r="A9" s="36">
        <v>8</v>
      </c>
      <c r="B9" s="36" t="s">
        <v>22</v>
      </c>
      <c r="C9" s="36">
        <v>40</v>
      </c>
      <c r="D9" s="36" t="s">
        <v>73</v>
      </c>
      <c r="E9" s="36" t="s">
        <v>24</v>
      </c>
      <c r="F9" s="39" t="s">
        <v>35</v>
      </c>
    </row>
    <row r="10" spans="1:6" x14ac:dyDescent="0.25">
      <c r="A10" s="36">
        <v>9</v>
      </c>
      <c r="B10" s="36" t="s">
        <v>36</v>
      </c>
      <c r="C10" s="36" t="s">
        <v>29</v>
      </c>
      <c r="D10" s="36" t="s">
        <v>36</v>
      </c>
      <c r="E10" s="36" t="s">
        <v>29</v>
      </c>
      <c r="F10" s="36" t="s">
        <v>29</v>
      </c>
    </row>
    <row r="11" spans="1:6" x14ac:dyDescent="0.25">
      <c r="A11" s="36">
        <v>10</v>
      </c>
      <c r="B11" s="36" t="s">
        <v>22</v>
      </c>
      <c r="C11" s="36">
        <v>20</v>
      </c>
      <c r="D11" s="36" t="s">
        <v>23</v>
      </c>
      <c r="E11" s="36" t="s">
        <v>24</v>
      </c>
      <c r="F11" s="39" t="s">
        <v>37</v>
      </c>
    </row>
    <row r="12" spans="1:6" x14ac:dyDescent="0.25">
      <c r="A12" s="36">
        <v>11</v>
      </c>
      <c r="B12" s="36" t="s">
        <v>22</v>
      </c>
      <c r="C12" s="36">
        <v>80</v>
      </c>
      <c r="D12" s="36" t="s">
        <v>38</v>
      </c>
      <c r="E12" s="36" t="s">
        <v>24</v>
      </c>
      <c r="F12" s="39" t="s">
        <v>39</v>
      </c>
    </row>
    <row r="13" spans="1:6" x14ac:dyDescent="0.25">
      <c r="A13" s="36">
        <v>12</v>
      </c>
      <c r="B13" s="36" t="s">
        <v>22</v>
      </c>
      <c r="C13" s="36">
        <v>70</v>
      </c>
      <c r="D13" s="36" t="s">
        <v>40</v>
      </c>
      <c r="E13" s="36" t="s">
        <v>41</v>
      </c>
      <c r="F13" s="39" t="s">
        <v>42</v>
      </c>
    </row>
    <row r="14" spans="1:6" x14ac:dyDescent="0.25">
      <c r="A14" s="36">
        <v>13</v>
      </c>
      <c r="B14" s="36" t="s">
        <v>22</v>
      </c>
      <c r="C14" s="36">
        <v>40</v>
      </c>
      <c r="D14" s="36" t="s">
        <v>72</v>
      </c>
      <c r="E14" s="36" t="s">
        <v>24</v>
      </c>
      <c r="F14" s="37" t="s">
        <v>43</v>
      </c>
    </row>
    <row r="15" spans="1:6" x14ac:dyDescent="0.25">
      <c r="A15" s="36">
        <v>14</v>
      </c>
      <c r="B15" s="36" t="s">
        <v>22</v>
      </c>
      <c r="C15" s="36">
        <v>40</v>
      </c>
      <c r="D15" s="36" t="s">
        <v>23</v>
      </c>
      <c r="E15" s="36" t="s">
        <v>24</v>
      </c>
      <c r="F15" s="37" t="s">
        <v>26</v>
      </c>
    </row>
    <row r="16" spans="1:6" x14ac:dyDescent="0.25">
      <c r="A16" s="36">
        <v>15</v>
      </c>
      <c r="B16" s="36" t="s">
        <v>22</v>
      </c>
      <c r="C16" s="36">
        <v>40</v>
      </c>
      <c r="D16" s="36" t="s">
        <v>23</v>
      </c>
      <c r="E16" s="36" t="s">
        <v>24</v>
      </c>
      <c r="F16" s="37" t="s">
        <v>43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zoomScale="160" zoomScaleNormal="160" workbookViewId="0">
      <selection activeCell="D6" sqref="D6"/>
    </sheetView>
  </sheetViews>
  <sheetFormatPr baseColWidth="10" defaultRowHeight="15" x14ac:dyDescent="0.25"/>
  <cols>
    <col min="1" max="1" width="28.28515625" bestFit="1" customWidth="1"/>
    <col min="2" max="2" width="42.42578125" bestFit="1" customWidth="1"/>
  </cols>
  <sheetData>
    <row r="1" spans="1:2" x14ac:dyDescent="0.25">
      <c r="A1" t="s">
        <v>68</v>
      </c>
      <c r="B1" t="s">
        <v>69</v>
      </c>
    </row>
    <row r="2" spans="1:2" x14ac:dyDescent="0.25">
      <c r="A2" t="s">
        <v>54</v>
      </c>
      <c r="B2">
        <v>0.63179863217966292</v>
      </c>
    </row>
    <row r="3" spans="1:2" x14ac:dyDescent="0.25">
      <c r="A3" t="s">
        <v>55</v>
      </c>
      <c r="B3">
        <v>0.85945108902335421</v>
      </c>
    </row>
    <row r="4" spans="1:2" x14ac:dyDescent="0.25">
      <c r="A4" t="s">
        <v>56</v>
      </c>
      <c r="B4">
        <v>1.0910131050682517</v>
      </c>
    </row>
    <row r="5" spans="1:2" x14ac:dyDescent="0.25">
      <c r="A5" t="s">
        <v>57</v>
      </c>
      <c r="B5">
        <v>0.65621938437626748</v>
      </c>
    </row>
    <row r="6" spans="1:2" x14ac:dyDescent="0.25">
      <c r="A6" t="s">
        <v>58</v>
      </c>
      <c r="B6">
        <v>1.0713895738400991</v>
      </c>
    </row>
    <row r="7" spans="1:2" x14ac:dyDescent="0.25">
      <c r="A7" t="s">
        <v>59</v>
      </c>
      <c r="B7">
        <v>1.1190894980461557</v>
      </c>
    </row>
    <row r="8" spans="1:2" x14ac:dyDescent="0.25">
      <c r="A8" t="s">
        <v>60</v>
      </c>
      <c r="B8">
        <v>1.6246641460902438</v>
      </c>
    </row>
    <row r="9" spans="1:2" x14ac:dyDescent="0.25">
      <c r="A9" t="s">
        <v>61</v>
      </c>
      <c r="B9">
        <v>0.25807215097295055</v>
      </c>
    </row>
    <row r="10" spans="1:2" x14ac:dyDescent="0.25">
      <c r="A10" t="s">
        <v>62</v>
      </c>
      <c r="B10">
        <v>0.35446652549656904</v>
      </c>
    </row>
    <row r="11" spans="1:2" x14ac:dyDescent="0.25">
      <c r="A11" t="s">
        <v>63</v>
      </c>
      <c r="B11">
        <v>0.44713997707269054</v>
      </c>
    </row>
    <row r="12" spans="1:2" x14ac:dyDescent="0.25">
      <c r="A12" t="s">
        <v>64</v>
      </c>
      <c r="B12">
        <v>0.58743315300123478</v>
      </c>
    </row>
    <row r="13" spans="1:2" x14ac:dyDescent="0.25">
      <c r="A13" t="s">
        <v>65</v>
      </c>
      <c r="B13">
        <v>0.53702992603825128</v>
      </c>
    </row>
    <row r="14" spans="1:2" x14ac:dyDescent="0.25">
      <c r="A14" t="s">
        <v>66</v>
      </c>
      <c r="B14">
        <v>0.74492581149938919</v>
      </c>
    </row>
    <row r="15" spans="1:2" x14ac:dyDescent="0.25">
      <c r="A15" t="s">
        <v>67</v>
      </c>
      <c r="B15">
        <v>0.73720474748869425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A17" sqref="A17"/>
    </sheetView>
  </sheetViews>
  <sheetFormatPr baseColWidth="10" defaultRowHeight="15" x14ac:dyDescent="0.25"/>
  <sheetData>
    <row r="1" spans="1:20" x14ac:dyDescent="0.25">
      <c r="C1" t="s">
        <v>53</v>
      </c>
    </row>
    <row r="4" spans="1:20" x14ac:dyDescent="0.25">
      <c r="C4" t="s">
        <v>1</v>
      </c>
      <c r="E4" t="s">
        <v>2</v>
      </c>
      <c r="F4" t="s">
        <v>3</v>
      </c>
      <c r="H4" t="s">
        <v>15</v>
      </c>
      <c r="J4" t="s">
        <v>4</v>
      </c>
      <c r="L4" t="s">
        <v>12</v>
      </c>
      <c r="N4" t="s">
        <v>13</v>
      </c>
      <c r="P4" t="s">
        <v>14</v>
      </c>
    </row>
    <row r="5" spans="1:20" ht="15.75" thickBot="1" x14ac:dyDescent="0.3"/>
    <row r="6" spans="1:20" ht="31.5" thickTop="1" thickBot="1" x14ac:dyDescent="0.3">
      <c r="C6" s="1" t="s">
        <v>46</v>
      </c>
      <c r="D6" s="2" t="s">
        <v>47</v>
      </c>
      <c r="E6" s="2" t="s">
        <v>47</v>
      </c>
      <c r="F6" s="1" t="s">
        <v>46</v>
      </c>
      <c r="G6" s="1" t="s">
        <v>47</v>
      </c>
      <c r="H6" s="1" t="s">
        <v>46</v>
      </c>
      <c r="I6" s="1" t="s">
        <v>47</v>
      </c>
      <c r="J6" s="1" t="s">
        <v>46</v>
      </c>
      <c r="K6" s="1" t="s">
        <v>47</v>
      </c>
      <c r="L6" s="2" t="s">
        <v>46</v>
      </c>
      <c r="M6" s="2" t="s">
        <v>47</v>
      </c>
      <c r="N6" s="2" t="s">
        <v>46</v>
      </c>
      <c r="O6" s="2" t="s">
        <v>47</v>
      </c>
      <c r="P6" s="2" t="s">
        <v>46</v>
      </c>
      <c r="Q6" s="2" t="s">
        <v>47</v>
      </c>
    </row>
    <row r="7" spans="1:20" ht="15.75" thickTop="1" x14ac:dyDescent="0.25">
      <c r="C7" s="40" t="s">
        <v>52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S7" s="19" t="s">
        <v>75</v>
      </c>
      <c r="T7" t="s">
        <v>76</v>
      </c>
    </row>
    <row r="8" spans="1:20" x14ac:dyDescent="0.25">
      <c r="B8" t="s">
        <v>48</v>
      </c>
      <c r="C8" s="19">
        <v>85.714285714285708</v>
      </c>
      <c r="D8" s="19">
        <v>100</v>
      </c>
      <c r="E8" s="19">
        <v>100</v>
      </c>
      <c r="F8" s="19">
        <v>85.714285714285708</v>
      </c>
      <c r="G8" s="19">
        <v>100</v>
      </c>
      <c r="H8" s="19">
        <v>85.714285714285708</v>
      </c>
      <c r="I8" s="19">
        <v>71.428571428571431</v>
      </c>
      <c r="J8" s="19">
        <v>71.428571428571431</v>
      </c>
      <c r="K8" s="19">
        <v>71.428571428571431</v>
      </c>
      <c r="L8" s="19">
        <v>71.428571428571431</v>
      </c>
      <c r="M8" s="19">
        <v>71.428571428571431</v>
      </c>
      <c r="N8" s="19">
        <v>85.714285714285708</v>
      </c>
      <c r="O8" s="19">
        <v>85.714285714285708</v>
      </c>
      <c r="P8" s="19">
        <v>100</v>
      </c>
      <c r="Q8" s="19">
        <v>100</v>
      </c>
      <c r="S8" s="19">
        <v>83.516483516483518</v>
      </c>
      <c r="T8">
        <v>10.989010989011028</v>
      </c>
    </row>
    <row r="9" spans="1:20" x14ac:dyDescent="0.25">
      <c r="B9" t="s">
        <v>49</v>
      </c>
      <c r="C9" s="19">
        <v>100</v>
      </c>
      <c r="D9" s="19">
        <v>100</v>
      </c>
      <c r="E9" s="19">
        <v>100</v>
      </c>
      <c r="F9" s="19">
        <v>100</v>
      </c>
      <c r="G9" s="19">
        <v>100</v>
      </c>
      <c r="H9" s="19">
        <v>80</v>
      </c>
      <c r="I9" s="19">
        <v>60</v>
      </c>
      <c r="J9" s="19">
        <v>100</v>
      </c>
      <c r="K9" s="19">
        <v>100</v>
      </c>
      <c r="L9" s="19">
        <v>100</v>
      </c>
      <c r="M9" s="19">
        <v>100</v>
      </c>
      <c r="N9" s="19">
        <v>100</v>
      </c>
      <c r="O9" s="19">
        <v>100</v>
      </c>
      <c r="P9" s="19">
        <v>100</v>
      </c>
      <c r="Q9" s="19">
        <v>100</v>
      </c>
      <c r="S9" s="19">
        <v>95.384615384615387</v>
      </c>
      <c r="T9">
        <v>11.512791959304435</v>
      </c>
    </row>
    <row r="10" spans="1:20" x14ac:dyDescent="0.25">
      <c r="B10" t="s">
        <v>50</v>
      </c>
      <c r="C10" s="19">
        <v>50</v>
      </c>
      <c r="D10" s="19">
        <v>100</v>
      </c>
      <c r="E10" s="19">
        <v>100</v>
      </c>
      <c r="F10" s="19">
        <v>50</v>
      </c>
      <c r="G10" s="19">
        <v>100</v>
      </c>
      <c r="H10" s="19">
        <v>100</v>
      </c>
      <c r="I10" s="19">
        <v>100</v>
      </c>
      <c r="J10" s="19">
        <v>0</v>
      </c>
      <c r="K10" s="19">
        <v>0</v>
      </c>
      <c r="L10" s="19">
        <v>0</v>
      </c>
      <c r="M10" s="19">
        <v>0</v>
      </c>
      <c r="N10" s="19">
        <v>50</v>
      </c>
      <c r="O10" s="19">
        <v>50</v>
      </c>
      <c r="P10" s="19">
        <v>100</v>
      </c>
      <c r="Q10" s="19">
        <v>100</v>
      </c>
      <c r="S10" s="19">
        <v>53.846153846153847</v>
      </c>
      <c r="T10">
        <v>41.424344670265413</v>
      </c>
    </row>
    <row r="11" spans="1:20" x14ac:dyDescent="0.25">
      <c r="A11" t="s">
        <v>74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S11" s="19"/>
    </row>
    <row r="12" spans="1:20" x14ac:dyDescent="0.25">
      <c r="A12" t="s">
        <v>49</v>
      </c>
      <c r="B12" t="s">
        <v>70</v>
      </c>
      <c r="C12">
        <v>47.817624989501859</v>
      </c>
      <c r="D12">
        <v>47.817624989501859</v>
      </c>
      <c r="E12">
        <v>47.817624989501859</v>
      </c>
      <c r="F12">
        <v>47.817624989501859</v>
      </c>
      <c r="G12">
        <v>47.817624989501859</v>
      </c>
      <c r="H12">
        <v>28.358206388191054</v>
      </c>
      <c r="I12">
        <v>14.663279963467325</v>
      </c>
      <c r="J12">
        <v>47.817624989501859</v>
      </c>
      <c r="K12">
        <v>47.817624989501859</v>
      </c>
      <c r="L12">
        <v>47.817624989501859</v>
      </c>
      <c r="M12">
        <v>47.817624989501859</v>
      </c>
      <c r="N12">
        <v>47.817624989501859</v>
      </c>
      <c r="O12">
        <v>47.817624989501859</v>
      </c>
      <c r="P12">
        <v>47.817624989501859</v>
      </c>
      <c r="Q12">
        <v>47.817624989501859</v>
      </c>
      <c r="S12" s="19"/>
    </row>
    <row r="13" spans="1:20" x14ac:dyDescent="0.25">
      <c r="B13" t="s">
        <v>71</v>
      </c>
      <c r="C13">
        <v>1</v>
      </c>
      <c r="D13">
        <v>1</v>
      </c>
      <c r="E13">
        <v>1</v>
      </c>
      <c r="F13">
        <v>1</v>
      </c>
      <c r="G13">
        <v>1</v>
      </c>
      <c r="H13">
        <v>99.494923662053196</v>
      </c>
      <c r="I13">
        <v>94.725504947368307</v>
      </c>
      <c r="J13">
        <v>1</v>
      </c>
      <c r="K13">
        <v>1</v>
      </c>
      <c r="L13">
        <v>1</v>
      </c>
      <c r="M13">
        <v>1</v>
      </c>
      <c r="N13">
        <v>1</v>
      </c>
      <c r="O13">
        <v>1</v>
      </c>
      <c r="P13">
        <v>1</v>
      </c>
      <c r="Q13">
        <v>1</v>
      </c>
      <c r="S13" s="19"/>
    </row>
    <row r="14" spans="1:20" x14ac:dyDescent="0.25">
      <c r="A14" t="s">
        <v>50</v>
      </c>
      <c r="B14" t="s">
        <v>70</v>
      </c>
      <c r="C14">
        <v>1.2579117093425061</v>
      </c>
      <c r="D14">
        <v>15.811388300841903</v>
      </c>
      <c r="E14">
        <v>15.811388300841903</v>
      </c>
      <c r="F14">
        <v>1.2579117093425061</v>
      </c>
      <c r="G14">
        <v>15.811388300841903</v>
      </c>
      <c r="H14">
        <v>15.811388300841903</v>
      </c>
      <c r="I14">
        <v>15.811388300841903</v>
      </c>
      <c r="J14">
        <v>0</v>
      </c>
      <c r="K14">
        <v>0</v>
      </c>
      <c r="L14">
        <v>0</v>
      </c>
      <c r="M14">
        <v>0</v>
      </c>
      <c r="N14">
        <v>1.2579117093425061</v>
      </c>
      <c r="O14">
        <v>1.2579117093425061</v>
      </c>
      <c r="P14">
        <v>15.811388300841903</v>
      </c>
      <c r="Q14">
        <v>15.811388300841903</v>
      </c>
      <c r="S14" s="19"/>
    </row>
    <row r="15" spans="1:20" x14ac:dyDescent="0.25">
      <c r="B15" t="s">
        <v>71</v>
      </c>
      <c r="C15">
        <v>98.742088290657492</v>
      </c>
      <c r="D15">
        <v>1</v>
      </c>
      <c r="E15">
        <v>1</v>
      </c>
      <c r="F15">
        <v>98.742088290657492</v>
      </c>
      <c r="G15">
        <v>1</v>
      </c>
      <c r="H15">
        <v>1</v>
      </c>
      <c r="I15">
        <v>1</v>
      </c>
      <c r="J15">
        <v>84.188611699158102</v>
      </c>
      <c r="K15">
        <v>84.188611699158102</v>
      </c>
      <c r="L15">
        <v>84.188611699158102</v>
      </c>
      <c r="M15">
        <v>84.188611699158102</v>
      </c>
      <c r="N15">
        <v>98.742088290657492</v>
      </c>
      <c r="O15">
        <v>98.742088290657492</v>
      </c>
      <c r="P15">
        <v>1</v>
      </c>
      <c r="Q15">
        <v>1</v>
      </c>
      <c r="S15" s="19"/>
    </row>
    <row r="16" spans="1:20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S16" s="19"/>
    </row>
    <row r="17" spans="1:20" x14ac:dyDescent="0.25">
      <c r="C17" s="41" t="s">
        <v>51</v>
      </c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S17" s="19" t="s">
        <v>75</v>
      </c>
      <c r="T17" t="s">
        <v>76</v>
      </c>
    </row>
    <row r="18" spans="1:20" x14ac:dyDescent="0.25">
      <c r="B18" t="s">
        <v>48</v>
      </c>
      <c r="C18" s="19">
        <v>71.428571428571431</v>
      </c>
      <c r="D18" s="19">
        <v>100</v>
      </c>
      <c r="E18" s="19">
        <v>100</v>
      </c>
      <c r="F18" s="19">
        <v>71.428571428571431</v>
      </c>
      <c r="G18" s="19">
        <v>100</v>
      </c>
      <c r="H18" s="19">
        <v>85.714285714285708</v>
      </c>
      <c r="I18" s="19">
        <v>85.714285714285708</v>
      </c>
      <c r="J18" s="19">
        <v>85.714285714285708</v>
      </c>
      <c r="K18" s="19">
        <v>85.714285714285708</v>
      </c>
      <c r="L18" s="19">
        <v>85.714285714285708</v>
      </c>
      <c r="M18" s="19">
        <v>85.714285714285708</v>
      </c>
      <c r="N18" s="19">
        <v>85.714285714285708</v>
      </c>
      <c r="O18" s="19">
        <v>100</v>
      </c>
      <c r="P18" s="19">
        <v>85.714285714285708</v>
      </c>
      <c r="Q18" s="19">
        <v>100</v>
      </c>
      <c r="S18" s="19">
        <v>87.912087912087898</v>
      </c>
      <c r="T18">
        <v>9.4531046890580068</v>
      </c>
    </row>
    <row r="19" spans="1:20" x14ac:dyDescent="0.25">
      <c r="B19" t="s">
        <v>49</v>
      </c>
      <c r="C19" s="19">
        <v>60</v>
      </c>
      <c r="D19" s="19">
        <v>100</v>
      </c>
      <c r="E19" s="19">
        <v>100</v>
      </c>
      <c r="F19" s="19">
        <v>80</v>
      </c>
      <c r="G19" s="19">
        <v>100</v>
      </c>
      <c r="H19" s="19">
        <v>80</v>
      </c>
      <c r="I19" s="19">
        <v>80</v>
      </c>
      <c r="J19" s="19">
        <v>100</v>
      </c>
      <c r="K19" s="19">
        <v>100</v>
      </c>
      <c r="L19" s="19">
        <v>80</v>
      </c>
      <c r="M19" s="19">
        <v>80</v>
      </c>
      <c r="N19" s="19">
        <v>80</v>
      </c>
      <c r="O19" s="19">
        <v>100</v>
      </c>
      <c r="P19" s="19">
        <v>80</v>
      </c>
      <c r="Q19" s="19">
        <v>100</v>
      </c>
      <c r="S19" s="19">
        <v>87.692307692307693</v>
      </c>
      <c r="T19">
        <v>12.498520622516862</v>
      </c>
    </row>
    <row r="20" spans="1:20" x14ac:dyDescent="0.25">
      <c r="B20" t="s">
        <v>50</v>
      </c>
      <c r="C20" s="19">
        <v>100</v>
      </c>
      <c r="D20" s="19">
        <v>100</v>
      </c>
      <c r="E20" s="19">
        <v>100</v>
      </c>
      <c r="F20" s="19">
        <v>50</v>
      </c>
      <c r="G20" s="19">
        <v>100</v>
      </c>
      <c r="H20" s="19">
        <v>100</v>
      </c>
      <c r="I20" s="19">
        <v>100</v>
      </c>
      <c r="J20" s="19">
        <v>50</v>
      </c>
      <c r="K20" s="19">
        <v>50</v>
      </c>
      <c r="L20" s="19">
        <v>100</v>
      </c>
      <c r="M20" s="19">
        <v>100</v>
      </c>
      <c r="N20" s="19">
        <v>100</v>
      </c>
      <c r="O20" s="19">
        <v>100</v>
      </c>
      <c r="P20" s="19">
        <v>100</v>
      </c>
      <c r="Q20" s="19">
        <v>100</v>
      </c>
      <c r="S20" s="19">
        <v>88.461538461538467</v>
      </c>
      <c r="T20">
        <v>21.066252211737158</v>
      </c>
    </row>
    <row r="21" spans="1:20" x14ac:dyDescent="0.25">
      <c r="A21" t="s">
        <v>74</v>
      </c>
    </row>
    <row r="22" spans="1:20" x14ac:dyDescent="0.25">
      <c r="A22" t="s">
        <v>49</v>
      </c>
      <c r="B22" t="s">
        <v>70</v>
      </c>
      <c r="C22" s="19">
        <v>14.663279963467325</v>
      </c>
      <c r="D22" s="19">
        <v>47.817624989501859</v>
      </c>
      <c r="E22" s="19">
        <v>47.817624989501859</v>
      </c>
      <c r="F22" s="19">
        <v>28.358206388191054</v>
      </c>
      <c r="G22" s="19">
        <v>47.817624989501859</v>
      </c>
      <c r="H22" s="19">
        <v>28.358206388191054</v>
      </c>
      <c r="I22" s="19">
        <v>28.358206388191054</v>
      </c>
      <c r="J22" s="19">
        <v>47.817624989501859</v>
      </c>
      <c r="K22" s="19">
        <v>47.817624989501859</v>
      </c>
      <c r="L22" s="19">
        <v>28.358206388191054</v>
      </c>
      <c r="M22" s="19">
        <v>28.358206388191054</v>
      </c>
      <c r="N22" s="19">
        <v>28.358206388191054</v>
      </c>
      <c r="O22" s="19">
        <v>47.817624989501859</v>
      </c>
      <c r="P22" s="19">
        <v>28.358206388191054</v>
      </c>
      <c r="Q22" s="19">
        <v>47.817624989501859</v>
      </c>
    </row>
    <row r="23" spans="1:20" x14ac:dyDescent="0.25">
      <c r="B23" t="s">
        <v>71</v>
      </c>
      <c r="C23" s="19">
        <v>94.725504947368307</v>
      </c>
      <c r="D23" s="19">
        <v>1</v>
      </c>
      <c r="E23" s="19">
        <v>1</v>
      </c>
      <c r="F23" s="19">
        <v>99.494923662053196</v>
      </c>
      <c r="G23" s="19">
        <v>1</v>
      </c>
      <c r="H23" s="19">
        <v>99.494923662053196</v>
      </c>
      <c r="I23" s="19">
        <v>99.494923662053196</v>
      </c>
      <c r="J23" s="19">
        <v>1</v>
      </c>
      <c r="K23" s="19">
        <v>1</v>
      </c>
      <c r="L23" s="19">
        <v>99.494923662053196</v>
      </c>
      <c r="M23" s="19">
        <v>99.494923662053196</v>
      </c>
      <c r="N23" s="19">
        <v>99.494923662053196</v>
      </c>
      <c r="O23" s="19">
        <v>1</v>
      </c>
      <c r="P23" s="19">
        <v>99.494923662053196</v>
      </c>
      <c r="Q23" s="19">
        <v>1</v>
      </c>
    </row>
    <row r="24" spans="1:20" x14ac:dyDescent="0.25">
      <c r="A24" t="s">
        <v>50</v>
      </c>
      <c r="B24" t="s">
        <v>70</v>
      </c>
      <c r="C24" s="19">
        <v>15.811388300841903</v>
      </c>
      <c r="D24" s="19">
        <v>15.811388300841903</v>
      </c>
      <c r="E24" s="19">
        <v>15.811388300841903</v>
      </c>
      <c r="F24" s="19">
        <v>1.2579117093425061</v>
      </c>
      <c r="G24" s="19">
        <v>15.811388300841903</v>
      </c>
      <c r="H24" s="19">
        <v>15.811388300841903</v>
      </c>
      <c r="I24" s="19">
        <v>15.811388300841903</v>
      </c>
      <c r="J24" s="19">
        <v>1.2579117093425061</v>
      </c>
      <c r="K24" s="19">
        <v>1.2579117093425061</v>
      </c>
      <c r="L24" s="19">
        <v>15.811388300841903</v>
      </c>
      <c r="M24" s="19">
        <v>15.811388300841903</v>
      </c>
      <c r="N24" s="19">
        <v>15.811388300841903</v>
      </c>
      <c r="O24" s="19">
        <v>15.811388300841903</v>
      </c>
      <c r="P24" s="19">
        <v>15.811388300841903</v>
      </c>
      <c r="Q24" s="19">
        <v>15.811388300841903</v>
      </c>
    </row>
    <row r="25" spans="1:20" x14ac:dyDescent="0.25">
      <c r="B25" t="s">
        <v>71</v>
      </c>
      <c r="C25" s="19">
        <v>1</v>
      </c>
      <c r="D25" s="19">
        <v>1</v>
      </c>
      <c r="E25" s="19">
        <v>1</v>
      </c>
      <c r="F25" s="19">
        <v>98.742088290657492</v>
      </c>
      <c r="G25" s="19">
        <v>1</v>
      </c>
      <c r="H25" s="19">
        <v>1</v>
      </c>
      <c r="I25" s="19">
        <v>1</v>
      </c>
      <c r="J25" s="19">
        <v>98.742088290657492</v>
      </c>
      <c r="K25" s="19">
        <v>98.742088290657492</v>
      </c>
      <c r="L25" s="19">
        <v>1</v>
      </c>
      <c r="M25" s="19">
        <v>1</v>
      </c>
      <c r="N25" s="19">
        <v>1</v>
      </c>
      <c r="O25" s="19">
        <v>1</v>
      </c>
      <c r="P25" s="19">
        <v>1</v>
      </c>
      <c r="Q25" s="19">
        <v>1</v>
      </c>
    </row>
  </sheetData>
  <mergeCells count="2">
    <mergeCell ref="C7:Q7"/>
    <mergeCell ref="C17:Q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TMB values &amp; correlation</vt:lpstr>
      <vt:lpstr>tumor histology</vt:lpstr>
      <vt:lpstr>conversion table</vt:lpstr>
      <vt:lpstr>OPA, PPA, NPA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2020-05-20T11:25:19Z</dcterms:modified>
</cp:coreProperties>
</file>