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ishagro-my.sharepoint.com/personal/nive_nordicseed_com/Documents/1. Work Packages/Work Package IV - Powdery Mildew 7RL/Article/Submission/Supplementary material/"/>
    </mc:Choice>
  </mc:AlternateContent>
  <xr:revisionPtr revIDLastSave="4" documentId="8_{2F1B448C-1D73-4907-A833-2F8FBCB8B324}" xr6:coauthVersionLast="45" xr6:coauthVersionMax="45" xr10:uidLastSave="{0DAD4291-71DF-4A84-93CF-823FABEBFDB0}"/>
  <bookViews>
    <workbookView xWindow="-120" yWindow="-120" windowWidth="29040" windowHeight="15840" xr2:uid="{33FE277A-3B67-4594-B81A-63F0321E1ADF}"/>
  </bookViews>
  <sheets>
    <sheet name="Supplementary table S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43" i="1" l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4" i="1"/>
  <c r="P34" i="1"/>
  <c r="O34" i="1"/>
  <c r="Q38" i="1"/>
  <c r="P38" i="1"/>
  <c r="O38" i="1"/>
  <c r="Q37" i="1"/>
  <c r="P37" i="1"/>
  <c r="O37" i="1"/>
  <c r="Q36" i="1"/>
  <c r="P36" i="1"/>
  <c r="O36" i="1"/>
  <c r="Q35" i="1"/>
  <c r="P35" i="1"/>
  <c r="O35" i="1"/>
  <c r="Q32" i="1"/>
  <c r="P32" i="1"/>
  <c r="Q31" i="1"/>
  <c r="P31" i="1"/>
  <c r="Q27" i="1"/>
  <c r="P27" i="1"/>
  <c r="O27" i="1"/>
  <c r="Q26" i="1"/>
  <c r="P26" i="1"/>
  <c r="Q25" i="1"/>
  <c r="P25" i="1"/>
  <c r="Q24" i="1"/>
  <c r="P24" i="1"/>
  <c r="O24" i="1"/>
  <c r="Q23" i="1"/>
  <c r="P23" i="1"/>
  <c r="Q22" i="1"/>
  <c r="P22" i="1"/>
  <c r="O22" i="1"/>
  <c r="Q21" i="1"/>
  <c r="P21" i="1"/>
  <c r="O21" i="1"/>
  <c r="Q20" i="1"/>
  <c r="P20" i="1"/>
  <c r="Q19" i="1"/>
  <c r="P19" i="1"/>
  <c r="O19" i="1"/>
  <c r="Q18" i="1"/>
  <c r="P18" i="1"/>
  <c r="Q17" i="1"/>
  <c r="P17" i="1"/>
  <c r="O17" i="1"/>
  <c r="Q15" i="1"/>
  <c r="P15" i="1"/>
  <c r="Q14" i="1"/>
  <c r="P14" i="1"/>
  <c r="P3" i="1"/>
  <c r="O4" i="1"/>
  <c r="P4" i="1"/>
  <c r="O7" i="1"/>
  <c r="P7" i="1"/>
  <c r="O8" i="1"/>
  <c r="P8" i="1"/>
  <c r="Q8" i="1"/>
  <c r="O10" i="1"/>
  <c r="Q10" i="1"/>
  <c r="P10" i="1"/>
  <c r="O11" i="1"/>
  <c r="Q11" i="1"/>
  <c r="P11" i="1"/>
  <c r="Q13" i="1"/>
  <c r="P13" i="1"/>
  <c r="O13" i="1"/>
  <c r="O14" i="1"/>
  <c r="P12" i="1"/>
  <c r="Q12" i="1"/>
  <c r="Q7" i="1"/>
  <c r="Q3" i="1"/>
  <c r="Q4" i="1"/>
  <c r="O16" i="1"/>
  <c r="P16" i="1"/>
  <c r="Q16" i="1"/>
</calcChain>
</file>

<file path=xl/sharedStrings.xml><?xml version="1.0" encoding="utf-8"?>
<sst xmlns="http://schemas.openxmlformats.org/spreadsheetml/2006/main" count="509" uniqueCount="217">
  <si>
    <t>+</t>
  </si>
  <si>
    <t>partial</t>
  </si>
  <si>
    <t>GGTGTGGTGGCCAAGGCCAACGCCGCGATCGAGGAGGAAGCACAGCTGCGGCAGAGTGTGCAGCGCAACCTGGTGTTCATCACCGGCGAGTTCAATATGATGCAGTGCTTTCTCAGCGTCACCGACAGTGAGCGCCTGAAGAATCCGTTGCTGAAGATGTGGGTGCAGCAGATCCGTGAGCTGGCCTACGATGTGGAGGACTGCTTGGAGTTTGTTCTCCACCTAGACAAGAAGAACCGCTGGTGGCTCCGCTTGCTAAAGCCTGCGAGCTTACTCCTCAGGCCATGCATGGATCTGCGCGGGCCGCTGCCGCTTGACGTGGCGGTAGACGAGCTGGAGTACCTCAAGACCAGGGTGGAGGACATAGGCAGCAGGATCATGCGCTACAATCACATCAACGACTCCGACTATGCCACCATTGCACAGCCTGCAACCCATCGTACCGGCGGCGTGAGTGCCTTCAACAGGCTCCTTGAGGCGGCAAATACTAACCAAGAGGGGCTTGAGGTCACTACCCTGCTCCCCGAGAAAGACCAAGACCTCAGAGTGATTTCGATCTGGGGCACCGGAGGTGGGGATCTTAGGATGTCATCCATCGCCTGGAATGCCTACATCGACAAAGAGACCTGCGAAAAATTCCCCTGCCGTGCCTGGGTGAAGCTGACGCATCCTCTCGATCCCCACGTCTTGCTTCGGTCTTTGCTGGCCCAGTTCTATGCCGCGACGTCCGCAGGTGGTGGCGTGCAAGCACTAAGGAAGACGGAGGAGGCTACACGAGGAGGAGATCCCCTCAAGGATTTCGAGCAGCTTGTCCTGGAAAATAGGTACCTCGTTGTGTTGGAGGACCTTTCCACCATGGCAGAGTGGGATGCTGTCAGGAGGTTTCTTCCAAACACGAAGAATGGCAGCTGTGTCATCTTGTCCACGCAGAAATTCGAAGTAGCAAGCTTGTCCGTGGGA</t>
  </si>
  <si>
    <t>17,16,6,4,5</t>
  </si>
  <si>
    <t>complete (pseudogene)</t>
  </si>
  <si>
    <t>CAATATAGTATATACTCCCTCCGTCTGAAAAAGCTTGTCCCAAGCTTGTTTCTCAAATAGATGTATCTAGCGCTAACTTGGTCGTAGATACATTCATTTGAGGGACAGGCTTTTTTGGACGGAGGGAGTACATGTTTATATAACTATATACTTCCTCCGTCCGAAAATACTTGTCAGGAAAATGGATAAAAATGGATAGGGATGGAGGGAGTAGTATACAACAAGTAAAATATACGTCTAGATACATCCATTCCGGTGGCAAATATTTTCGGATGGAGGGAGTAGTATACAACAAGCAAAAAAATTGACAACAGATGCACTTTATTAGGCGCATGCCTATTACTTATTCCTGTCATCAATAGAAATTTATTTGTATCATTGAAATGTTTTGGTTAATGAGTACGTGTTGCGAAGCAATTTAGCAATATCACTAATTTAACTACTTACTTTAATTTCTGTACGCCATCATCAGAATGTATGGAAAATTGTAGGGAAAAAAATGGACGGTGGAGCAAATTAGAAAAGCCATCATCAGAATGAACTTCATCTTTAATTTCTGTAAAACTAATTTAACTACTTACTTTCAGGGATCTGGCAATGATGGAGATAATATCATGGACAGCAACAATGGGTTATCAATCAGCAACTTTAAAAAGCAAGCGGCCATGAAGTGGATAGACGAGCATCCTCTTGTTGGACGTGAGTCAGAATTAAAGTATCTTGGAATAAAAGTAATCATGGCACGAGCCAAAAGCTACCAAGTTATGTCCGTGTGGGGATTAGCTGGTGTTGGAAAATCAGCTCTCGTCAAAAACATGTTTTCTGACAAAGTCTTGAATTGCAAACTATTCCAAAAGTATGGTTGGGTGAATGTATCACATCCTTTCAATTTATGGGACTTCTCTCGAACCTTACTTTCGAATTTTGGTTCCGAATATCTTCAAGACATTGAGCCTGCATACTTGGACTCGACAGGAAGCAGAAATCCCATTTCAGAGTGTCATGAAATTCTGAGAAGTCATAGATGCCTTGTTGTTATCGATGGACTGCAGTCCACAGAAGAATGGGATCTCATAAAAGCTGGCTTAGTATCTGGATCTAATCGCCGGAATGTTATCATCGTTGTGACAAGCGACCAAGGAATTGCCGCTCATTGCCGCGGAGATAAGGGAGAGTTGTTGTTTAATGTCAAAGGTCTGGAAGATGACACAGCCATTGAACTCTTCAAGAAGGTGCATTTTTCAATAAGAAACTTCCTTCTATTTATAGTTCCCTGCGTGTTATTACCCTTTTTTTTCTGCATCCTCTGTAGCTTGTTATAAGAAGTTTTTTATGTTACGGAATTACTTGGTTAAAAGTAAATATGTTCTACTTCCTCTGTAGCTTGTTATAAGAAGTTTTTTCTTTGCAACTGAAATGCAAAAAATATCTTATATTTTGTTACAGAGGGAGTACATATATATAACATTGGGGTGTATTGCATCCCTTTTAAAAGCTGCAGTACCTATATTTTTTATATCACTCTATATATCGATTTTTAGTACTAAATTCTGGCTTGTTAGGTATTTATTATAATATCAGCTCTATTGTAAACTGATGACTCGTTGAATGCACTACAACGTGGTATCCATCTGACCTCGATACTGTAGTGATCGCATGCTAAACAGTTGAAAAGGAAACATAATATCTTTGGAACATTTGATAATGTTAACAACCTAACCACATTTTTCGAAAAGGAGGCATGCAGGCATCTTTATTAAGTTATTCAACAGAGTCTGACAAAATAAATACAAACATCAACCCAAAGCCATCTTTAAGGTGAAAAAAATCATACACCTACAAGCACTAGTGCAGAACCAGGCTATAGCACCGGTTCGTAAGGCCCTTTAGTGCCGGTTCTACAACCGGCATTAAAGGGTGGGGACTAAAGGTCACCCCCTTTAGTACCGGTACAACACGAACCGTCACTAAAGGGTCACCACGTGGCACGAGCCCGCGTCGGGGGCGGGGAGATCTTCAGTACCGGTTGGTATTATTTTTTCTTGAAATAAAGCAAAAACAGCCCGCCTACTGGGCCTGCACGGCCTCCATACGACTAGAAATCCAACCTCTAGTTGGGCCAGGATGCAAGCCCATACGGCCCAGTAGGCCCCACAGGGTAGAAGACTTGCAATAGGCCCACAAAGGCCTGCTTAGAGAGGAGCTCGACACGGTAGGCACGGCGGGGTTTATAAACCGGTGCGAACTCCTCTCAACTAGCGAGGTGGGACTAAACATTGTGCATTGCGGGTGGCAGCTCACCCCTTTAGTACCGGTTGGTGGCTCCAACCCGTACTAAAGGGGGGGGGGGTCTTTAGTACCGGTTGGAGCCACCAACCCGTACTAAAGGCCACCACCTCTTTAGTAACGGTCCGTGACACGAACCGGCACTAAAGGTTCGCCACGAACCGGTACTAATGAGTGCCGCCCGGCTAGCCGTTTGAACCGGCACTAATGGTCACATTAGTACCGGTTCAATTACAATCTGGGATGAATGAGCTTCACATTAGGTCCTTTTTCTACTAGTGAAGTATAAAGATGTGCCCTGACCGCACCAACAGCGAGGTGAGGAATTGTGGCCGGGGGAGGGTACTTGAGAAATAAAATAATAAATCCTAGAGTGAATGGTTGTTGAAACAACTGTATCCGCTAAGATTTACAGTAGCATTTTGCTATACTACTTACCCATATGATGATTGATTATGGATGCAATATGAAAATGAAATACTAGATATCTTCCATGTCAATGTTCCAAAATTTTCTAAGATTTTTTCACCGCTATTTGGATGTGAACCAGGTTAGCACCACAGTACACTGGCGCACATCTTATTCTATTGCTAAGCTTATGCAAAAAAATTAATGATATTATTCAACTTTGCCTTTTTACTTCATGGCACTGTAGGAAGCATTCAACATTAAAATACTGATGAATTATATATAGCAAACAACATGAAAGTGCAGCGTAACTTGATTTTGGCACTCTCAGTCAAGATAATACTGTTTGAATACAGGTATCCATGAAGCGTGAAGTCGCAGTGCTACGAGACCTTACAGCAATATGTGGTGGACTTCCCAAAGTAATAGTTGAGATAGCTCGCTCATTCGCCAATAACACATATCCATGGAAACATGCACTTTCTACCAACAATAAATTTATGCTAGAGCTCGAGTACAGCAGCGAGTTTCACAGTCTGAGGGGTCTATTTGGTTGGATGAATTCATACTTCCGCCATTGCCCAGATTATCTCAAGCCATTTATCCTATATCTACCAATTTTCCCTCGAAACCACCCTATTCGGCGGAGGCGACTAGTAAGGCGGTGGATTGCTGAGGGTTACTCCATGGACAGCATTGAAGAGTCCGCAGAGATGAATGGGGAGAAACAATTCTGTGAGCTCCTTAATCTGAGTATAATCCAGCAACCATCGGCATTCGGTTTGGATGACATAAGGTTGGTCCTTTGCCAAGTCAATGGCTTCTTTCGTGAATACATTGTCTCACGGCAAATGGAAGAGAACCTTGTGTTTGAACTTAGTGGCAGTTGTGCGGTAACCACCCAACGCACGGGGCGTCACCTTGTGATATCAGAAAGCTGGGACAGAGATATAATTGTGTTTGAGAGCACTGACTTGGCTCGGCTCCGATCACTAACAGTGTTCGGAAGATGGGAATCCTTCTTCCTTTCTGAAAATATGAAGCTGCTTCGGGTGCTTGATCTAGAAGATGTGTCAGACATAGAGTACAGCGATCTTGAGAGGATGGTGAAGTTGATGCGTCGCCTCAAGTTCCTCTCACTGCGAGGATGCCATGAAATCAGCCATCTTCCAAGTTCGGTAGGTGATCTGGGGCAGCTCCAGACTCTAGATGTCAGACACACCTCCATAGTCACTCTCCCAGCGAGCATC</t>
  </si>
  <si>
    <t>18,1,6,4,5,3,2,11,9</t>
  </si>
  <si>
    <t>TCTATTTTTGGGTTTGCGGGTGTTGGAAAGACAACAGTTGCCAGGACCTTATATCGTAAGTTTGGAGGAAAATTTGACTGTCGGGCTTTTCTACCGATGTCTCGGCAACCGGATATTAGGAGGCTTCTCACCAACATGCTCTCCCAAATCAAGGCACCTCCGGCCCACGCCTTTGCTGATGTGCAAGTGCTCGTTGCCAATATCAGGACACATCTAGAACACAAAAGGTAGTTCTCTGTCTTTTATATATAATGAAAATGCTTGCATTGTTAGGCCCCTCGGCTGTGTTTTGTTGTGGTCCATAAACATAAACCCCTGAAATGACATATGCCATTAATTCCATGACCTTTTATCACCCCTATACAAGACATATGCCACTAATTGCATGATGGTTTTAATAGCCCTCAACGACATATATATCAGTAATTGCTTTATCTGGCCTAAGGCCTTAGCCTAGGCGAAAGCGAAATGATGCAGAGCTGCAAAACTGAGCAGCCAAATTTTATTACTGTAAAATGGAGTATACAGACCAAAGTGATGGTATGAATCTGAAAGCCCTTTAAGTAATGTACAATAACAACAGATAAGTGATATTTAGTTAAATGTATGGTGTTTGAAATGTAAGTCATGGCCTAAAAAGTGCCCCTTGAAAAGAAGTGTATTTATTTCAGTATTGGTTTATTTTGTCTAAATCTAACATATATATTCTTCTAGGTACTTCCTCGTAATTGATGAGTTATGGACTCCATCTGTATGGAACACTATTAGGCGTGCTTTTCCTGATGGCAACTGTTGCAGCAGAGTCATAACCACCACACAAAATGAGGATGCGGCTTTGGCCTGCTGTAGCTATCAGTCCAAGTACATATTTGAAATGAGATCAGTTAGTGGCTATCAGTCAACAGAATTATCATGCAGTGGAGTTTCTGACTCGGGGCGTGCTTTTCGTCAAGATTTTGAAGAACTTTCTTATGGGGTTATCATGACATCCGGTGGCTTACCGTTAGCAAGTGTTAACACCGGCAGCATAAGTGAACCAAACCTTGTAAGGGAGCAATGGGAGCAAATACAAGATTCTCTGGCCTCTACTTTGAGTGCAAACCCTACTTGTGAAGTGATTGAAGAAGTTCTAAACCTTATTTACAATAGGCTTCCACGTCAGTTGAAGACATGCTTGCTCTATCTTAATATGTATCCAGAGGGATACACGATCTGGAAACATGTTCTTGTAGGCCAGTGGATCGCAGAAGGTTTCATTGGGGTCACTGGAAGAAAGAAAGGTTTTGTGGGTGCAGTAAAACAGCAAGACAAAGAGGAAGATGTAGTAGAAGAACAAGTCAGTGTTGCTCAGGGTTATTTCGTTGAGCTTGCTGGTAGAGGAATGATCCAAGCTGTAGACACCAATGATGAAGGTGAAGTATTGTCATGTACAGTTCACCACATGGTACTGGATCTTATTAGGCGCAAATCCATGGAGGATAACTTCATC</t>
  </si>
  <si>
    <t>1,6,4,5,12,2,8,7</t>
  </si>
  <si>
    <t>GAAGTTTGTTATGATACAGAGAATTTCTTTGACAAGCTTATAGTGCAGCCCAGTAATGGCAGTAATGTGCGTTGGATTCACAAACTTCTCAAAAGACCACCCCAGATTGCAGTTGATTTCTCAACATTAGTGGCTCGTGTGGCCGATGCCCGTGAAAGACGTGGACGACTCGTAAAATGGAACATCGATAATGAAAACATCGAACAAGAAAGTGGACAAGCTAGTACCACTCCAGCCGTTGCTTGTTCCTCCACATTGTCTCTCCAATCGCCAGTACAGGTTGGCTGTCTCAGGAGGCCCGAGCTGACCCTCAAACTGTCGGTGCCAGCTGCTGCACACATGGACGATCTCGTCAACCTCCTGGCATTCGACGACCAAAAACAGAAACGACTCAAGGTAGTATCTATTTTTGGGTTTGCGGGTGTTGGAAAGACAACAGTTGCCAGGACCTTATATCGTAAGTTTGGAGGAAAATTTGACTGTCGGGCTTTTCTACCGATGTCTCGGCAACCGGATATTAGGAGGCTTCTCACCAACATGCTCTCCCAAATCAAGGCACCTCCGGCCCACGCCTTTGCTGATGTGCAAGTGCTCGTTGCCAATATCAGGACACATCTAGAACACAAAAGGTAGTTCTCTGTCTTTTATATATAATGAAAATGCTTGCATTGTTAGGCCCCTCGGCTGTGTTTTGTTGTGGTCCATAAACATAAACCCCTGAAATGACATATGCCATTAATTCCATGACCTTTTATCACCCCTATACAAGACATATGCCACTAATTGCATGATGGTTTTAATAGCCCTCAACGACATATATATCAGTAATTGCTTTATCTGGCCTAAGGCCTTAGCCTAGGCGAAAGCGAAATGATGCAGAGCTGCAAAACTGAGCAGCCAAATTTTATTACTGTAAAATGGAGTATACAGACCAAAGTGATGGTATGAATCTGAAAGCCCTTTAAGTAATGTACAATAACAACAGATAAGTGATATTTAGTTAAATGTATGGTGTTTGAAATGTAAGTCATGGCCTAAAAAGTGCCCCTTGAAAAGAAGTGTATTTATTTCAGTATTGGTTTATTTTGTCTAAATCTAACATATATATTCTTCTAGGTACTTCCTCGTAATTGATGAGTTATGGACTCCATCTGTATGGAACACTATTAGGCGTGCTTTTCCTGATGGCAACTGTTGCAGCAGAGTCATAACCACCACACAAAATGAGGATGCGGCTTTGGCCTGCTGTAGCTATCAGTCCAAGTACATATTTGAAATGAGATCAGTTAGTGGCTATCAGTCAACAGAATTATCATGCAGTGGAGTTTCTGACTCGGGGCGTGCTTTTCGTCAAGATTTTGAAGAACTTTCTTATGGGGTTATCATGACATCCGGTGGCTTACCGTTAGCAAGTGTTAACACCGGCAGCATAAGTGAACCAAACCTTGTAAGGGAGCAATGGGAGCAAATACAAGATTCTCTGGCCTCTACTTTGAGTGCAAACCCTACTTGTGAAGTGATTGAAGAAGTTCTAAACCTTATTTACAATAGGCTTCCACGTCAGTTGAAGACATGCTTGCTCTATCTTAATATGTATCCAGAGGGATACACGATCTGGAAACATGTTCTTGTAGGCCAGTGGATCGCAGAAGGTTTCATTGGGGTCACTGGAAGAAAGAAAGGTTTTGTGGGTGCAGTAAAACAGCAAGACAAAGAGGAAGATGTAGTAGAAGAACAAGTCAGTGTTGCTCAGGGTTATTTCGTTGAGCTTGCTGGTAGAGGAATGATCCAAGCTGTAGACACCAATGATGAAGGTGAAGTATTGTCATGTACAGTTCACCACATGGTACTGGATCTTATTAGGCGCAAATCCATGGAGGATAACTTCATC</t>
  </si>
  <si>
    <t>16,1,6,4,5,12,2,8,7</t>
  </si>
  <si>
    <t>CCAGTTGTTGGTCCGGGGGGGATGGGGAAGACAACTCTGATACAACACATATATCAGAACCAACAAGTGCAGAATCATTTTCCAGTCAGGATTTGGATATGTGTGTCGTTCAATTTCAACCTGGATAGGGTGCTTGAAGAGATTAAAAGATATGCCCCTGCAGTTGAAGGTGAAAAAGAGAGTATTAGAACAGAAGAGCTGATTGAACACAGATTGAAATCCAATAGGTTCTTACTTGTATTGGATGATATATGGCAGTTTACTGATCTGGATGACTGGAAAAAACTATTATTGATACTCGGCAAGTCACAAGAAAAGGGTTCCATAATTCTAGTCACAACCCGGCAAAAAGAAATAGCAGATCATGTTAAGAAAACTGAAGAGGCAAAAGAACTGAACGGTTTAGAACCTGAAGAGTTTAGGAAGCTATTCCTTGTATATGTCTTTGATGCTGAGCAATATCCAAGAGATAAACTTCATTTGCTTGACACTGGAGAGGAGATAATGGGAAAACTAAAGGGCTCCCCTCTTGCAGCAAAAACCGTTGGTAGATTACTAAGGACAGACCCTAGTTTGGCTCATTGGAGAAGGGTCCTAAACAGCAAACAGTGGGCGGAACAGACCAATGGAATTATGGCTGCCTTAAAGCTTAGCTATGACTTTCTCCCTTTCCATCTGCAGAGGTGTTTTTCCTATTCTGCACTATTTCCTGAAGATTACCGTTTCAGAAGTCGTGAGCTCATCAGCCTGTGGATGGGACTAGATATTTTAACACCTTGTGGTCAAAACCCAACCTTTGAAGGCATAGGTCTGAGCATTTTAAATGATTTAGTCATCCATGGATTTTTCAGAGAAGAGGACACTAATGGTAATCTGGGGTATGTTATGCATGATCTACTGCATGAGTTGGCATTGAAGGTTTCATCACATGATTGTCTTCAT</t>
  </si>
  <si>
    <t>1,6,4,5,10,3,12,2,8,7</t>
  </si>
  <si>
    <t>complete</t>
  </si>
  <si>
    <t>CCCGTTGTTGGTTCGGGAGGGATAGGGAAGACAACTCTCATACAACACATATATCGAAACCAACAAGTGATGAAGCATTTTCCAGTCATGATTTGGATATGTGTGTCACTCCATTTTAATCTGGATAAGGTGCTAGAACAGATTAAAACATACACCCCTCGAGTTGAAAGTGAAAAAGAGTGTAGTACAACAGAAGAGTTGATTGAACAAAGATTGAGATCTAAAAGGTTCTTACTTGTATTGGATGATATATGGAAGATTAATAATGGGGATGACTGGGGAAAATTACTGTCGACACTCAATAAATCAGAGGAAAAGGGTTCCATGATTCTAGTCACAACTCGGTTTGAAGCAATAGCACAGAAGGTTCAAACAACTGGGCACTCAATTAAGTTGAATGGTTTAGAATCTGAAGAGTTTAGAAAGTTATTCCTTGCATTTGTCTTTGGTGATGAACAATATCCAAGGAATAAACATTTTTTGCTTGAGAGTGGGGATAAGATAATGGAAAAACTAAAGGGCTCCCCTCTTGCAGGAAAAACAGTTGGTAGATTACTGAGTAAAGACCTTAGTTTGTGTCACTGGAAAAGGGTCCTAAAAAGTAAAGGATGGGAGAAGCAGATCGATGACAATGAAATTATGCCTGCCTTGAAGCTTAGCTATGACTTTCTTCCTTTCCATCTGCAACAATGTTTTGCCTATTCTGGATTGTTTCCTGAAGATTACAATTTCAGAAGCGACGAGCTGATCAGTCTATGGATCGGACTAGATATTTTGATACCCAATGGGCAAGACCAAATATATGAAGACATAGGTCTGAGCAATTTAAATGAGTTAGTCATCCATGGATTTTTCAGAGAAGAGAAAACTAAGGATGGTCTGCTTTATGTTATGCATGACCTGCTGCATGATTTGGCATTGAAGGTTGCATCTCATGATTGTCTTAGTTTAAGTCTCCCTAGTGTTGGATCGGGAAAGATTCAGCCAACCACCCGTCACTTGTCTATAAGCACATATGGTTTAGGTAAATATGACGCAATGTCTGGTCAAAAATTGAAGAGTGAATTGGAAGAACTAAAGACAAGATTTAAGGTTGAAGATTTGCAAACATTGATGTTATTTGGAAAAATGGATGAAGGTTTTGTAAAGATATTTGGTGATTTTTTGGGGGAAGCGAACACTCTTCGTGTTCTTCATTTGCCCAAAATGCGTTGTCGCATGGAGTTCTTGTTACATAACTTTCCGGGACTTCTCCACCTACGATACCTATGTCTAGGGACAAGTAAGAGCCAGATGCATTTACCACTAAATATCTCTAAATTTTATCATTTAAGGATTCTAGATCTTAAATGGTGGAATGGCAGTCATGATTTGCCTGATGACATGAGCAACCTTGCCAAATTGTGCCATTTTTATGTCCCAACTGATGATCAGCTTTATTCTGATATTTATAACGTGGGAAAACTTAAACTCCTAGAAGAGTTGAAGGTATTTCAAGTCAATAAAAGAAGTGAAGGGTTTGAACCAAAGCAGCTAGGGCACTTGACCAAGCTAAGGGAGCTTGGCATCTACAACCTTGAGAAGATACATACAGCAGAAGAAGCAGCTCAAGCAAAACTGATGGAGAAAAATTACTTGAGGAGGTTAACATTGGAGTGGGATAGTGAGCGGTCTAGTGTTGAGCCAGGTGTGGAAGCAGCGGTTCTTGAGAGCCTTCAACCACATGGAGATCTTCAAGTGTTGTGCATTAGAGGGCACAGAGGTCCTTCTTGTCCAACATGGCTGGGTGATGAGTTTACTGTTGAAGCTCTACAATCTCTTTATCTGTATGGTGTTTCTTGGGAAGTTTTCCCTTCTTTAGGGAAGGCGTGGGATATTCGTGAATTATGGTTTGAGGATATTGCCAGAGTGAAGGAGTTTATCATAGAGAAAAGCTTTCGCATGCTAACAAAGCTTAAACTCATTGGCCTAGGAAGTGTTGAAAAATGGGTTTACCTAGCTGAAGAAGAGTCTTCCGTTAGCGCAGATTTGTTGCCACCGGATGCTCATATGTTTCCTCTTTTGCAAGTTCTGGTTATCAGGAAGTGCCCAAAATTGTTGGGGTTACCTTTCTCAAACCACATTGTTTCCCCAGATTGGTTTCCCAAGCTACAAGAGCTTGAGGTATGCGACTGTCCCGAATTCTTGCCAGTGATTCCCATCTCCTGGATCAAAAGCCTGCATTCTGTCACGATGAAATGTGTAAAGATGCTAAAGGAGTTTGCATACTCAGAATCATCCGGTGGAGCAGAATTGAAAATTACCGGAGAGAGTGACCTGCTTAGCTTAGACCAAGTGCTGGTTTTTGATAAAGAAACAAGTCTTGAGAAGCTGACACTCGAGAGGTGCCCACCTCTGGAGTTGAAGCACCTTCTGATGCTAACCTCGCTGAAGACATTGTTTGTACAAGGTTCAGTTGGTCTAGTTGGACCACTAGGAGGAGGTCAGAGTGATGTGGAATGGCAGCTTCCTGTTGAGGAGGTCAGAGTGATCGCCTGCTTCAATGGTAACAGTGGGAAGGAATTGACAGAGCTCCTCCCCCACCTCCCAAAGCTCTCTAAATTGGAAATAATTGGGTGTATAAACATAAAAAAGCTGGTAGTGGGGGTGGATGTGCAACAAACAACACAAGAAGCATCAGAGATGGGGGGAGGTGAAATAACAGCAGCAGCAGAGGAAGAGGTGCTGCTCTTCCCACCTCATCTCTCTGACTCACTACAGGTTGACCCACCAACTCTTGTTCCTGATGGAGGATGGCTCCAAGCTTTGCGATCCCTCCGGAGCTTAATAATAAGGTGGTCCCCAAAGTTTCTATCTAACTTCTCCTTTTCCGGTCACCTTTTCCCTTCCTCCTTGCAGTTCCTGGAGCTTAGAGGTTTGAAAGGCTTGAGGACACTGGAGCCCATCTCAAACCTCTCCTCTCTCACCAGATTAGAGTTGTATAGTTGTGGAGAGGATCTGAAATGTCAGGGCTTGGGGTCTTTGCTTACCACCGGGGGCCAGCTCAACAAATTAGAGGTCAAGGGCAGCCCTAGATTCTTTGCTGATTGGGATCCCAATCCCAGACGGGCTTTGGAGGATGCGGAGGGAGGTGAAGAGCAGCAGACACAGCTTGTTTCGTCCACATTGCAGGAGCTCGAGACAGATGACATAGCAGGACTTCTTGCTGCACCCGTCTGCAGTTTCCTCTCTTCTTCCCTCACCAAGCTGTATCTTTATGGGAATTGTGGTCAAGGGATGGAGCGGTTCATCAAGGAGCAGGAGGACGCCCTTCAACTCCTCTCCTCCCTCCAGGAACTAATGTTTTGGAGTTTCAAGGACCTTCAACAACTCCCTGCAGGGCTGAGTAACCTTATCAGCCTCAAGATATTATCAGTCTACGGCTGCCCAGCAGTCTCGTCGTTACCC</t>
  </si>
  <si>
    <t>1,6,4,5,10,3,12,2,8,7,19,11,11,11,11</t>
  </si>
  <si>
    <t>CGGCTATCATATAGTATTGAGGATATGGTCGACAACTTCCTAGTGCGCGTCGAGCCTGATTCCTGTAGGAGTGGTTTCAAGGAGCTTCTACATGACATGATGGCTCACCATCAGATTGATTGTGTGATCAGAGACATCAATAGCCAAGTTGACGTTGTGGCCGACAGGGGAAATAAGTACAACAACGATGTCAAAAATGTTGTAGCTATTGCATCTGCCAAAGCTACCATTGACCTTCGGTTTATAGCCATATACATAGATAAAGACCAGCTCATTGGCATCAAAACACTAGGAGATGTGCTAATAAGGATATTTGAGAAGGATGACGATGTATCAATGCTCAAGATAGTATCAATCCTCGGAATGGGAGGATTAAGCCAGACCACGCTTGCCAAGGCAATGTATGACAAGTTTCAAGCACAATACCATCATAGAGCCTTTGTTTCGATGGCGGAGCTTCATGAGGGCCAAAGGGGGCCCGTGCCCCCCTACTAGGGAAAACTCTCAAGTGTACTCCTAATTATTTGACTTGAATATCAAAGATTTCTAAGAGTTCATGCATAACTTATCTTCTTACCCCCTCAAAAATCTTCATCAACTCAACCATTGGGATTCTGAAGCATGGGATCTTATTACATCTACATTTCAAAGAAACGACCATGGCATTAGAGTGATAAGAATAACAAGGATTGAACTTGTTGCTCGAGCCTGTTGCAAACATGAAAGCAAATATGTTTATAGGATGAAACCACTCGGTGAAGAAGACTATTCTTTAGAAGAATATTTGGCCCCGAAAAAAGGTTGCCCTGATGCACCCAGAAAAGAAGAGATCTCAAAATATATTCTGAAAAATGTGGTGGTATGCCACTTGCTATTAATAGTATAGCGAGCCTTCTAGCTGGTGTGGAAAAATCAGACTGGGAGTATATATGAAAATCTTTGGATTATGTGACTAAAGGAGATGATCTTGAAATGATGAAGCGAATATTGGATCTTAGCTACATACATCTTCCCGGTTATATCAAGACATGTCTGCTCTATGTTTGTATGTATCCAGACGATCGCGAGATAGATAAAAATGATTTGCTGAGGTTGTGGGTGACCGAAGGTTTCGTGCACATGAGTTGAAACAGTGGGCTGGAAGCAGAGGATGTTGCACAAAAGTACTCCAAAGAGCTCATGAGCGTGTGTATGATCCAACATGGGACTGCACCATGAAGTGTTGTCTTGCTGAGTACGTGATATAATTATTGATCTGATGAGATCCAAGTCAAGTAAAGAGCATTTTATTCATGTCATTGATGGTTCAAAAGATGAGACACGGGAGATCCGTCGAGTCTTTGTCCAGTACAATGATGAAAGGATTTGAGAAATGGCCGGGCTCCCAGTTCTGTGCTCTGTGCGGTGCTGTGGAGGACACATAGCATATTTTTTCCACTGTGTCTTGGCTAAGCTCATTTGGAGTTGCGTGAGGGATTGGCTTCTTGTCTCTTGGGCCCCTGCCTCCTTTGCCGAGTTGCGCAGCTTAGCAAGCAACCTTTCGGGTGTCTCCAGACGTATCTTTTGGGTGGGCCTGGGGGCTTTTTGCTGGTCCCTTTGGACGACTAGGAACAAATTTACTATTGAGCACGTGTTTTCGGCTAAACCCGCTGACTGCTTATTTAAATCGTGTGCTTTCTTGCAGCAGTGGAAATCATTGACTAAGATCGACGACCAGGATGCGCTCTCTATGCTGATCTCCAAAGTTCGGGCTTCGGCTTCTCAGTTATGCAGACAAGAGCAGGATGTTTAAGTGCTTTATTTTGAGCCGACAGCTTTAGCTTTATTTGGAACTTTCTCTTCTCGCCTGCGTGCCGTGTACTGACGAGAGAGCAATGTACCTGGCTGTCTTTTCTTTCGTCTCGTCCGTCGTTGGGGTCTGGTTGCTGTGTGGTACTTTTCTTGTTATGTTGTTGGTACTTGCCTTATGGCTTTATTTATAAAGTCGGGCATATGCTTTTTCTCTAAAAAAAGATTTGAGAATTTCAGAGGCAATCAACAAAGGATCACTATAACATATTCGCCTAGACTTATTTTGCCGTACCCACTTGTACCTTATTTTTTGGAGTTCAAATATGTCCGAGAGCTACACATTAAACATAAGTATTGTTATTACTTTAACTACGGCCTTGACCTGACTAGTATCAGTAGGTTGTTTCTTCTAAGGTATTTAAAGGTTGCATCCAGTGGCGGAGCTTCACGAGGGCCAAAGGGGGCCAGTGCCCGCCCCCTACTCTAGGAAAATTAATTAAGTGTACTCCTAATTATTAGGCTTAAATATGAAAGGTTTCTCAGAGTTCATGCGTAACTTATCTTCTTCGCCCTTAACTCTGATTAGCCCCCTCAACAATCTTCATCAAGGTCCGCCACTAGTTGCATCTAGATATAAAATTGAGCTAAGGCTACCTAATCAAATCGGGGACCTACAACAACCGAAGACAATAGAACTATATGGATGTGCATTGCAAAATTATCCATGAGATATTGTTAGCCTACCCTTGTTATCGCATCTCAGCTTGGCAGGATCAGCGTTGCCAGACGGCATCGACAAGTTGAAATCCTTGCACACCCTAGAAAGAGTAGATGTGTTTGAAAGCTCGGTAGAGAACATCAAGGGGCTCAGCAAGTTGATCAACTTGCGATAACTTGAGATCGATTCGAATGGGAGTAGTGAATTGGTGGAAGAGACC</t>
  </si>
  <si>
    <t>16,1,5,3,12,2,8,7,9</t>
  </si>
  <si>
    <t>-</t>
  </si>
  <si>
    <t>AAGGCGCTAGCCCCCGTCGCGGATGGCGTGCTGGAGGCTTGGGCAGCCAGCACCAACTTTGGTCCCAACGTCCAGGAGCTCAGCAAGGAACTGCTGTTCGTCAAGGCCATGCTCGGACGAGCTGCTGGCAAGGAGCTCGCCGGGCCAGCTACGGTGGAGCTGCTGCACAAGCTGCAGGACTCGGCGCACAATGCTGAGGATTTGCTGGACGAGCTGGACTACTTCCGCATCCACGACGAGCTCCACCACGGCACGTACGAGGCTGCTGACCAGCACGCCAATGGTTGCGTCTGCGACCTCGTCCTCAATGCTCGCCACACCGCCAAAGCTATTGGCAAACAGCTGGCATCTTTGACCGCACACTGCTTTGGTGCCCATCCCCGACAAGAAGATGCAAGACAACATGTCAGCTGTTGCACCTGGAAGTGTGGTAGGCAGAGATCACCCGGTGATTCCTCCTCGGTGCCAAACGCCAATCAGCCTGGTCAGGAGGTCGGCGGATGCATGCGCAAGCTTGGTAAACTCTTCCCTGGCTCATCTTCCTCACATCCACATGTTCCTGGCGATGAAGATCGTGGCAATTCGCAAGGAACACCAATGCCTGAATTTAACAGGGTTGATTTCTCTCAAAGGATGAAGAATGCTATAGAGCAACTAAAGCTTAGGAGTGAGGATGTTAACAAGATTCTGACACATTGTGGCCCTAGAACTGTCCTGGACATTGCCCAGCATCGTCCCCCCACCACACCTCAGAATGCAGAGCCAAAACTATAGGGGAGGGACCATGTCATTAATAGCATCATACATGATATCACTGCGGGACAATACTGTGACAAGGGTCTAACTGTGCTTCCCGTTATTGGTCCGGGGGGCATGGGGAAGACAACTTTGATACAACACATATATAACAATCAACAAGTGCAGAATCATTTTCCAGTCAGGATTTGGATATGTGTGTCATTCAGTTTCAACCTGGACAAGGTGCTAGAACAGATTAAAAGATATTCCCCTGAAGTTGAAGGTGAAAAAGAGTGTAGTACTACACAAGAGCTGATTGAACACAGATTAAAATGCAAAAGATTCTTACTTGTATTGGATGATATATGGCAGTTTACTGATGTGGATGACTGGAAAAAACTGTTATTGATACTCGGCAAGTCACAAGAAAAGGGCTCCATGGTTCTAGTCACAACTCGGCAGAAAGAGATAGCAGATCAGGTTAAGAAAACTGTAGAGCCAAAAGAACTGAACGGTTTAGAACCTGGAGAGTTTAGGAAGTTATTCCTTGTATATGTCTTTGATGCTCACCAATATCCAAGGGATAAACAATTTTTGCTTGAGATTGGAGATAAGATAATGGAAAAACTGAAGGGCTCCCCTCTTGCAGCAAAAACAGTTGGGAGATTACTGAGCAAAGACCTTAGTTTGCTTCATTGGAGAAGGGTCCTAAAAAGTAAAGAATGGGCGAAGCAGACTGGTGATAGTGGAATTATGCATGCCTTGAAGCTTAGCTATGACTTTCTCCCTTTCCATCTACAACAATGTTTTTCCCATTCTGCACTGTTTCCTGAAGATTACCTTTTCAGAAGTCATGAGCTCATCGGCATGTGGACTGGACTAGATATTTTGATACCTGGTGGTCAAAACCAAACATTTGAAGACGTAGGTATGAGCAATTTAAATGAGTTAGTCATCCATGGATTTTTCATAGAAGAGAAAACTGAGGATGGTCTGCGTTATGTTATGCATGACCTGCTGCATGATTTGGCATTGAAGGTTGCATCTCATGATTGTCTTAGTTTAAGTCTCCCTAGTGTTGGATCAGTAGTGATTCAACCAACCACCCGTCGCTTGTCAATAAGCACATATGGTTTAGGTAAATATGATGCAGTGTCTGGTAAAAAATTGAAGAGTGAATTGGAAGAACTAAAGACAAGATTTAAAGTTGAAGAATTGCAAATATTGATGTTATTTGGACAAATGGATGAAGGCTTTGTTAAGATATTTGGTGATTTTATTGGGGAAGCAAATACTCTTCGTGTTCTTCATTTGCCTAGCATGGTTTGTCCCGTGGAGTCCATGTTACATAACTTTGCAGGACTTGTCCATCTACGGTACCTATGTCTAGGGACAAAGGAGAGCAAGATGCTTTTACCACTTAGCATCCCTAAATTTTATCATTTAAGGATTCTAAATCTTGAGTTGTGGAATGGCAGCCATGATTTGCCCGAAGACATGAGTAACCTTGCCAAATTGTGCCATTTTTATGTCCCAAGTGACGATCAGCTTCATTCTGATATTTATAATGTGGGGAAACTTAAACTCTTAGAAGAGTTAAAGGTATTTCAAGTCAATAAAAAAAGTGAAGGGTTTGAACCAAAGCAACTAGAGCACTTGACCAAGCTAAGGGAGCTTGGCATCTACAGCCTTGAGAAAATACGTACAAAGGAAGAAGCAGCTCAAGCAAATTTGATGGAGAAAAGATACTTGAGGAGGTTAACATTGTGCTGGGATAGTAAGCGATCTAGTGTTGAGCCTTGTGTGGAAGCAGCGGTTCTTGAGAGCCTTCAACCTCATGGATATATTCAAGTGTTGTGCATTAGAGGGCATGGAGGTCCTTCTTGTCCAACATGGCTGGGTGATGAGTTCGCTGTTGAAGGTCTACAATCTCTTTTTCTGGATGGTGTTTCTTGGGAAGTTTTCCCTTCTTTAGGGAAGGCGTGGGATCTTCGTGAATTATGTTTTGAGGATATTGATACACTGAAGGAGTTTATCATAGTGAAAAGCTTTTGCATGCTAACAAAGCTTATACTCATTGGCCTTGGAAGTTTTGAAAAATGGGTTTACACAGATGAACAAGAGTCTTCCATTGGTGGAGATTTGTTGCCACCGGATTCTCATATGTTCCCTCTTTTGCAAGTTCTGGTCATTAGGAAGTGCCTGAAAGTGTTGGGGTTGCCTTTCTCAAACCACATTGTTTCCCCAGATTGGTTCCCCAAGCTACAAGAGCTTGAGGTACGCGACTGTCCCGAATTCTTGCCAGTGATTCCCATCTCCTGGATCGAAAGTCCGCGTTCTATCACGATGAAATGTGTAAAGATTTTAAAGGAGTTTGCATACTCAAAATCATCCCGTGGAGCAGAATTGAAAATTACCGGAGGGAGTGATCTTCTTAGCTTAGACCAAGTGCTGGTTTTTGATAAAGAAACAAGTCTTGAGAAGCTGACACTTGAGAGGTGCCCACCTCTGGAGTTGAAGCACCTTCTGATGCTAACCTCGCTAAAGACATTGATTGTAAGAAAATCAGATGGTCTGGTTGGACCACTAGGAGGTCATGGTGATGTGGAATGGCAGCTCCCTGTTGAGTGTATCTATATGAGGGACTTAAATGGTAATAGTGCGAAGCAATTGACAGAGCTCCTCCCCCACCTCCCAAAGCTCTCCAAATTGGAAATACACTTTTGTAAAAACATAAAAAAACTGGTAGTGGGGGTGGATGTGCAACAAATAACACAAGAAGCATCAGAGATGGGGGGAGGTGAAATAGCAGCAGAAGAAGAGGATGATGGGGTGCTGCTCTTCCCACCTCATCTCTGTGACTCACTAGAGGAATTGGAGTTCAACTGCCCAGAGCTGGTCCTGGTTGACCCTCCAACTCTTGTTCCTGGTGGAGGATGGCTCCAAGCCTTGCGATCCCTCCAGAGATCAAGAATACAGTGGTGCCCAAAGTTTCTATCCACCTTCTCCTTTTCCGGTCACCTTTTCCCTTCCTCCTTGCAGTTCCTGGAGCTTAGAGGTTTGAAAGGCTTGAGGACACTGGAGCCCCTCTCAAACCTCTCCTCTCTCACCAGATTAGAATTGACGGATTGTGGAGAGGATCTGAAATGTCAGGGCTTGTGGTCTCTCCTTACCACCGGGGGTCAGCTCAACAAATTAGAAGTCACTTGCAGCCCTAGATTCTTTGCTGATTGGGAGGATGCGGAGGGAGGTGAAGAGCAGCAGACACAGCTTGTTTCGTCCACATTGCAGGAGCTCGAGACAGATGACATAGCAGGACTTCTTGCTGCACCCGCCTGCAGATTCCTCTCTTCCTCCCTCACCAAGGTGACACTTTTTGGTTATTGGCATGAAGGGATGGAGCGATTCAGCAAGGAGCAAGAGGACGCCCTTCAACTCCTCTCCTCCCTCCAGGAACTAGAGTTCTGGGATTTCAAGGATCTTCAACAACTCCCTGCAGGACTGCGTAACCTTACCAGCCTCAAGATATTATCAGTCAAGTTCTGTCCAGCCATCTCGTCATTGCCC</t>
  </si>
  <si>
    <t>17,1,6,4,5,10,3,12,2,8,7,9,19,11,11,11,11,11</t>
  </si>
  <si>
    <t>AAGGCGCTAGCCCCCGTCGCGGATGGCGTGCTGGAGGCTTGGGCAGCCAGCACCAACTTTGGTCCCAACATCCAGGAGCTCAGCAAGGAACTGCTGTTCGTCAAGGCCATGCTCGAACGAGCTGCCGGCAAGGAGCTCGCCGGACCAGCTACGGTGGAGCTGCTGCACAAGCTGCAGGACTCGGCGCACAATGCTGAGGATTTGCTGGACGAGCTGGACTACTTCCGCATCCACGACGAGCTCCATGGCACGTACGAGGCTGCTGACCAGCACGCCAATGGTTGCGTCTGCGACCTCGTCCTCAATGCTCGCCACACCGCCAAAGCTATTGGCAAACAGCTGGCATCTTTGACCGCACACTGCTTTGGTGCCCATCCCCGACAAGAAGATGCAAGACAACATGTCAGCTGTTGCACCTGGAAGTGTGGTAGGCAGAGATCACCCGGTGATTCCTCCTCGGTGCCAAACGCCAATCAGCCTGGTCAGGAGGTCAGCGGATGCATGCGCAAGCTTGGTAAACTCTTCCCTGGCTCATCTTCCTCACATCCACATGTTCCTGGCGATGAAGATCGTGGCAATTCGCAAGGAACACCAATGCCTGAATTTAACAAGGTTGATTTCTCTCAAAGGATGAAGAATGCTATAGAGCAACTAAAGCTTAGGAGTGAGGATGTTAACAAGATTCTGACACATTGTGGCCCTAGAACTGTCCTGGACATTGCCCAGCATCGTCCCCCCACCACACCTCAGAATGCAGAGCCAAAACTATATGGGAGGGACCATGTCATTAATAGCATCATACATGATATCACTGCGGGACAATACTGTGACAAGGGTCTAACTGTGCTTCCCGTTATTGGTCCGGGGGGCATGGGGAAGACAACTTTGATACAACACATATATAACAATCAACAAGTGCAGAATCATTTTCCAGTCAGGATTTGGATATGTGTGTCATTCAGTTTCAACCTGGACAAGGTGCTAGAACAGATTAAAAGATATTCCCCTGAAGTTGAAGGTGAAAAAGAGTGTAGTACTACACAAGAGCTGATTGAACACAGATTAAAATGCAAAAGGTTCTTACTTGTATTGGATGATATATGGCAGTTTACTGATGTGGATGACTGGAAAAAACTGTTATTGATACTCGGCAAGTCACAAGAAAAGGGCTCCATGGTTCTAGTCACAACTCGACAGAAAGAGATAGCAGATCAGGTTAAGAAAACTGTAGAGCCAAAAGAACTGAACGGTTTAGAACCTGGAGAGTTTAGGAAGTTATTCCTTGTATATGTCTTTGATGCTGAGCAATATCCAAGGGATAAACTTCATTTGCTTGACACCGGAGATGAGATAATGAGAAAACTTAAGTGCTCCCCTCTTGCAGCTAGCAAAGACTGTTGGTAGATTACTGAGCAAAGACCTTAGTTTGCCTTATTGGAAAAGGGTCCTAAAAAGTAAAGAATGGGCGAAGCAGACCGATGACAATGGAATTATGCATGCCTTGAAGCTTAGCTATGACTTTCTCCCTTTCCATTTGCAACAGTGTTTTTTCTATTCTGCATTGTTTCCTGAAGATTACTTTTTCAGAAGCGAAGAGCTTATCAGCCTGTGGAATGGTCTAGATATTTCAATACCTGCTGGTCAAAATCAAACACTTGAAGACATAGGTTTGAGAAATTTAAAGGAGTTAGTCATTCATGGATTTTTTAGAGAAGGGGGAACTGATGATGATCTGTGGTATGTTATGCATGACCTGCTGCATGATTTGGCATTGCAGGTTGCATCCCATTATTGTCTCAGTTTACGTCTCTCTAATGTTGGATCAATGGAAATTCAGCCATCCATCCGTCACTTGTCTATAAGCACAGATGACTTGGGTGAATATGATGCAATGTCTGGTGCAAAATTGAAGAGTGAATTGGAGGAACTGAAGAAAAGATTTAAGGTTGAAGATTTGCAAACATTGATGTTATTCGGAAAAATGGATGAAAGTTTTGTCAAGATATTTGGTGATTTTTTGGGGGAAGTGAACGCTCTTCGTGTTCTTCATTTGCCCAATATGCTCTGTCCGGTGGAGTCCATGTTACATAACTTTTTAGGACTTGTCCACCTACGATATCTATGTCTAGGGACAGATGAGAGCGAGGTGCATTTGTCACTTGGCATCTCTAAATTTTATCATTTAATGATTCTAGATCTTGAATTATGGAAGGGCAGTTGTGATTTGCCCGAAGACATGAGCAACCTTGCCAAATTGTGCCATTTTTATGTCCCAAGTGATGATGATGAGTTCCATTCTGATATTTGCAATGTGGGGAAACTTAAACTCTTAGAAGAGCTAAAGGTATTTCAAGTCAATAAAAAAGTGAAGGGTTTGAACCAAAGCAACTAGAGCACTTGACCAAGCTAAGGGAGCTTGGCATCTACAACCTTGAGAAAATACGTATAGAGGAAGAAGCAGCTCAACCAAAACTGTTAGAGAAAAACTATCTGAGGAAGTTAACATTTGACTGGGATAGTGAGCGGTCTAGTGTTGAGCCCGGTGTGGAAGCAGTGGTTCTTGAGAGCCTTCAACCTCATGGAGATCTTCAGGTGTTGTGCATTAGAGGGCATGAAGGTCCTTCTTGTCCGATATGGCTGGGTGATGAGTTCGCTGTTGAAGCTCTACAATCTCTTTATCTTTGTGGTGTTTCCTGGGAAGTGTTCCCTTCTTTAGGGAAGGCGTGTGATCTTCATGAATTGAAATTGAAGCATATTGCCAAAATGAAGGAGTTTATTATAGAGGAAAGCTTTTGCAGGCTAATAAAGCTTAAACTCATTGGCCTAGGAAGTTTTGAAAAATGGGTTTGCCAAGTTGAACACGTGTCTTTCATTGGTGGAGACTTGTTGCCGCAGGATGCTCATATGTTACCTCTTTTGCAAGTTCTAGTTATTAGGAAGTGCCCGAAACTGTTGGGGTTGCCTTTCTCAAACCACAATGTTTCCCCAGATTGGTTCCCCAAGCTACAACTCCTTGAGGTATGCGACTGTCCCAAATTCTTGCCAGTGATTCCCATCTCTTGGATTGAAAGTCTGCGTTCTGTCAAGATGGAATGTGTAAAGATGCTAAAGGAGTTTGCATACTCAAAACCATCCGGTGGAGTAGAATTGAAAATTACCGGAGAGAGTGATCTGCTTAGCTTAGACCAAGTGCTGGTTTTTGATAAAGAAACGGGTCTTGAGAAGCTGACACTCGAGAGGTGCCCACCTCTGGAGTTGAAGCACCTTCTGATGCTAACCTCGCTGAGGATGTTGATTGTAAGAAATTCAGTTGGTCTAGTAGGACCACTAGGAGGAGGTCAGGGCGATGTGGAATGGAATATTCCTGTTGAGCATATCTCGATCCACAACTTAAATGGTAATAGTGGGAAGGAATTGACAGAGCTCCTACCCCACCTCCCAAAGCTCTCCAAATTGGAAATGCAGAACTGTAAAAACATAACAAACCTGGTA</t>
  </si>
  <si>
    <t>17,1,6,4,5,10,12,2,8,7,11,11</t>
  </si>
  <si>
    <t>AAGGCGCTAGCCCCCATTGCGGATAGCGTGCTGCAGGCTTGGGCGGCCAGCAGGAACTTTGGTGTCAACATCGAGGCCCTCGGCACGGAACTGCTGCAGGTGCAGGCCACGCTCGAACAAGCTGCCACAAAGGAGCTTGTCGGTCCGGCCACGGAGAAGCTGCTGCAGAATCTGCGGGACTCGGCGCACAATGCCGAGGACTTGCTGGACGAGCTCGACTACTTCCGCATCCACGACAAGCTTCACAACACGTACGAGTCTGCCAACGAGCTTGGCAAGGGTTGCGTTCGTGACCTCACCTTCAATGCACGCCACACCGCCAAAGCTGTTGGCAAACTGGTCAGCTGTTGCCCTTAGCAGCGTGCTAAACGCCGGCAGAGGTCGCGTGGTGAGTCCTCCTCAGCTCCAGACACAAATCAGAAGGTCAGTGGATGCATGCCCAAGCTCGGTAAACTCCTCCATTGCTCATCTTCCCCAGATCCACATGTTCATGATGAACATCGTGAAAATGCGCAAGAAACACCAATGCCTGAGTTTAATAGGGTTGATTTCTCTCAAAGGATGAAGGACACTGTAGAGCAACTAAAGCTTATCAGTAAGAAGGTTGACAAGATTCTGAAACATTGTGGCCCTAGAATTGTCGTAGACATTGCTCAGCGCCGTCCCCCAACCACACCTGAGAGTGCAGAGCCAAAAATGTATGGGAGGGACCATGTCATGAATAGTATCATACATGATATCACCGAGGGTCAATACTGTGACAAGGGTCTAACCGTGCTTCCAGTTGTTGGTCCGGGGGGAATGGGGAAGACAACTTTGATACAAAACATATATAACAATCAACAAGTGCAGGATCATTTTGCAGTCAGGATTTGGATATGTGTGTCGTTCAATTTCAACCTGGACAAGGTGCTAGAACAGATTAAAAGATATTCCCCTGAAGTTGAAGGTGAAAAAGAGTGTAGTACTAGTGTACTACACAAGAGCTGATTGAACACAGATTAAAATGCAAAAGGTTCTTACTTGTATTGGATGATATATGACAGTTTACTGATGTGGATGACTGGAAAAAACTGTTATTGATACTCGGCAAGTCACAAGAAAAGGGCTCCATGGTTCTACTCACAACTCGACAGAAAGAGATAGCAGATCAAGTTAAGAAAACTGTAGAGCCAAAAGGATTGAACGGTTCAGACCTGGAGAGTTTAGGAAGTTATTCCTTGTATATGTCTTTGATGCTGAGCAATATCCAAGGGATAAACTTCATTTGCTTGACACCGGAGATGAGATAATGAGAAAACTTAAGTGCTCCCCTCTTGCAGCTAGCAAAGACTGTTGGTAGATTACTGAGCAAAGACCTTAGTTTGCCTTATTGGAAAAGGGTCCTAAAAAGTAAAGAATGGGCGAAGCAGACCGATGACAATGGAATTATGCATGCCTTGAAGCTTAGCTATGACTTTCTCCCTTTCCATTTGCAACAGTGTTTTTTCTATTCTGCATTGTTTCCTGAAGATTACTTTTTCAGAAGCGAAGAGCTTATCAGCCTGTGGAATGGTCTAGATATTTCAATACCTGCTGGTCAAAATCAAACACTTGAAGACATAGGTTTGAGAAATTTAAAGGAGTTAGTCATTCATGGATTTTTTAGAGAAGGGGGAACTGATGATGATCTGTGGTATGTTATGCATGACCTGCTGCATGATTTGGCATTGCAGGTTGCATCCCATTATTGTCTCAGTTTACGTCTCTCTAATGTTGGATCAATGGAAATTCAGCCATCCATCCGTCACTTGTCTATAAGCACAGATGACTTGGGTGAATATGATGCAATGTCTGGTGCAAAATTGAAGAGTGAATTGGAGGAACTGAAGAAAAGATTTAAGGTTGAAGATTTGCAAACATTGATGTTATTCGGAAAAATGGATGAAAGTTTTGTCAAGATATTTGGTGATTTTTTGGGGGAAGTGAACGCTCTTCGTGTTCTTCATTTGCCCAATATGCTCTGTCCGGTGGAGTCCATGTTACATAACTTTTTAGGACTTGTCCACCTACGATATCTATGTCTAGGGACAGATGAGAGCGAGGTGCATTTGTCACTTGGCATCTCTAAATTTTTATCATTTAATGATTCTAGATCTTGAATTATGGAAGGGCAGTTGTGATTTGCCCGAAGACATGAGCAACCTTGCCAAATTGTGCCATTTTTATGTCCCAAGTGATGATGATGAGTTCCATTCTGATATTTGCAATGTGGGGAAACTTAAACTCTTAGAAGAGCTAAAGGTATTTCAAGTCAATAAAAAAGTGAAGGGTTTGAACCAAAGCAACTAGAGCACTTGACCAAGCTAAGGGAGCTTGGCATCTACAACCTTGAGAAAATACGTATAGAGGAAGAAGCAGCTCAACCAAAACTGTTAGAGAAAAACTATCTGAGGAAGTTAACATTTGACTGGGATAGTGAGCGGTCTAGTGTTGAGCCCGGTGTGGAAGCAGTGGTTCTTGAGAGCCTTCAACCTCATGGAGATCTTCAGGTGTTGTGCATTAGAGGGCATGAAGGTCCTTCTTGTCCGATATGGCTGGGTGATGAGTTCGCTGTTGAAGCTCTACAATCTCTTTATCTTTGTGGTGTTTCCTGGGAAGTGTTCCCTTCTTTAGGGAAGGCGTGTGATCTTCATGAATTGAAATTGAAGCATATTGCCAAAATGAAGGAGTTTATTATAGAGGAAAGCTTTTGCAGGCTAATAAAGCTTAAACTCATTGGCCTAGGAAGTTTTGAAAAATGGGTTTGCCAAGTTGAACAAGTGTCTTTCATTGGTGGAGACTTGTTGCCGCAGGATGCTCATATGTTACCTCTTTTGCAAGTTCTAGTTATTAGGAAGTGCCCGAAACTGTTGGGGTTGCCTTTCTCAAACCACAATGTTTCCCCAGATTGGTTCCCCAAGCTACAACTCCTTGAGGTATGCGACTGTCCCAAATTCTTGCCAGTGATTCCCATCTCTTGGATTGAAAGTCTGCGTTCTGTCAAGATGGAATGTGTAAACATGCTAAAGGAGTTTGCATACTTAAAATCATCCGGTGGAGCAGAATTGAAAATTACCGGAGAGAGTGATCTGCTTAACTTAGACCAAGTGCTGGTTTTTGATAAAGAAACGGGTCTTGAGAAGCTGACACTCGAGAGGTGCCCACCTCTGGAGTTGAAGCACCTTCTGATGCTAACCTCGCTGAGGATGTTGATTGTAAGAAATTCAGTTGGTCTAGTAGGACCACTAGGAGGAGGTCAGGGCGATGTGGAATGGAATCTTCCTGTTGAGCATATCTCGATCCACAACTTAAATGGTAATAGTGGGAAGGAATTGACAGAGCTCCTACCCCACCTCCCAAAGCTCTCCAAATTGGAAATGCAGAACTGTAAAAACATAACAAACCTGGTA</t>
  </si>
  <si>
    <t>TCCATCGTGAGCAAGTTCGGGCAGGCCCTTGTGGAGGAGCTCCAGGAGATCCGCGGAGTCGGCGACAAGGTGATCCACCTGAGGGACGAGCTGGCCTCCATGAACGCCGTGCTGCGCATGCTGGCCGAGTCGGACGAAGACTGCGTCGACCACCTCATCCGAGAGTGGACGAAGCAGGTGCGCGAGCTTGCTTCCGACGCTGAGGACTGCGTGGATATCTACAAGCTCCACGTCAGGCGCCCTCTCCCACGGCCAGTCGACCCCGGCATGCGGATGAACAGCGCCAGACGTCTACTCGGGCATGCCAAGCTCCTACCTGACATTGCCCGGTACCTACTCTCTCCCCGTCCTTCTTCATTCATCATCAAATTGAAATGAGCTTTCAACGGAAAATTAATATGGAATGTGCTTTAATTCCTCACTGCAGGATCCAATTCGTGAAGCTTTTCTTGATGCACGGACTCGCCGCCGATCTCCAGGCCCTCCTTGCCCGTATGGTCATCATCAGTGAACGGCGTGCTCGTTACAACGTCGACCAGCAGGCACTCCGCAGATCGGCCTGCTTTGCGGCTGTGTCGCCGGCCACCCTGTCTGCCCGTGCCCTCCGGCCGGCAGATGACCCCGAACAATTCATTGGCCTGACAGATCAGGTTAACACCCTGGCCGAGAAATTTAGGGCACGGGATGAGAAAGATACAAAAGTGAAGGTCTTCTCCATCGTTGGCTTCGGAGGGCTCGGGAAAACTACGCTCGCCATGGAGGTGTGCCGAAAGCTAGAGGTGGACTTCCCGCACCAAGCGCAAGTGTCTGTGTCCCAGGCATTCGATGGTGATAAGGACCTGAAGGGATTGGTTAAACGCATGCTTCATCAGATGGTGATCAAGCGGAAAACCGACAAGGATGGCATCAAGGAAGAAGACGTTGTTGCTGGCATCGACAAGATGGGTGTGGCCGATCTGACCAGCACGCTCAGAAATCTTCTTCGTGAGAAGAGGTACTAGCTCTCCCTATTTCCAACATTTTTAAGTCTCCTTCCGCTAGGCTTGTGAACTTGGATCTTCTTTCTTTTTACGGCCCGTTCCGCAAATCTTGTTTTCAAATATATGCTCGGAGGCTTATCAATAGGCAACTGATGAGAAGATCTTATTATGATGCTTTTTATCCTTTATTGAGTTGCACATGAGGGGCTAGATTTCGGAGTAAATTGCAAAAAGCCTGTAACATTTGTGTGGACCCTAAATAGAAAAACTGTTAGCGCCTTCTTAATCTTCACGACGCAGCTCCGCCGCCGAGTTCTTCCGGCAGGGTACACGCACCTACAAAGCCTAGGTCAAACCAAGTTACTGAATCGATCTTTGGAGTCACCTAGGAAAGCTAGCTAGCTTTTTCTTTAAAGAAAAGGAGGTTAAGATGCATGAGCCATCTTTATTCATTGTTCAACAAAGATTTGACAAAAACGTACATCAAGCCATCCAAAGCCATCACTCACTCCTACAAGCTTAATAATGGGGAGTGCTCTCACTTTTCGTATCTAAAACCGGTGTCGTCCGATCCATCAACACAACGTATTGGAACCTACAACCAGTGAAGCAAATCTAAAGCGCACATCACATGCACACGTACGTTTTAGAAGCCGCCATCATTATCGAATCACTGACCCATCTTCAGAGAGAAGATCCGCATCATCCTTGCCAGTCCGGCCACACGTCGACGCCACCACAGCGCCCAACGACACTACCTCCCTGCGGCAAACTGCTGAGCACGTCGCGGTCGCCGTCGGTAAACACCTCGGCACCATGCATCCATGTACCACCAGCTGACATAGAAGTCTCCGGAAGATCTGTCATGCATATCACCTGCCGAACATGCATGACACAGCGTAGCACCTGTCGGCCATGCATGACTTGACATCTCTACCGAAGCTCCATGCAAGACGAAGCCGCTCCACCTCCTACCTTGGTCTTCCAGTGCTGCTCCACAAACGATGCTCCGAAAAGAGAAATGACACTGCGGTGCCGCAATTGTCCGATCTGGAAGACCAGATCCTAGGGTTTCCCCGTGAGTAGCATGAGTGGGTCGACGTTAGTTACACGACAATGCCTTCATCAAGGGAATGATGCAGAACGCCGCCATTGCCCGCCATCGGCTCGGTTTCACCGGCAATTATGTCTCCCCGACTCGCAGCCGGGACTAGATGACGAATCTCGGGATCCAACCACCCAGCCGCAGGCCGACCACCTCTAACTAAAGAGATGATCACCACTGCCGGCTGCACCGGCTAGAACAGATCTGACCGGAGCTGCTGCCGATGCGTCCACCAGGTCCTCCACACCACCGCCGCCATTCCAAAGGCAAATGGCGCCGTCTGAGGCAGGGCCGGCCGCCGCCTGCCGCAGCCATCGCCACTATGCCGTAAATATCGGATCGGCCACGCCTCCACATGATTAGGGGCCCGGAACAACCCTAGAGACGCGGGAGAGAGGCGGTGTCCTCCACCACCAATTGGGTACGTACGGATATGACGCACTGAAACTCAGGTACACAAGATTGTATTATTTTCAAAATTGTTGTGCATCAAACCCATTAAGTTACGGGAGAATGGCGACCAACGAGCATGGCCACATGGCGCATGCTGGTTGGCTGTGGCAAGATTTTTTTTTGCTATTTTTTAGATGAAATTGAGAAACTTTTTGATTTTTTTTTCAAGATGAAATTGAAACCTTTTTTTCTTTTGAGATTAATTTTTAAAGATGGAAGTGAGACTTTTGTTTCTTTTTCATTTTAAGAATGTATTTTATGCTTTTCCTTTTTTTTTAGATGGACGTAATGTTCACGTGTTGTGAGAAAGTTTTTTTAAAATTTTAAGATGAAGTTGAAGTTTTTTCTTTGAGAGGAAGAAATATACGCACAATTTCCTCACAAGAGACCCGCAATGGCGGACCCCAACCACTAGTATGATGAAAAGTGCGTACGATTTTCGTACGATGTCATCTCATCCATCCACGAAATTCAACCAACGGCTGATGATGACTGTCATATGTAAATCGTATGAAATTTGTCGCACGATGTAGCAGGGCTCTATTCTTTTTTTCCCTCTGCCACAGCTTCTCTGGGGTTTTCTCCATTTATAAATTGATAAATTATTATAGACTCCGTAACTTATACGAACTAGTACAAGTGAACCAATCTATAGTTGGATGATTAGGAGGATAGTAGTATTCCTAGCCCACCAGGGTTCAGGTTTTGATGTTCCAATTTATTCCTAAATTTATTTTAGGATTTTCGGCGATATGCTATCAGTGGGAGGAGACGTTTCCGTCGACTTCGATGCGTCGACGATGACTATGTAAGATCTCAAGATGATGTGTCGGCCCAGTCTCTTATAGATGCTTATAAAGATAGGATATATGTGTATACGTTCATAGAAGTGAGTGTATGCACGTGCTTGCGTCTGTATACCTGTTAAAAAAAGTACTCCTAGTACCAACCCGACTCCAACACGTAAGGAAAAAAACTCCAACCTAACGTATGGTCTACTTACCAACTCGACCACGACAATTCTAATTGGCATACCAGATTGCTCACCACCACTATCACTCCCTAATTACGACTTACCAATTTATAGACTCAATTAAACGTATGATTCAGACTTTCACTCACGCTGCCATGTGGACTACATCGCCCATGTCTAGCATAATACATGCCGACTAACTTGTAGACTACATCATTCATCCATAGCAACATGTAGAGACATGTCCTCATTGAAAAGGCTCAACTTCGCTGGTTCTCATCCCACTACGTACATGATTGAGCTTGATATCCTTGTTGAGGCACGTAGACGACCTATACTAGACTGACCAAACAATATATAGACTCCACTAATAACATATTAAGAAAACACTAAGACGTGACTCTTAACCTTGTCGCCATTTTGGTCTTCAGAACAGCCTTGGGTCATCGTCAACATCTCCCACCACGGCTTGGTATGCCCCTTCCTTCCTCTTCATCAGCTCTTTCTTCCGGTTGGGACAGTTCGGCTGAAGTGTCCGAACTCCTGACATTTCCAACACTGGACCTTGGACTTAGTTCGGCCGTGTTATCATGCTCCCTTGTTATTCACTCTGACCTTGTCAACAAAAGTTGTTCACCATCTTCATCGTCCTGGACATATCCCCGCGGTCGTTCCTCGTGAACCTTTAACCTTCCTATGACTTCCTCCATGGTCATCGTCTTGAAATCACCAAACTGCTCTATAGCAGATGCAATCTGAAGACTAACCTATTAGGAGGGGCACGTCCATCCTTATAAGTCATTTTATGTCTCCTCCCACAACCGGTGTGGGACTAAACCAAACAATCTCCCCCTCATACATTGGTCAACATGGGCCCACTAACACCAGTGTTTCCAGCCCATCAACCATGACCACCACCCGTGAGTCAACCGAGATTTGTTCCGCGCACCTGGCCTATGATATGAACTGTTGGCGCAGCCTCAACCTTCACGACACAACCCGCGACAATTTTCAGTGATAAAATGCCGCGACCAGAGTCAAGGAAGGAGGTGACAACGACGAATTAATGCCCTCGCGATGCAATTCCTCTGGCGGGGAGGCTTAGTGGAGGCAATGCGCGTGAAAGCTGCTCGATAAATGCGCTAGACCGAGAGGGAAGCAAAGGAGATGACAGGTGGTCCCTACCTATAGTTTAACAGACTAATATGGTACACAAGATTGTATTCTTTACAAAATTGTTGTGCATCAAACCCATTAAGTTACGAGAGAATGGCGGCCAACCAGCATAGCCACGTGGTGCATGCTGGTTGGCCATGGCAAGAATTTTTTTTGATATTTTTTAGATGAAATTGAGAAACTTTTTGATTTTTTTAGGATGAAATTGATACCTTTTTTTCTTTTGAGATTTTTTTTAGATGGAAGTGAGACTTTTGTTTCTTTTTCATTTAAAGACTGTATTTTAGGCTTTTCCTTTTTTTGAGATGGATGTGATGTTCACGTGTTGTGACAATTTCTTTTTAATTTTGAGATGAAGTTGAGGTTTTTTTCTTTGAGAGGAAGAAATATACGCACAACTTCCTCTCAAGAGGCCCGCAATGGCGGGCCCCAACCACTAGTATGATGAAAAATGCGTACGATTTTGGATTAAAATAATTTATCTTACATAATAATTTAAAGTTTATGTTGTTCTAACGTTTATCTTACATTTCTATATGCTGACTACCATTTTGGATTGAAGCCAAGATACAATTTGTTGGAGTTCATATTTGTTGGAGTCAATATATTGGATTGAAACTATATATAGTCCATTGTGGTGCTTGGACAATGTTTCACAAGTTATTTTATTAATTGATATATTAACTTCAGCGCATTAGTTTTAAACAAGGGCACGGCAATTTAGGTAGATTGACAATAGTAAAAAACCAAACGAGATAATTGGTGTCAAATTGTCTCCTTTTTTTATTCTCTTCGTCCAATTGTTTCAATTTCTGCACCTATAACATTGTTGAACCAATATCATATTGTCTAATTAAACCAGGTACCTCATAGTGATTGATGATGTATGGACGATACCAGCATGGGATACTATCCGCTGCATATTACCGATCGACAACAAGCACAACAGCCGAATAATTGTGACAACTCGGGTGGAGTCAGTGGCAAAAGCATGCAGCCCAGTTAGTGCTTTTGTCCATCACATGGAGCCGCTGAAAGAAGAATTGTCCAAGCAATTGTTCATCAATAGAGTGTTTGGCCCCGAGAATAAATGCCCCGAAGAATTGGAAGACAACATGCAGAATATCTTGAGGAAGTGCAGCGGGTTGCCGTTGGCGATTGTTAGCATGGCCAGTCTTTTGGCAAGCTATAAGTCGCCAGGAAGCAAGGAGATGTGGGACAAAATATGCAACTCAATCGGGTCTCAGATGGAGAGCAATCCTACCTTGGAGGGGATGAGGCAGATAGTAACACTCAGCTACAGCCACTTACCTCACCATCTCAAGAATTGTATGATGTATCTCAGTATTTTCCCGGAGGATTATGAAATCCAGAAGAAACGGCTACTAAGTAGATGGATAGCCGAAGGTCTGGTCGCCGAGAAGCGGGGCCTGACATTGCTAGAGGTGGCAGAATCCTACTTCGATGAGTTGGTGAGTAGAAACATGATCGTCCCAGCCAACATAAGCTATGATGGGAGGGTGAAGTCATGCCGGGTGCACGACATATTGCTCGAGGTTATGGTGTCAAGGTCCATGGAGGCAAACTTTGTGAGCCTGGTTGGAGGTGAACATAACGAAGGAGAGTCTCTTGGCAAGATCCGCCGGCTCTCTATCCAAAGCAGCGGTGGGCCAAAGGACGAAAGGAGCATGAAGCATGTCCGGTCGCTCAGCACCTTTCATCCTGAAGGGCACGACCAGCTGCTGGAGCGACTAGGCGATTTCACCCTCCTACGGGTACTTGACCTTGAAGACTGCAAAGCCCTGCAAAACAAACACATGAAGCATGTGTGCCGGATGTTCCTGCTCAAGTTCTTGAACTTGAACGGCACTAACATCAGCAAGATGCCAAAAAAGATCGGCAAGCTTGTGCACTTGCAGACACTGAGCCTAAGGAAAACACTTCTCGATGGCCTTCCTCAATCCGTG</t>
  </si>
  <si>
    <t>17,16,1,6,4,5,10,3,12,2,8,7,11,9,9</t>
  </si>
  <si>
    <t>CCCCTCCTCCCGAAGCTGGGGAGCCTGCTCGCAGGTGAGTTCACCCTAGAGAAGCGCGTGAGGAAAGGCATCGACACTCTCGACAAGGAGTTGAAGCTGATGCACGCTGCTCTCAGCAAGGTGGCGAGGGTGCCGACAGAGGAGCTTGATGAGGAGGTCAAGATCTGGGCTGGAATGGTGAGGGACCTGGCCTACCAAATGGAGGACATCGTCGACGCCTTCGTGCTGCGGGTGGGCAATGGATCTGCCAACCCGAAGAATAGAGTGAAGAAGTTACTCAAGAAGACAGGCAGATTGTTCAAGAAGGGTAAAGATCTCCATCGAATCTCCGATGCTCTAGAAGAAGTGGTTGGCCAGGCTAAAGAGTTGGCTGAGCTGCGCCAAAGGTACAAGCTGGAGACACTGGACGCCGGTGCTGGGGCTAGTGTTGACCCTCGTACCATGGCTATGTACACAGATATGACAGAGCTCATCGGCATTGAAGGGCCACGAGATGAGTTGATCAATATGTTGCTTGATGGTGATGACTGGTCAAAGAATCCGCTGAAGATGGTCTCTGTTGTTGGATTTGGTGGGTTAGGCAAGACAACTCTTGCTAAAATGATGTATGACAAGATCAAAGTGCGATTTGATTGTAGTGCTTTTGTTTCGGTTTCTCAGAATCCGAACATGAAGAAAATCTTGAAGGATATTCTTTTTGAGCTCGACAAGTACAAGTATTCAGACATATATAATGTCGAACGAGAAGAAAAGCATCTCATCGACGAACTCATTGAATTCCTTGGCGAAAAGAGGTATGCTTCTTTTTTCATACTATTGACTGATAGTCATTTCGTCTAGTAAAATCAACACCATGTTGCATTGGTGCATACACATCCTCATAGCGCATTCTAGATTTATTTTATAGGTTTACAATGTAAATGTGAATTCCTAGGGTTTACTATGGTCACTTACCTGACATATAGCCCATAGTCTCTCCTTATAAAAAAAATCTTAGATATATCTTCATTAATTGGTTTGTCAACTAACTCTCACAAATATTCATATAGGTGCCTCATGGTAATTGATGACACGTGGGATGAAATTGCATGGGATTTTATCAAGCGGGCTTTCTCTAAGAACAGTATTGGAAGTCGGTTAATCATGACAACCCGCAATGTCAGTGTTGCTGAAACATGTTGCTCTTCCAGTCAGGATATTTACCATATGAAACCTCTTTGTGAGGATGTCTCAAGAAGGCTTTTCTACAGAAGAATATTTTCTAATGAGAAAGAATGCCCTCATGAATTGGTGGAAGTATCTGAACACATCTTGAAGAAATGTGGTGGAATACCATTAGCAATTATTACCATAGCAAGTCTTCTATCCAATAACCGCCAGATGAGAACAAAGGACCAGTGGGATGCCGTGCTCCATTCCATTGGTCGTGGACTCAAAGAAAATCGCAATGTAAAGGAGATGAAGAAGATATTATTATTCAGCTATTATGATCTACCTTCTTATCTTAAGCCATGCTTATTGTATCTCAGTATCTTTCCAGAAGATCACTTGATTATGAGATCCCAGCTGATATTGAAATGGATATCTGAAGGTATCGTTTATAGTGAAGAAGAAGAGACTAGCTTATATGTGCTCGGTGACAGCTACTTTAATGAGTTAGTAAACAGAAGTATGATCCAGCCGATAGGTATTGATGACGAAGAAAAAGTAAAATATTGTCGTGTACATGACATGGTGCTCGACCTCATATGTTCATTGGCTAGTGAAGAGAACTTTGTCACTATATTGAATGGCACCAAGAGGAAATTTTCTGACTCGCAAAGCAAGGTCCGAAGATTGTCAATTCAAAATAGCAATGTCGAAGTGGCTACCATCAGTATGGCACAAGTAAGATCAATTTCCGTTTTCACAACTGATGATGTTAACCAACTGTACAAAGTTTCAAGCAGTCACGTTTTGCGTGTGTTGGATTTAGAATATTGTCCTTCTCCGGATACTTGGATTTTTTTGCATTTGAGGCAGCTACGACTGAAAGGTTATCGGGGTAAGGAGCTTCCAATGGAAATAGGAAAGCTATGGTTTTTGCAAGTCCTGGATATTGGTGAAACAAGTATAAAAGAAATACCGTCGAGTATT</t>
  </si>
  <si>
    <t>17,16,14,1,6,4,5,10,3,12,2,8,7,9,9</t>
  </si>
  <si>
    <t>AAGGCGCTAGGCCCCGTTGCAGATGGCTTGCTGGGGGCTTGGTCAGCCAGCAGCAACCTTGGCCTCAACATCGAGGACCTCAGGACGGAACTGCTGCTCGTCAAGGCCACACTCCAACAAGCTGCCCGCAAGGAGATCTGCGGTACGGCCATGGAGGAGCTGCTGCAGAGGCTGCTGGACTCGGCACACAATGCCGAGGACTTGCTGGACGAGCTGGACTACTTCCGCATCCACGACGAGCTATATCATACATACGATGCTGCTGACCAGCACGGCAAGGGTTGCGTCTGCAACCTCGCCCTCAATGCTCGCCACACCGTCAAAGCTCTTGCCAAACAGCTGTCATCCTTGTCCGCGTACTGCTTTGGTGCCAACACTGGTGGTGATCACCGGCAGGGAGTTGCAAGACAACATGTCAGTTGTTGTGCTTGGCCGTGTGGCAGGCAGAGACTACCTGGCGATTCCTCCTCGCCACCAAACGCCAATCAGACTGGTCAGGAGCTCAGTGGATGCATGCCAAAGCTCGGTAAACTCCTCCCTTGCGCATCTTCCCCGCATTCACATGTTCATGGTGATGAAGTTGGTGCCAATGCGCAAGACACACCAATGTATGAGTTTAATAGGGTTGATTTCTCTCAAAGGATGAAGGGCACTGTAGAGCAACTAAAGCTTATGCGCAACGAGGTTACCAAGATTCTGCAAGGTTGTGGCCCTAGAACCACCCCAGACATTGCCCAGAGTCGTCCCATCACCAAAGGTCGAATTGATGAGCCAAAACTGTACGGGAGGGAGACTGTCATGAATAGCATCATACATGATATCACCAAGGGTCAATACTGTACCAAGGGTCTAACTGTGCTTCCGGTTGTTGGTCCTGGAGGAATGGGAAAGACAACTCTGATACAACACATATATCGCAACCAACAGGTGCAGAATCATTTTCCAGTCATGATTTGGATATGTGTGTCATTCAATTTCAATCTGGATAAGGTGCTAGAACAGATTAAAATAAGTACTCGTCCAGTTGAAAGTGAAAAGGAGGGCAGTACAACTGAAGAGTTGATTGAAGGAAGATTGAAATCTAAAAGGTTCTTACTTGTATTGGATGATATATGGCAGATTAGTGATGTGGGTGACTGGGAAAAACTCCTGTCGATACTCAACCAATCACAAGAAAAGGGTTCCATGGTTCTAGTCACAACTCGATTTCCAGCAATAGCACAGAAGGTTAAACCATCTGGCCATCCAATAGAACTGGACGGTTTAAAATCTGGAGAGTTTAGAAAGTTATTTCTCACATTTATCTTTGGCGATGAGCAATGTCCAAGGGACAAACATTTTCTGCTTGAGACCGGAGATAAGATAATGGAAAAACTAAAGGGCTCCCCTCTTGCAGCAAGGACTGTTGGTAGATTACTGAGTAAAGAACATAGTTTGTATCATTGGAAAAGGGTCCTCAAAAGTAAAGAATGGGAAAAGCAAACCGATGGAATTATGTCTGCCTTGAGGCTTAGCTATGACTTTCTCCCTTTCCATCTGCAGCAATGTTTTTCCTATTCTGCATTGATTCCTGAAGATATATATCTCAGAAGCTATGATCTCATCAGCCTGTGGATCGGACTAGATATTTTGATACCTAGTGATCAAAATCAAACATTTGAAGATATAGGTTTGAACAATTTAAATGAGTTAGTCAATTATGGATTTTTCAAGGTAGAGGAAACTGATGGTGATCAGCAGTATGTTATGCATGACCTAGTACATGATTTGGCAGTTAAGGTTGCATCACATGATTGTCTTTGTTTACGTCTCCCTAATGTTGGATCAGTGGAAATTCAGCCAACCACCCATCACTTGTCTATCAGCACACATGACTTGGGCAAATATGATGCAGTGTCAGGTCAAAAATTAAGAAGTGAATTGGAAGAACTGAAGAAAACATTGAAGGTTGAACATTTGCACACATTGATGTTATTTGGTGAAATGGATGGAAATTTTGCTAAGATATTTGGTGATTTTCTTCGGGAAGCAAATGCTCTTCGTGTTCTTTATTTGCTTGACATGATGTATCCCATGGAGTCCATGTTACATAACTTTTCAAGACTTGTCCACCTACGATGCCTATGTCTAGGGACATGTGACAGAGAAATGCATTTACCACTCAGCATCTCTAAATTTTATCATTTAAGGGTTCTAGATCTTGAGCCATGGGGTGGGAGTTGTGAGTTGCCCAGAGACATGAGCAATCTTGCAAAACTGTGCCATATTCATACCCGTGATGGTGAGCTTCATTCTGGTATTTATAATGTGGGAAAACTTCAACTCTTAGAAGAGTTGAAGGTATTTCGAGTCAATAAAAATAGTGAAGGATTTGAACCAAGGCAACTAGAGCATTTAAGCAAGCTCAGGGAGCTTGGCATCTATAACCTTGAGAAAATACACACAGAAGAAGAAGCAGCTCAAGCAAAACTGACACAGAAAAACTACCTGAGGAGGTTAACATTGGAGTGGGATAGTAAGCGATCCGGTGTTGAGCCTGGTGTCGAAGCAGCGGTTCTTGAGAGCCTTCAGCCACATGGAGATCTTCAGGTGTTGTGCATCAGAGGGCATGGAGGTCCTTCTTGTCCAACATGGCTAGGTGATCAGTTTGCTGTTGAAGCTCTAAGATCTCTTTATCTTGATGGTGTTTCTTGGGAAGTTTTCCCTTCTTTAGGGATGGCGTGGGATCTTCGTGAATTAAGGTTTGAGAATATTGCCAGACTGAAGGTGTTTATCATAGAGAAAAGCTTTTGCATGCTAACAAAGCTTACACTCATTGGCCTAGGAAGTTGTGAAAAATGGGTTTACACAGGTGAACAAGAGTCTTCCGTTGGTGGAGACTTGTTGCCACCGACTGCTCATATGTTCCCTCTTTTGCAAGTTCTGATTATTAGAGAGTGCCCGAGACTGTTGGGGTTGCCTTTCCCAAACCACATTGTTTCCCCTGATTGGTTCCCTAAGCTACAAGAGCTTGAGGTAACCGGCTGTCCAGAATTCTCGTCAGTGATTCTCATCTCCTGGATTGAAAGTCTGCGTCGTGTCATGATGAAAAATGTAAAGCTACCAGCGTCTTTTTGGTACTCAAAATCATCCAATGGAGCAGAATTGAAGATTATTGGAGAGGCTGATTTGCATAGCATAGACCAAGTGTTAGTTTTTGATAAAGAAACATGTCTAGAGATGCTGACACTGTACAAGTGCCCACCTCTGGAGTTGAAGCACCTTATGATGCTAACCTCGTTGAGGACATTGATTGTACATAATTCAGTTGGTCTAGTTGGACCACTAGGAGGAGGTCTGAGTGATGTGGAATGGCAGCTCCCTGTTGAGGAACTGACAGAGCTCCTCCCCCACCTCCCAAAGCTCTCCAAATTGGAAATATGGAACTGTAAAAACATAAAAAAACTGGTAGTGGGGGTGGATGTGCAACAAACAACATCAGAAGCATCAGAGATGGGGGAAGGTGAAATAACAGCAGCAGCAGAGGAAGAGGATGATGGGGTGCTGCTCTTCCCACCTCATCTCGGTGACTCACTACAGGAATTGGAGTTCTCTTTCTGCGAAGAGCTGGTCCTGGTGGACCCACCAACTCTTGTTCCTGGTGGAGGAGGATGGCTCCAAGCCTTGCGATCCCTCGAGAGATTAACAATACGGTGGTCCCCAAAGTTTCTATCCACCTTCTCCTTTTCCCGTCACCTGTTTCCTTCCTCCCTGCAGTTTCTGAGTCTTTGGGATGTGAAAGGCTTGAGGACACTGGAGCCCCTCTCAAACCTCTCCTCTCACCAGATTAGAATTAATTCGTTGTGGAGAGGATTTGAAATGTCAGGGCTTGTGGTCTCTCCTTACCACCCGGGGCCAGCTCAAAGAATTAGATGTCAGGGGCAGCCCTAGATTCTTTGTTGATTGGGATCCCAACCCCAGACGGGCTTTGGAGGATGCTGAGGGAGGTCAAGAGCAGCAGACACAGCTTGTTTCGTCCACACTGCATGAGCTCGGGACAGATGACATAGCAGGACTTCTTGCTGCACCCATCTGCAGATTCCTCTCTTCCTCCATCACCAAGCTGCAACTTCATGGGGAATCGTGTGAAGGGATGGAGCGGTTCGTCATGGAGCAAGAGGACGCCCTACAACTTCTCTCCTCCCTCCAGGAACTAATGTTTACGAATTTCGAGGACCTTCAACAACTCCCTGCAGGGCTGCGTAACCTTACCAGCCTCAAGAAATTATCAGTCAACCGCTGTCCAGCCATCTCGTCATTGCCC</t>
  </si>
  <si>
    <t>17,1,6,4,5,3,12,2,8,7,11,19,11,11,11,11,11</t>
  </si>
  <si>
    <t>TCCATTGTCGGTGTCGGGGGAATCGGCAAGACCACGCTCGCCAAACAGCTATGGCGTGTGCACAAACCTGGAGGCTACTTTGCCTGCCGGGCCTTTGTGCGGACGGCCAAGAAACCTGACATCAGGAGGTTCCTCAGGAGCATGCTCGCACAAGTTCGTCCGCACCAACCACCCGACACTAATGAGGTGCACGAGCTGATTCATGACATCAGGCAGCATCTACAAGGGAAAAGGTTTTTCTTAGCCTTTTGCACTCTCAATAACATGCATATCTCATAATTATTCGATCTAATTATCAAAATTTTATCACTCTTAGAAGGGGAATGAACTATTTTTCTTTTTGTTTCTCTAATTAACGAATCTAGCTTCATAATTAACTAGTTGAGTGACCTGCGCTTTTACGTGCCTAGTTATTTACTCTTGTCTTAACTGTTATTTCACTTGCTCTGTCAGATTTGATATATAGAAAACACATCCTAGAATACATGATTTAGATATTTGTTTGAAAGAGCATTGCTGCATGACAGCTACAAATCGATGACATGCACTTAATGATTCTTTCTCTATTTTGTCTGAAATGCATGTTTAATATATACTACAAACTTTTACTTGACAGGTACTTTCTTATAATCGATGATTTATGGGCTACATCTGTATGGGATGTTGCTAGACGGGCTTTCCCGGAGGGTAATGGAAGCAGGATAATAACAACGACTGAAATTAAGGATGTTGCACTTGCATGCTGTCGTTATCAGTCCAAATCCATCTATAAGATGGAACCTCTTAGCGTCAATCATTCAGAAGAATTGTTCATCAGAGGAGAAGAAAAATCTCGCCAATTGGATAAAGTGTGGGAGGAGATAATAAGAAGATGTGCTGGTTTACCACTGGCAATTATCAGCATATCCAGTCTTCTAGCAAGCCAAGGGGAAGCAAATACAGTACAAGGCAGGGAGCAAATACAGAACATTTTACCAACAAATACAACTCCTGTGGAGGTACTCAAACAAATACTCAACTTTGGCTACAAAAGTCTTCCCAGTCGTTTGCAGACATGTCTGTTGTATCTCAGTTTCTACCCAGAGAACTATATAATCTTGAAGGAAGATATAGTGAAGCAATGGGTAGCGGAAGGTTTCATCCTTGTGCCAAGAGGGGAGGACAAAATGAAGGTTGCCGCACACTATTTTGATGGACTTGTCAATATGGGCCTGATCCAACATATAGATGTGGGCTATAGTAATGATGTATATTACTATGCAGTGCACCCCATGGTACATGATCTTATTACATCAAAGTCCAGAGAAGAGAATTTTATGACCGTAATAGATTATTCTGGAAGGACAGTGGGGTTTTCTAACAAGGTTAGTCGTCTGTCCCTCCAGTTTGGCAGTGCAACTTATGCAACTAGACCAGAGAGTTTCGGACTGTCGCAAGTTCGATCACTTGCCTTTATTGGACTAAAGAGCTGCTATGCTTCCATTTTGGAGTTTAAGGTTCTTCGAGTCCTGGTCCTCCATATTTGGGCTGATGAACCAAGCACCACCGGTGTCGACCTCAAGCTTACCTCTCGACTGGTTCTACTAAGATCATTGCAGGTCACATGCAACGACACCGTACACCTTCCAGATCTGACGCAAGGTCCGAAACAATTGGAAACACTTGAAATAAATGCAAGGGTGGCAGCTATTCCAGCAAATATTGTTCATCTTCGGAGCTGGTTGCATCTCCGTCTCGGAGTTGGGACAGAAGTGCCCGATTTGACTGGTACCCTCAAAATTGTCACCCTGAATTCTCCTATTTCATTGGACGACTCCAGCTGTTCTCCTGATTTAGTGAAGAGTCTAAAGACACTGGAGTTGCTGTCACCCATCTGTATAATCCCCAAATGGATTGAACAGCTTGCCAACTTATGCATTCTGAAACTTGTACTCAGAGAATTACAAAGCGATGATATTAGTATCCTGCAACGGATGCCATCCCTTACTGCTCTCTCATTGCATGTCCAGAGACGAACTACAGAACCAATCAGCTTCGGAACCGGAGCTTTTTCGGCTCTAGAGTATTTTGAGTTGAGGTGTGCTGTGCTGCGCCTGTGGTTTCAGAAAGGAACTATGCCAAATCTTCAGAGGCTCAAACTAGGTTTCAATGCCCACCGAGCAGAAGAGGATAGTGGTTCGTTTGTTAGCGTTGAAGATCTGTCACACGTCGAGGAGATTTTTGGAACAATTGGGTCAGCAGTCGGCGCCATGGAATGTGACTTGAAGGTTGCAGAGTCTGCATTCAAGAAAGCCATGGGCAGGCACCCTAATGTGAGCGTAGAAAGAGCAGATATGGTTGAGGAATTGGATGTTCCAGCAGGAAAAAAGCACGAGATCCCTGAGGAACCCCCATCAAAATCAAGTGAACAAACTGGAATATCAAAACAAGAGTCTCAGGACACGCGTGGTCGGGCA</t>
  </si>
  <si>
    <t>1,6,4,5,3,2,8,7,20</t>
  </si>
  <si>
    <t>AACCTCGTGGCCAAGCTCTCGGCGGTGATAGACAAGAGATTCAGCGAGTTCAGCGACCTTGACGACGACATCAGGTATCTGAAAACCGAGCTCGCCATTATTGCTGCTAAAATCGACGACCAGCACAAGGGGCAGCCTGGTGTCTTGCACATCATATCCAACACGGACATGCGCGATTTGGCGTTCGACATCGAGGATTGCTTCGACCAGTTCCTTCCCTGCGCCGCTTGCAAGCGAGGGGCCGTGTCAAAAGGCGACTTGGTGGACTTTGCTGTTCAGGTTGGGAGACTCAAGAAGCGGCTGGAGAGGGCCAAGCAGCAGAGAACCGATACTGATGCCAACGGCAGCCAGCAAGCCGTTCACCTCCCTGACCAATTGCTCTGTACACCAGCTGAGCCTGCAGATCAGGTGGGCATCGAGGAACCCAAGCAGGAAATCTTGGGTTTGCTCGGTAGTGAGGAGCTCCTGGTGATATCCATCGTCGGGTTTGGGGGCTCGGGCAAGACCCAACTCGCAAGGGCAGTGTTCGACTGCGATGAAGCCAAACACAAGTTCGGCATCCGTGCCTGGCATACGGCATCGGAGCACAAAGATGGAGATGAGCTTTTGCTCACGATACTGCAGAAACTTTTTCCAAAGGAACCTCTACTATCCGTGTCACAAATACAAAGTCACGTCTCAAGGTTGCAACGACGCATTAGATTTGAGCAAAAGACCAGCAGGTGTGTCCGCCAACTTCTGAAAATAAATCATCTACTAGTAATACCATCAATTTGGTTTCTGTACTGTGCCTTATCTAAAAAGCTTCCTCTTTATCTAGTAAAGCTTTTCTCTTTATCTAATAAATAAATCATCTCACCTCAAGCATACATACCTAACCTCAAATATACTTAAGTGGACATCTATTTAAATAAGAACATCAAAATTAGATGGATGACTTGATTTGTGAAAGGTTGCTCACTTTAATCACATCTATTCAAGCATCCAGCGCTAACAGAACTATATGAATTTTTCTCTTTTTAGGAAAGAGCAAATATAGCGTTTGTCTAGTTTTTTCTGATTTTTTTCCCCAAAAGATAGAAGAGTTTAAAGTTTTGAGAAAGAAAAAAAGGAGTTTATACTATTCGTGAACGAAAGGTTGTAACTGTTTACTAGTGGGATGGCTGTGACTCACATAGCAATTCTAGTACATCAGCATGAATTTTCAACTATACAAATATTTAAACTGAAAGAAGTGCTAGCCTATGGACAGCTATGCAATTTGTCCATCCAGCAAGTAATTAACGTTCTGTCAGTTTACCTGCCTGCAGGTGTTTAATTGTAATTGATGATATCGAGAAGCATCATTGGGAAGCAATAAAGTGTTTCTTTTCTGACCTAAGGATGGTAAGAATACTGTTGACCACAACTGTGCAGACAGTAGCCAAAGCATGCACCAAAGATCACGGTTATATTTACAATATGAGAACTCTTGGTGTAGAAGACTCTAAGGATTTACTGAAGAAGAGGGTTGGTGATTTCAATAGAAATTCAACTGACTTGGAGGATGGTTCAGCTGCAATTGTGCGCAAATGCCATGGCCATCCACTAGCTCTCATCAGCGTGGCCAACTATTTGTTACAGCAAGAGCAGATAACAGGACCAGTCTGCCAAAACACCAGCAGGCTCCTATGTACTCATATAAACGAGAACAAGCATGGAGACTTCACAAAACTTCGACGGATTCTGGTGGATAATTACATCAATTTGCCTTTCCATCTCAAGACATGTTTGCTGTACACAAGTTTATTCCCAAATGATCGTCCCGTCAGCAGGAAAACTCTTACCAGCCGATGGTTAGCCGAAGGATACATAAAGCATGAGATTGAACGCACTTACCAGGAGTCTGCCGATGAAAAGTTAGAGCAACTGATGGACCGGAATATCATTCGGCCTATCGATACAAGCAACCGTGGAGAAAAGAAGACATGCAAACCTCACGGTATCATGCACCAGTTCATGCTGTATAAGTCCATCTCTTCGAATTTTGTTGCCCCATCCCTTGAGAACCGAGGCAATTATCGTCACATCATGATGGATAACCAAAGAAATAGAAGAGAAACCAACATGGATCATGGTGCCGCTGGTCCAGCTGCATATCGCCCCAGCCACCTGAAGAACGTCTTTAGGCTCTTGAAACCATCTAAGAGTACAGTATCCAGTGAGGACCTGCGTCCCCGGTCTCTAACAGTCTTTGGAAGTGCAGAAGAAGCTGTTTATTCGTATTTGATCAACTGTAAGCTGCTCAAAGTGTTGGATCTAAAAGAGTGCAATAATTTGCGGGACAAACATATCAAGAACATATACAAGCTGTTGCATCTCAAATATCTGACCCTCGGGAGCTCTGTTAGGAGACTTTCAGATGAAGTAGGAAATCTACATTGTTTGGAGACACTCGACTTGAGGAAGACCAAGATAGAAACACTGCCTGTGGAAGTC</t>
  </si>
  <si>
    <t>17,16,1,6,4,5,10,3,2,8,7,11,9</t>
  </si>
  <si>
    <t>CCGGTTGTTGGTTCTGGGGGAATGGGGAAGACAACTCTCATACAACACATATATCGCAACCAACAAGTGTTGAATCATTTTCCAGTCATGATTTGGATATGTGTGTCACTCCATTTTAATCTGGATAAGGTGCTAGAACAGATTAAAACATACTCCCCTCGAGATGAAAGTGAAAAGGAGTGTAGTACAACGGAAGAGTTGATTGAACAAAGATTGAAATCTAAAAGGTTCTTACTTGTATTGGATGATATATGGAAGATTAATAATGGGGATGACTGGGGAAAATTATTGTCGACACTCAGTAAATCAGAGGAAAAGGGTTCCATCATTCTGGTCACAACTCGGTTTGAAGCAATAGCACAGAAGGTGGGAACACCTTGCCAGTCAATAAAGCTGAATGGTTTAGAATCTGGAGAGTTTAGAAAGTTATTCCTTGCATTTGTCTTTGGTGATGAGAAATATCCAAGGGATAAACATTTTTTGCTTGAGACTGGAGATAAGATAATGGAAAAACTAAAGGGCTCCCCTCTTGCAGCAAAAACGGTTGGTAGACTACTGAATAAAGACCTTAGTTTGCGTCACTGGAAAAGGGTCCTAAAAAGTAAAGGATGGGAGAAGCAGACCGATGACAATGAAATTATGCCTGCCTTGAAGCTTAGCTATGACTTTCTTCCTTTCCATCTGCAACAATGTTTTGCCTATTCTGGATTGTTTCCTGAAGATTACAATTTCAGAAGTGACGAACTGATTAGCCTATGGATCGGACTAGATATTTTGATACCCAATGGGCAAGACCAAATATTTGAAGACATAGGTCTGAGCAATTTAAATGAGTTAGTCATCCATGGATTTTTCAGAGAAGAGAAAACTAAGTATGGTCTGCGTTATGTTATGCATGACTTGCTGCATGATTTGGCATTGAAGGTTGCATCTCATGATTGTCTTAGTTTAAGTCTCCCTAGTGTTGGATCGGGAGAGATTCAGCCAACCACCCGTCACTTATCTATAAGCACATATGGTTTAGGTAAATATGATGCAGTGTCTGATAAAAAATTGAAGAGTGAATTGGAAGAACTAAAGACAAGATTTAAGGTTGAAGATTTGCAAACATTGATGTTATTTGGAGAAATGGATGAAGGTTTTGTCAAGATATTTGGTGATTTTTTGGGGGAAGCAAACACTCTTCGTGTTGTTCATTTGCCCAAAATGCTTTGTCCCGTGGAGTCCATGTTACATAACTTTGCAGGACTTGTCCATCTACGATACCTATGTCTAGGGACAAAGAAGAACGAGATGCTTTTACCACTTAGCATCCCTAAATTTTATCATTTAAGGATTCTAGATCTTAAATGGTGGAATGGCAGTCGTGATTTGCCTGATGACATGAGCAACCTTGCCAAATTGTGCCATTTTTATGTCCCAACTGATGATCAGCTTTATTCTGATATTTATAATGTGGGAAAACTTAAACTCCTAGAAGAGTTGAAGGTATTTCAAGTCAATAAAAGAAGTGAAGGGTTTGAACCAAAGCAGCTAGAGCACTTGACCAAGCTAAGGGAGCTTGGCATCTACAACCTTGAGAAGATAGATACAGCAGAAGAAGCAGCTCAAGCAAAACTGATGGAGAAAAATTACTTGAGGAGGTTAACATTGGAGTGGGATAGTGAGCTGTCTAGTGTTGAGCCTGGTGTGGAAGCAGCGGTTCTTGAGAGCCTTCAACCACATGGAGATCTTCAAGTGTTGTGCATTAGAGGGCACGGAGGTCCTTCTTGTCCAACATGGTTGGCAGAGGAGTTCGCTGTTGAAGGTCTGCAATCTCTTTATCTGGATGGTGTTTCTTGGGAAGTTTTCCCTTCTTTAGGGATGGCGTGGGATCTTCATGAAATAAGGTTGGAGGATATCGCCAGACCGAAGGACTATATGATAGAGGAATGCTTTTGCAGGCTAAGAAAGCTTACACTCATTGGCCTAGCAAGTTTTGAAAACTGGATTTACCCAGCTGAACAAGAGTCTTCTTTTGCTGGAGACTTGTTGCCTCCGGATGCTCATATGTTCCCTCTTTTGCAAGTTCTGGTTATTAGGAAGTGCCCGAAACTGTTGGGGTTGCCTTTCCCAAACCACATTGTTTCCCCAGATTGGTTCCCCAAGCTACAAGAGCTTGAGGTAACCGGCTGTCCAGAATTCTCGTCAGTGATTCTCATCTCCTGGATTGAAAGTCTGCGTCGTGTCATGATGAAAAATGTAAAGCTACTAGCGTCCTTTCGGTACTCAAAATCATCCAATGGAGCACAATTGAATATTACTGGAAAGGCTGATTTGCATAGCTTAGACCAAGTGTTAGTTTTTGATAAAGAAACTCGACTTGAGAAACTGGAACTCGAGAGGTGCCCACCTCTAGAGTTGAAGCAT</t>
  </si>
  <si>
    <t>1,6,4,5,3,12,2,8,7,9,11,11,11</t>
  </si>
  <si>
    <t>AAGGCGCTAGGCCCCGTTGCAGATGGCTTGCTGGGGGCTTGGTCAGCCAGCAGCAACCTTGGCCTCAACATCGAGGACCTCAGGATGGAACTGCTGCTCGTCAAGGCCACGCTCCAACAAGCTGCCCGCAAGGAGATCTGCGGTACGGCCATGGAGGAGCTGCTGCAGAGGCTGCTGGACTCGGCACACAATGCCGAGGACTTGCTGGACGAGCTGGACTACTTCCGTATCCACGACGAGCTATATCATACATACGATGCTGCTGACCAGCACGGCAAGGGTTGCGTCTGCAACCTCGCACTCAATGCTCGCCACACCGCCAAAGCTCTTGCCAAACAGCTGTCATCCTTGTCCGCGTACTGCTTTGGTGCCAACACTGGTGGTGATCACCGGCAGGGAGTTGCAAGACAACATGTCAGTTGTTGTGCTTGGCCATGTGGCAGGCAGAGACTACCTGGCGATTCCTCCTGGCCGCCAAACGCCAATCAGACTGGTCAGGAGCTCAGTGGATGCATGCCAAAGCTCGGTAAACTCCTCCCTTGCGCATCTTCCCCGCATTCACATGTTCATGGTGATGAAGTTGGTGCCAATGCGCAAGACACACCAATGCGTGAGTTTAATAGGGTCGATTTCTCTCAAAGGATGAAGGGCACTGTAGAGCAACTAAAGCTTATGCGCAACGAGGTTACCAAGATTCTGCAAGGTTGTGGCCCTAGAACCACCCCAGACATTGCCCAGAGTCGTCCCATCACCAAAGGTCGAATTGATGAGCCAACACTGTATGGGAGGGAGACTGTCATGAATAGCATCATACATGATATCACCAAGGGTCAATACTGTACCAAGGGTCTAACTGTGCTTCCGGTTGTTGGTCCTGGGGGAATGGGAAAGACAACTCTGATACAACATATATATCGCAACCAACAGGTGCAGAATCATTTTCCAGTCAGGATTTGGATGTGTGTGTCATTCAATTTCAATCTGGATAAGGTGCTAGAACAGATTGAAGTAGGTACTCGTCCAGTTAAAAGTGAAAAGGAGGCCAGTACAACTGAAGAGTTGATTGAAGAAAGATTAAAATCTAAAAGGTTCTTACTTGTATTGGATGATATATGGCAGATTAGTAATGTGGGTGACTGGGAAAAACTCCTGTCGATACTCAACCAATCACAAGAAAAGGGTTCCATGGTTCTAGTCACAACTCGGTTTCCAGCAATAGCACAGGTGGTTAAAACAACTGGCCATTCAATAGAACTGGGTGGTTTAAATTCTGGAGAGTTTAGAAAGTTATTTCGCACATTTGTCTTTGGTGATGAGCAATGTCCAAGGGACAAACATTTTCTGCTTGAGACCGGAGATAAGATAATGGAAAAACTAAAGGGCTCCCCTCTTGCAGCAAGGACTGTTGGTAGATTACTGAGTAAAGAACATAGTTTGTATCATTGGAAAAGGGTCCTCAAAAGCACTGGCGGAGCCTTGTGGAGACCAAAGGGGGCTACGACCCCCCCTTCCAAAAGACAATTTTTAGTTTTAGTATGGCCAAGCCCAATAACAATTCACCTCCGAGCCTATCCAATGCATCGATGTGCAGCCTTTCACGCTTCGTCTATCCCAACGTGCTTCGAGCAATCAATCACCGTCCATCGCACCGGCTGCTTGCTGTTGCATACAATCTGGATGCCACCCTGATGCTCCTTCTCTTCTGGTGCTACTTGCTGCTCCCTTTCTTTTCTCGGCCGATACAATAGTGAACTGCTGTCAAAGGAAAAAGGACTGAACGAACAAGCGTAAGTAAATTTTCATTGCCATGTACTTCCTTCGTCTCTGATTTTGGGACGGAGGTAGTATTAAACAAACTAGATTCAGATGTTAAATCAGTCAGACCGTCACTGATTTTTCTTGGGCAGTCATCCATGTACTCCCTCCGTCCCGAAATACTTATCGGAGAAATGGATGGGAGTACTAATTAAGAAAATAAGTAGCTATGACTTTTGAATTTTCGTTTAAGGCAGCACTGATGAAACGGTAGACCACGCAGTCCTTTTCCAAAAGAAAGAGAGGTTAAGAAAGTGTGAACAAGATATATGCAGAAGATGCATGTTTTGTTTCAATTTTTGTCGTCGTGATGCACTCTTGTTTTAATGCATATTTTTTCTTTTAGTTTAAAATTGACCCCCTCTTGCTTGCTTGACACGCTCCGCCACTGCTCAAAAGTAAAGAATGGGAAAAGCAAAACGATGGAATTATGTCTGCCTTGAGGCTTAGCTATGACTTTCTCCCTTTCCATCTGCAGCAATGTTTTTCCTATTCTGCATTGATTCCTGAAGATATATATCTCAAAAGCTATGATCTCATCAGCCTGTGGATCGGACTAGATATTTTGATACCTAGTGATCAAAATCAAACATTTGAAGATATAGGTTTGAACAATTTAAATGAGTTAGTCAATTATGGATTTTTCAAGGTAGAGGAAACTGATGGTGATCAGCAGTATGTTATGCATGACCTAGTACATGATTTGGCAGTTAAGGTTGCATCACATGATTGTCTTTGTTTACGTCTCCCTAATGTTGGATCAGTGGAAATTCAGCCAACCACCCATCACTTGTCTATCAGCACACATGACTTGGGCAAATATGATGCAGTGTCAGGTCAAAAATTAAGAAGTGAATTGGAAGAACTGAAGACAAAATTGAAGGTTGAACATTTGCACACATTGGTGTTAGTTGGTAAAATGGATGGAAGTTATGCCAAGATATTTGGTGATTTTCTTTGGAAAGCGAATGCTCTTCGTGTTCTTTATTTGTTTGACATGATGTATCCCATGGAGTCCATGTTACATAACTTTTCAAGCCTTGTCCACCTACGATTCCTATGTCTAGGGACATGTGACAAAGAGATGCATTTACCACTCAACATCTCTAAATTTTACCATTTAAGGGTTCTAGATCTTGAGCCATGGGGTGGGAGTTGTGAGTTGCCCAGAGACATGAGCAATCTTGCAAAACTGTGCCATATTCATACCTGTGATGGTGAGCTTCATTCTGATATTTATAATGTGGGAAAACTTAAACTCTTAGAAGAGTTGAAGGTATTTCGGGTCAATAAAAAAAGTGAAGGATTTGAACCAAAGCAACTAGAGCATTTAAGCAAGCTCAGGGAGCTTGGCATCTACAACCTTGAGAAAATACACGCAGAAGAAGAAGCAGCTCAAGCAAAACTGACACAGAAAAACTACCTGAGGAGGTTAACATTGGAGTGGGATAGTAAGCGATCCAGTGTTGAGCCTCGTGTGGAAGCAGCGGTTCTTGAGAGCCTTCAGCCACATGGAGATCTTCAGGTGTTGTGCATCAGAGGGCATGGAGGTCCTTCTTGTCCAATATGGCTGGGTGATGAGTTCGCTGTTGAAGGTCTACAATCTCTTTATCTGGATGGTGTTTCTTGGGAAGTTTTCCCTTCTCTAGGGAAGGCTTGGGATCTTCATGAATTAAGGTTGGAGAATATTGCCAGACTAAAGGTGTTTATCATAGAGAAAAGCTTTTGCATGCTAACAAAGCTTAAACTCATTGGCCTAGAAAGTTTTGAAAACTGGATTTACCCAGCTGAACAAGAGTCTTCTGTTGCTGGAGACTTGTTGCCACCGGATGCTCATATGTTCCCTCTTTTGCAAGTTCTGGTTATTAGGAAGTGCCCGAAACTGTTGGGGTTTCCTTTCTCAACCAACATTGTTTCCCCAGATTGCTTTCCCAAACTACAAAAGCTTGAGGTACTAGACTGTCCACAATTCTCGTCAGTGATTCTCATCTCCTGGATTAAAGGTCTTCCTTGTGTCATTATGGCAAGTGTAAAGCTACTATCACATTTTTGGTACTCAAAATCATCCAATGGAGCACAGTTGATGATTACTGGAAAGGCTGATTTGCATAGCTTAGACCAAGTGTTAGTTTTTGATAAAGAAACTCGACTTGAGAAGCTGGAACTCAAGAGGTGCCCACCTTTGGAGTTGAAGCATCTTCTGATGCTAAAGTCGCTGAAGACACTGATTGTAGAAAGTTCAAATGATCTGGTTGGACCACTAGGAGGAGGTCAGGGTGATGTGGAATGGCAGCTCCCTGTTGAGTATATCGAGATCAACGACTTATATGGTAATACTAGCGAGGAACTGACAGAGCTCCTCCCCCACCTCCCAAAGCTCTCCAAATTGGAAATACGGAAGTGTAAAAACATAAAAAAACTGGCAGTGGGGGTGGATGTGCAACAAACAACACAAGAAGCATCAGAGAATGGGGGAGGTGAAATAACAGCAGTAGCAGCAGCAGAGGAAGAGGATGATGGGGTGCTGCTCTTCCCACCTCACCTCTGTGACTCACTACGGGAATTGGAGTTCAATGACTGCACACAGCTGGTCCTGGTGGACTCGCCACCTCTTGTTCCTGGTGGAGGAGGGCTCCAAGCTTTGCAATCCCTCCAGAGATTAACAATACACAGTTCCTCAAAGTTTCTATCTGCATTCACGTCTTCCCATCACATTTTTCCTTCCTCCCTGCAGTACCTGTTCCTTGCAAGAGTCGAAGGCATGGGGACACTGGAGCCCCTCTCAAACCTCTCCTCTCTCACCACATTAGTATTGCATAGTTGTGGAGAGGATCTGAAATGTGAGGGCTTGTGGTCTCTCCTTACCAGCGGGGGCCAGCTCAAAGAATTAGATGTCAGGGGCAGCCCTAGATTCTTTGCTGATTGGGATCCCAACCCCAGAAGGGCTTTGGAGGATGCTGAGGGAGGTGAAGAGCCGCAGACACAACTTGTTTCATCCACACTGCGTGAGCTCGGGACAGATGACATATCAGGACTTCTTGCTGCACCCGTCTGCAGATTCCTCTCTTCCTCCCTCACCAAACTGGAACTTTGGGGGGATTGGTGTGAAGGGATGGAGCGGTTCATCAAGGAGCAAGAGGACGCCCTTCAGCTCCTCTCCTCCCTCCAGGAACTAGAGTTTTGGAGTTTCAAGGATCTTCAACAACTCCCTGCAGGGCTTTGTAACCTTACCAACCTCAAGATATTATCAGTCAACCTCTGTCCAGCCATCTTGTCGTTGCCC</t>
  </si>
  <si>
    <t>17,1,6,4,5,10,3,12,2,8,7,11,11,11,11,11,11</t>
  </si>
  <si>
    <t>AAGGCGCTATCCCCCGTTGCCGATGGCTTGCTGGAGGCTTGGGCGGGCACCAAAAACTTGGGTTTCAACATCGAGGCCCTGAGGATGGAACTGCTGCGCGTCAAGGCCACGCTCGAAATAGCCAGCCACAAGGAGCTCCGCGGGGAAGCCCTGAAGGAGCTGCTGGGGGCGCTGTGGAACTCGGTGGACAGTGCCAATAACTTGCTGGGAGAACTGGACTACTTCCGCATCCATGACATGCTCCACGGCTCTTACAACGCTGCAGACGAGCAAGCCAAGGGCGGTGTCCATGACCTTGCCCTCAATGCTCGTCACACCGCCAAAGCTGTAGGCAAACTGGCATGTTTACCCAGGGCCAGGGGATGCTTGCCCAAACTCGGTAAACTCCTTCCTTGCTCATCTTCCCCGCAAGTTCATGGCGATGATTATGGCCAGCCACCAACTCTACGTCGTGTGCCACGGAGAGAAACACCAATGCTGGCGTTCAATAGGGCTGATCTCTCTGAAAGAATGAAGCACATTATAGAGCAACTACAACCTGTGCGTACTGAGGTTACCATGATTCAGCAGAGCTGTGGCCGTATGACTGTCCCAGATATTGTCCAGACTCGTCCCATCACCACTTCTGAAAGCATAGAGCCAACATTGTATGGGAGGGACCATATCATGGATACCATCATACATGATATGACCAAGGGTAAATACCTTGGCACACGTCTATCTGTGCTTCCGATTGTTGGTCTGGGCGGAATAGGGAAGACAACACTGGTGCAACACATATACCACAGCAAACAAGTGCAGGGTCATTTTCAAGTCATGATTTGGGTATGTGTGTCACTGGATTTCAATTTGCATAGGCTGTTTGAAGAGATCAAAACATGTATCCCTCGAGTTGAAGGTGAAAGAGAAGGCACACCAGAAGAGTTGATTGAGCAAAGATTAAAATCAAAAAGGTTTTTGCTTGTGTTGGATGATATATGGATGATTAGTGCAGATGATCAAGAAAGGTTATTGCTACCACTTAAGACATCAGAAGAAAACGGTAGCATGGTTCTAGTAACAACTCGGTTTCCATCAACAGCACGGATGATTGGAACAACTAACCGTTCAGTACAACTGGAAGGTTTAGAAACTGAAGAGTTTACAAAGTTATTCTTTACACTTGTCTTTGGCAATGAGCAATGTGCGAGGGATCACAGTTTTTTGCTTGCGACAGGAGATAAGATAATGAACAAACTAAGGGGATCCCCTCTTGCTGCAAAAACTGTTGGTAGACTATTGAGAAATAACCTTAATTTGGATCGCTGGAAAAAGGTCCTAGAAAATAGAGAATGGGAGAATCAAACCGGTTTCAATGACATTATGCCTGCCTTGAAGCTTAGCCATGACTACCTCCCTTTCCATCTGCAACTATGTTTTTACTATTCTGCACTGTTTCCTGAAGGTTTCCGTTTCAGCAGCAGCCAGCTCATCAACTTGTGGATAGGACTAGATATCTTACAACATGGTGCTCCAAACCAAACATTTGAAGATATAGGTCTGAGGTATTTAAATGATTTGGTCGCATGTGGAATTTTCAGAGAAGAGGAAAGTAATGGACATCCCTGTTATGTTATGCATGACCTGCTATATGATTTAGCATTGAAGGTTGCATCTCATGAGTGTCTGACTTTGCGTCGCTCTAATGCGGGATTAGTAGACATTCATCCAAGCATCCGTCACTTGTCTATAATCATAGACGATGATAATGCAGTGTTTGGTGAAACTTTTAAAACTGAATTGAAAAAGTTGAAGACAAGACTGAAGGTTCAGCACTTGCAAACTTTGATGATATTTGGAGAAATGGATGAAATCTTTACCAACATGTTTGGTGATTTGTTTAGGGAAGCAAATGCTCTTTGTGTTCTTCATTTGCCTGAAATGTCATATCCTGTGGAGTCTATGTTACACAACTTTTCAGCCCTTATCCACCTACGATACCTATGTTTAGGGACAAAGAATAAGGGGCTGATGCATAGATTTCTATGTCCAGGGACAGAGTATGAGAGCCAGATGCATTTACCACTTGCCATTTCTAGATTTTATCATTTAAGGATTTTGGATATAGGATCGTGGTACGGCCATTGTGATTTTCCTGGATACATGAGCAACCTTACAAAACTGTGCCATTTTGTTACACAGGAGGATGAGCTTCATTCTGATATTTGTAATGTGGGAAAACTTAAACTCTTGGAAGAGTTAAAGGTATTTCGAGTCAATAAAGAATGTGAAGGATTTGAAACGAAACAACTAGAGCCTTTGACCAAGCTTATGGAGCTTGGCATCTACAACCTTGAGAAAATACGTACAGAGGAAGAAGCAGCTCAAGCAAAACTGATGAAGAAAAGATACTTGAGGAGGTTAACATTGGAGTGGGATAGTGAGCGGTCTAGTGTTGAGCCTGGTGTGGAAGCAGTGGTTCTTGAGAGCCTTCAACCACATGGAGATCTTCAGGTGCTGCACATTAGAGGGCACGGAGGCTCTTCTTGTCCAACATGGCTGGGTGATGAGTTTGCTGTTGAAGCTCTAGGATCTCTTTATCTGGATGGTGTTTCTTGGGAAGTTTTCCCTTCTTTAGGGAAGGCTCGGGATCTTCATGAAATAAGGTTGGAGGATATTGCCAGACCAAAGGAGTTTATTATAGAGGAATGCTTTTGCAGGCTAACACAGCTTATAATCATTGGCTTAGGAAGTTTTGAAAAATGGGTTTACACAGGTGAACAAGAGTCTTCCCTGGATGGAGCCTTGTTGCCACCAGATGCTCATATGTTTCCTCTTCTGCAAGTGCTGATTATTAGAGATTGCCCAAAACTCTTGGGGTTGCCTTTCTCAAATCACATTGGTTCCTCAGATTGGTTTCCCAAACTACAAGAGCTTGAGATACAGAAGTGTCCAGAATTGTTGTCATGTCCTCTCCCTTGGACAGAAACTCTGTGTTCTGTGAGTATAAGAGGTGTAAGGTTACTAGAGAAGCTGGTCTACTCAAACTCATCCCATGGAGTAAGATTGGATATTGTTGGAAAGGATGATCTGCACAGCTTAGATCAGGTGTTAGCATTCATTAACTTAACAGAGCTTGAGGAGCTGGCACTCGTGAAATGCCCACCTCTAGAACTGAGCCACCTTGTGATGTTAACCTCATTGAAGACATTAACTGCAGAGAGTTCAGATGCTCTGGTTGAGGCATTAGGAGGTCAAGGTGATGTCGAATGGCAGCTTCCTGTTGAGCATATTGAGGTCCAGGAATTATGTGGTAATAGTGGGAGGGACTTGACAGAGCTGCTTACCCACCTTCCAGGGCTCTCCAAATTGAAAATAACGGACTGTGGAAAGATAACACATCTCAATGTGGGGGTGGATCTGCAACAAAAGATATCAGCAGCATCAGAGGTGGAGAAAGATGAAATGCCATCACCAGCAGCAGCAGCAGCAGAAGCAGAGCAGGAGAAAGAAGATGGGTTGCTGCTGTTCCCAGCCCATCTCTCCAACAAATTAAGTGAGTTGGTCATCTCCCACTGCCCAGAGCTGGTTCTTCTTCCT</t>
  </si>
  <si>
    <t>17,1,6,4,5,10,3,12,2,8,7,9,19,11,11,11,11</t>
  </si>
  <si>
    <t>TCAGTTGTTGGATCCGGAGGATTGGGTAAGACATCCCTTGCCAAAGCAGTGTATGATAAGCTTAAGATGGAGTTCGATTGCACAGCTTTCGTTCCCGTATCTCGCAAGCCTAACACGAAGAAAGTTCTCCTGCACATTATGTATGATCTTGACAAGCAAAGCTATTCGGATAACAAAGCAAAGGATGAAAAGCAGCTCAGTCATGAAATTACAAGATTCCTTCAGACCAAGAGGTAGGCATCAACACATGGACATGTTTCTTTAATTACAATTCTTGCTAACCCTTTAGTAACTACCTTGATGTAAGTAGCTTGCTGAGTCACTTCGATATACTCCGGAGGCTTTGAAATGATGCGCCTCGTGTGTTTGTTCATTATCCAGAGCAGGCCAATTTTGACAGACAATTTATCGTAACCAATGATTTATCATATTCAGATCTGGGCTACCTCACTAACACATGCGCTCTTGTACACACATTTTGACGATTTGGTTTTATTTGATCAATTTCATGATAGGCTAGCTTCATCTGACTAATAATAGCAAATATTATCCATAATACCTTGCTTATGTTAATTCTTACAACTGCCTCTTTTTTTTTTTTTTTGCCTAACTGTGTTTTTTAATGTTATTGGCAATTTTTGTTAGGTATCTCATCATAATTGATGATTTATGGGACGAAAAGTTATGGGATATCATCTCTTCGAGTTTGCCGAGTAATGATTGTGGTAGCCGAGTCATTGCTACAACCCGTGTTAATAAGATAGCTGAAAAATGTTGTTCAGAAAACAAAGGCTTCATATACAAAATTATGCCTCTTGGATACCAAAATTCCAGAAAATTGTTTCTAGAGAGATGTTTTGGCTCAGAGGAAAGTTGCCATGAAAGTAAGATAGCAGATGCACTTTCAGAAGTTGATGAAATCTTGAAAATCTGCGGTGGTATGCCTTTAGCAATTATAAGTATTGCTTCAGCAATTTTTCCATTTTCTGATAGAAAAATAAAGAAGCCATGCCAAGAGATGGTCAAGTCTTTACATTCTGCGCGCGGGGATTTACATTGTGTGGAAGAGTTGACAATGATTCTGTCATATAGCTACTTTGACCTTCCCGACGCTCTAAGGGCTTGCATTCTCTACTTAGCTGCATCTGCTAAGAACCAAAGAATTCAGAGGGATAATTTGGTTAGGAAATGGATTGCTGAAGAACTTATCCCTGAAGATAAAGATGTGGCAAGGCAATACTTTGATGAGCTCATCAGCAGGAATATGATTCAGCCAGTGAAATATGTTAACTGTCTAGGGAAGGAGACCTACGAAGTTACCTATATGATGCTCTATGTTCTTAGATTGTTATTGCGAAAAAATAACTTTGCTACCATTTTATCCGAGTCTGAACCACATGTGGAAGTGATGCCCATCCGTTTGTTTATGCAATGTTCTGATTCAGAACTTTCAATTAGCACAGAAAGGGTGAACCTAACCAATGTTTGTTCTGTGACCATGCTTGGTCCTGCTATTCCGGTTTCATTCAAGCACTTAGAGTATGTACGAGTGTTGGATCTAGATGGTTGCAAGGATTTAGAGAACTCTGACATGGATGATATATGCCTACTGATCAGGCTGAAGTACCTGAGTCTCAAGCAGACACAAGTCACCACTCTCCCACCGCAAATTGGTAAGCTGCAAAATCTGGAGACTCTGGATGTAAGCCAGACGCAAATAAGCAATCTTCCTCCAGAAATCAGGAAACTGCAAAATCTTCACACTCTGGATGTAAGGCAGACACAAGTGAAAGACCTTCCCAAGGAGATT</t>
  </si>
  <si>
    <t>1,6,4,5,3,12,2,8,11,9,9,9</t>
  </si>
  <si>
    <t>TCGCTGCTGGGCAAGCTGGGCGGGCTGCTGGCGCACGAGTACGCGCTCATCCGCGGCGTCCGCGGCGACATCCAGTACATCAACGACGAGATGGCCAGCATGCAGGCCTTCCTCGGCGACCTCAGCAACACCAGCGCCGCCGCCGCCCGGGGCCACGACTGCCGGATGAGGGACTGGATGAAGCAGATCCGCGACGTCACCTACGACGTCGAGGACTGCGTCGACGACTTCGCGCACCGCCTCCCCCACGACCCCGCCGCCGGCCGCGACGTCTGCTGCGCCTTCCTCGTCTCGGGCGCCTACGAGATCTGGACCTGGTGGCCTCGCCGCACCATCGCCTCCTCCATCGCCGAGCTCAAGGTCCGGGCGCAGCAGATCGGCGAGCGCCGGACCAGGTACGGCGTCGAGAACCCCAAGACCTTGGACGGCGCACCTCCCGCCGGCGGGTTCGACGTCGCCGAGTACCAGCACACCACCCTTGCGCTCGTTGGCACCAAGAGGCCCGTCGGAGTGGAAGAGGAGATGAAGGAACTCGGCAGGTGGCTGACATTGCAACACCCATCTGCCCACGATGCATCCCAAACGGAGGCTCTGAAGCAAGACCAGGCCGTGCTGTCCATCGTCGGCTTCGGAGGGGTCGGCAAGACGACCATCGCCATGGCCTTGTACCAGGCATACGGCGATCAATTTGATCGCCGGGCGACGGTCACCGTGTCCCAGAGCTCTGACATTGACGCCATACTGCTGACCATACTCAGTCAAGTCAAGCCCCAATCCAAAGATGATAATGAGGAGCAATGCACCGGTGGCGGCGGCCCCTCTGGGAAGAAATGCCTCATGGCTGCCATTGGAGCAGTATGGGCCAGTATAATGCCCAAGGATCGCAAGGATGGTGAGCAGCAAGGTGGCAGCACATCCCAGACAACACTAGATCTCAAGAGGCACCTGGAGGACTACTTGAAGGGGAAAAGGTACATCATATTTTCATCTTGAGTTTGCGTGCTGCTTCATTAGTTCACCACTAAATTGTAGAGTTGCCCCTTTGCAAATCATATACAACTTATTTCAATCCTTTACCCCTCTCTCTATATATATATGCTGTAAAAGAGCTTATTTAATATTTATTTTTCCTTGTCATTGCAGTTACTTGCTCTTAGTTGACGATGTGTGGTCTGCAACAATGTGGGAGAAGATAAAGAACTCATTGCCTAGAAGTAAGAAAGGCAGTAGAGTAATAGTTACCACACGGTTTCAAGCTGTTGCCAGTGCGTGCAGAAGAGACAGTGGAGATCACATTCATAAAGTGGTGGTACTTAGCGACGACAAGTCTAAAGATTTATTCATGACCGAATCTGGAATTAGTGAGGACAAGCCCAAGGAAAACCAAGGGAAAATTCCACCCAAACTCTGGCAAATGTGCGGGGGTCTGCCATTGGCCATAGTTACCATGGCTGGGCACGCCTGCTGCAACCCAAACAAACTAGCGACAGAGTGGAGTAAAGATTGCAGTGCACTGGTACCAGAGTCAGGGAAAGCTCTTGGCCAGGACGGAGTCACCAGGATACTCAGTCACTGCTACAATGATATGCCTGGTGAGATCAGGACTTGCTCCTTGTATCTATGCATATTTGGAAAGGGCAGCAAGGTCAGCAGGAAGCGGCTGACGAGGCGATGGCTGGCAGAGGGGTTTGTCTGCGACAAGGATGGGCTGAGTGCGGACGATGTTGCAGAGGCATACTTCAATCATCTCTTGAGGAGGAAGATCATACGGGCTGTGGAGCACAGCAGCAACGGCAAGGTGAAGAGCTACCAAGTCCACGACATGGTTCTTGAGTACATTGTATCCAAGGCAAGCGAGGAAAACTTCGTCACTGTGGTCGGCGGCCACTTGCTGATGGCGACACCTAGCAACAAAGTCCGCCGGCTGTCCCTTCAAGGCGGTGACTCCAAACACAAGAAAACAATGGAGAGCATGAACTTATCTCATGTCCGATCTCTGACCATGTTTGGGAGCTTGACCCAACTGCCTTCTAACTCGTTGAAGTTTGGGATTGTGCAAGTACTAGACCTCGAAGGTTGCAAGGATTTCAGACAGCATCATGCCAAGGAGATATGCAAGATGCTTCTACTCAAGTATCTAAGCCTCCGGAGGACAGACGTCAATATGATTCCCAAAAAAATTGGAAAGCTCAAGTATCTAGAGACTATTGACATAAGAGAGACCAACGTCACAGAGCTGCCTAACACCATC</t>
  </si>
  <si>
    <t>17,16,1,6,4,5,3,12,2,8,7,11,9,9</t>
  </si>
  <si>
    <t>GGGGCGCTGACCAAGGCCCAGGCGGCGATCGAGGAGGAGACCAAGCTGCGGCAGAGCGCGCAGCGTAACCTGGTGTACATCACTGGCGAGTTCCAGATGATGCAGTCCTTCCTAAAAATTGCCGACGGTGACCGCCTGGAGAATGCGGTGGGGAGGACGTGGGTGCGGCAGATCCGCGATCTGGCCTACGACGTGGAGGACTGCATCGAGTTCGTCGTCCACCTCGACAAGAAGAACAGATGGTGGCTCCGCCTGATCCAGCCCGTGAGCTGGTTCCTCAGGCCCTGCGTGGATCAGGGGCCGCTGCCGCTGGACGAGGCGGTGGACGAGCTGGACCGGCTCAAGGCCAGGGTGGAGGACGTGAGCAGCAGGAACACACGCTACTGCCTCATCGGCGACTCCGGCTCCAACTCCACCACCGCCACCACCACCACCACCACCACGGAGAAGCAGGCTTCCTCCCGCGATGCCGTCGCACCGCCGACGGCGTTCAACAGGCTCTTCGAGGCGGCATTCAAAACCACCCAAAAAGGGCGTCAATGGGATCTCACCCAGCTGCTCACCAAGAAAGACCAAGACCTGGGAGTGATCTCCATCTGGGGCACCGGCACCGGCACCGGAGGTGGGGAGGGCCTTGGGTTGGCATCCATTGCCTGGAACGCCTACGTTGATAGAGAAACCTGTGAGAGCTTCGCCTGTCGTGCTTGGGTGAAGCTGATGCACCCTTTCGATCCCCTCGTGTTCGTCCGGTCCTTGACGGCCCAGTTCCACGCAACCTCTTACAAAGAGGAGCGCGGGAAGTCCGTAGGTGGTGTTCAGGTCCTAATGAAGATGGAGGCCGCACAAGGAGGAGATTCCCTCAAGGATTTCGAGCAGCTTGTCATGAACAATAGGTTCCTCGTTGTGTTGGAGGACCTGTCCACCATGGCAGACTGGGATGCTATCAGGAGGTTTTTCCCCAACATGATGAATGGCAGCTGCATCATCTTGTCCACCCAGCAATTCGAGGTCGCAAGCTTGTCCGTGGGACATCCATACCAGGTGCAGCATCTCAACCAGCTATCAGCTGACCACTCTGTTTACGCCTTCTTTACAAAGGTAAGCCTAGCCAGAACCCCATCAGTTATTTAAATTCTCAGCTTAGTTAATTTTTAACAAACATTAATTTCAAGAGTCAGGACATTTTTACTATTGTTTGCAATCAATGGTATTTCCTCCATTCCTAAGTGTAAGTCTTTTTTAGAGATTCCACTATAAAGACTACTTTCGGATGTATATAGACGTCTTTTAAAGTATAGATTCACTCATTTTGCTCTGTGCATAGTTTATAGTGAAATCTCTTAAAAGACTTATATTTAGGAACGAAGGGAATAAAAGCTTGTCTTAGGACTAAGTAATAATCCTGCTAATGTTTATCTTATCATGGAACTGATCAAGAATTGTTATCTCGGATTATTGACTTCATCAATTGCAAGACGTATTACAAAATAGGCCGGCCTTGAATGTTATTAATCTGTGAGGATTAAATGTATGAAAAATAGAAAATCAAAGCAAAATAAGAGTCCCTCGTAAAACCAAATGAGTCAGTGCCTCATCGAGCTGAAGTGTTTACAAAAAGATGCACCATTTGTCCTATGACTACACCAAAGGAAAGCTCATAACACGTATACAATGCACTATCTTTATCTCTTCTTCCAATCTAGTTTTGTTTTTGGTGTATGGACGTATTTTACAATTATCAAGCCCTCATTTTGTTATCAACTGACATAACTACTTGTTTTTAGGGATCTCAAGATGATACGGATAAAGACATAGAAACCAATAATGCACCCACCATTAACAATACAAAATCAATGGTCGATAACCGCAAAAAGGAAGCAGCAGGGAAGTGGATAGATGAGCATCCTCTTGTTGGACGCGAGTCAGAAAAGACGGTTCTTGGTATAAATGTAATTACAGCACGGGCCAAAAGCTACCAAGCTATGTCCGTGTGGGGAATTGCCGGCGTTGGAAAATCAGCCCTCGTCAAAAACATGTTTTGTGACAAAATCTTGAACTGCAAGCTATTCCAGAAGTATGGTTGGGTGGATGTATCACATCCTTTCAATCTATGGGACTTCTCTCGGGTCTTACTTTCCAATCTTGGTTCTGATGATCTTGTAGCCAGTGAAACTACTGCAGACTTGTGTATGATGGGAAGCAGAAACCCCATTGTAGAGTGTCGGGAGATTCTGATACAGAATAGATGCCTGGTGGTTATTGATGGACTGCAATCCACCAAAGAATGGGATCTCATAAAAGCTGAGTTGGTAACTGGATGTAATCCTCGGAATATTGTCATTGCCGTTACAACAAAACAAGAAATTGCCACTCATTGCCGCGGAAATAAGGGAGAGTTTGTATTTAATGTCAAAGGTCTGGAAGCTGACACAGCCTTTGAACTCTTCGAGAAGGTGCGTTTTTCATAAATTAAACTTCCTTCTGTCAAGTTCGTTCTATGCATGTTTGTACAAGGATTCATATCATTCCTTATATTCATTAAACGCTATTATTTGACACAGTAGACTTTTATTATTCGTTTATATTTTGTCAAGTACAAAGTGCTATTTTATTTTCATTTTTATCTGGTTTGTATTAGAGTAAATGGATTTATATGACCTCCTTATAAAAGCTTTAGTATGGCAGTTTCTGTCTTAGTTTGGAAAGTACTGTGTTTGCCAAGAATCATATAGTAGCATTTCTATATTTTTTTTTCACCATTTGTTCTTGTTTTTGTAGAAAAAATGTGTACACGACTTCTTTTCTGTCTAGTTACAAGCCTGTTATGTCTTTGTGCATATATATATCAATAGTATATAAAACTTTCCAATTATTTTCCCATGGAAAATTGATTTTGGAACAATATTTAGAGAAACTAGATGATGCCACGCAGTGCTGTGAGAAGCATAAATTGGTGGTACAAAATAACTAAAACTAATGCAAAGAAAATATAAAAGTGTTCTTGGTTTACATTTTAATAACAGTAATATGTATGAATCATGTAACAAAATGATGTATAAAAAGAGAAAAACATTTGGATTGCGGTTAATGGAATGCCATTGCCTAACAAAAATGTGGAACATGAACTGCATATGTACGTTCCAAGCACCCAACCAGTATACCTTCCATTGCCGGCTGCATGGATAGGAAAAATAAGTAGTGGATTGCAAATATTTGAGAATAGCCTCGCAAAAGAAAACTATTTTGGAATAGAGGATGCAAGATATCTTCCATTTGAACAATCACAGTGTTTCCATGAATATTTCACCGCTCTTTGGATCTACCACCATGTGTTCGTATCAGGCCAGGGTAGGGACACAATACATGGGTGCACACCATATATCCTCGGTGTCTCCAGATTGTCCTGTAGGTATTATTCTCTAGTTTGCCTGCATTGGGATGCTCGGGCTAGCTGAATAATGCGGGCTCGGATGTTAACTGTGCCGTGGGGCTCATGGCGGGAGGCATGCTCGCTAGTAGCAGCTCACGAACTGCTGCTGCCGCTGCTGTTCATGCTGCCCGAATCGATCCGGTTCAGCGCGCCACCGCATAGCAACTGTTTGATGAAATGCATAACCCAATTGAGCACTTTACTCTGCTAAATTTAGGGGATCGGTCAGAACCGACCAAAACTTATTGGAGTAAATACATTCCACTAAGGTTTACTCAGCAGTATCCTCCTCTATTTTATAGGGGATCGGTTAGAGTTGGCCTAACGGAGACAAATATAACTCCACATGATTCTTTGGTCCATCCTATCCTTGGAATCTAGCTCCTAATGTTTTTATGTGTTTTTTTGTATTATCATGGTTGCTCGAATGGTGCCTCCAATTATTAAATATATAAGATGATGCATTATATACAACAAATAAGATGAAAGTGCAGTCTGTTCGATTTTGGAACTTGACTTATTTGAATGTTTAATTGTTTGAGTTATAGGTATCAACTCAGGGTGACTTGGAAGAGCGACAAGACCTTACTTCAATATGTGGTGGACTTCCCAAAGTAATTGTTGAGGTAGCTGGATCAAACTGTGTTTGAGAGCATCGACTTCTCTCGGCTCCGGTCACTAACAGTGTTTGGAGAATGGAAATCATTCTTGTTTTCGGAGAGCATGAAGCTGCTCCGGGTGCTTGATCTAGAGGGTGCATCACAAGTAGAATATGGTGATCTCAAGAAGATGGTGAAGTTGATGTGTCGCCTCAAGTTCCTCTCGCTACGTGGATGCGGTGAAATCTGCCATCTGCCGAGTTCAATAGGAGGTCTGAGGCAGCTCCAGACCCTAGATGTCAGACACACCTCCATAGTCACCCTGCCGGTGAACATCACCAAGCTGCAGAATTTGCAGTATATCCGTGCAGGCACCGCCGCCACAACAAAGACAGTGCCCCAACCGTCCAACCGCAGCGGCGTTCGTCGCCCGGTTGGTGTTGTGGTGCCTCGGGGTATCGGAAAACTAACAGCACTGCACACGCTTGGTGTTGTCAATGTCAGTGCTTCAGCAACAAAGGCTTTCCTAGAAGATCTCAAGAAGCTGACCCACCTGCGCAAGCTTGGAGTGTCTGGCATCAACAAGAGTAACAGCAGCAAGTTTGTC</t>
  </si>
  <si>
    <t>17,16,1,6,4,3,11,9,9</t>
  </si>
  <si>
    <t>GGGGCGCTGACCAAGGCCCAGGCGGCGATCGAGGAGGAGACCAAGCTGCGGCAGAGCGCGCAGCGTAACCTGGTGTACATCACTGGCGAGTTCCAGATGATGCAGTCCTTCCTAAAAATTGCCGACGGTGACCGCCTGGAGAATGCGGTGGGGAGGACGTGGGTGCGGCAGATCCGCGATCTGGCCTACGACGTGGAGGACTGCATCGAGTTCGTCGTCCACCTCGACAAGAAGAACAGATGGTGGCTCCGCCTGATCCAGCCCGTGAGCTGGTTCCTCAGGCCCTGCGTGGATCAGGGGCCGCTGCCGCTGGACGAGGCGGTGGACGAGCTGGACCGGCTCAAGGCCAGGGTGGAGGACGTGAGCAGCAGGAACACACGCTACTGCCTCATCGGCGACTCCGGCTCCAACTCCACCACCGCCACCACCACCACCACCACCACGGAGAAGCAGGCTTCCTCCCGCGATGCCGTCGCACCGCCGACGGCGTTCAACAGGCTCTTCGAGGCGGCATTCAAAACCACCCAAAAAGGGCGTCAATGGGATCTCACCCAGCTGCTCACCAAGAAAGACCAAGACCTGGGAGTGATCTCCATCTGGGGCACCGGCACCGGCACCGGAGGTGGGGAGGGCCTTGGGTTGGCATCCATTGCCTGGAACGCCTACGTTGATAGAGAAACCTGTGAGAGCTTCGCCTGTCGTGCTTGGGTGAAGCTGATGCACCCTTTCGATCCCCTCGTGTTCGTCCGGTCCTTGACGGCCCAGTTCCACGCAACCTCTTACAAAGAGGAGCGCGGGAAGTCCGTAGGTGGTGTTCAGGTCCTAATGAAGATGGAGGCCGCACAAGGAGGAGATTCCCTCAAGGATTTCGAGCAGCTTGTCATGAACAATAGGTTCCTCGTTGTGTTGGAGGACCTGTCCACCATGGCAGACTGGGATGCTATCAGGAGGTTTTTCCCCAACATGATGAATGGCAGCTGCATCATCTTGTCCACCCAGCAATTCGAGGTCGCAAGCTTGTCCGTGGGACATCCATACCAGGTGCAGCATCTCAACCAGCTATCAGCTGACCACTCTGTTTACGCCTTCTTTACAAAGGTAAGCCTAGCCAGAACCCCATCAGTTATTTAAATTCTCAGCTTAGTTAATTTTTAACAAACATTAATTTCAAGAGTCAGGACATTTTTACTATTGTTTGCAATCAATGGTATTTCCTCCATTCCTAAGTGTAAGTCTTTTTTAGAGATTCCACTATAAAGACTACTTTCGGATGTATATAGACGTCTTTTAAAGTATAGATTCACTCATTTTGCTCTGTGCATAGTTTATAGTGAAATCTCTTAAAAGACTTATATTTAGGAACGAAGGGAATAAAAGCTTGTCTTAGGACTAAGTAATAATCCTGCTAATGTTTATCTTATCATGGAACTGATCAAGAATTGTTATCTCGGATTATTGACTTCATCAATTGCAAGACGTATTACAAAATAGGCCGGCCTTGAATGTTATTAATCTGTGAGGATTAAATGTATGAAAAATAGAAAATCAAAGCAAAATAAGAGTCCCTCGTAAAACCAAATGAGTCAGTGCCTCATCGAGCTGAAGTGTTTACAAAAAGATGCACCATTTGTCCTATGACTACACCAAAGGAAAGCTCATAACACGTATACAATGCACTATCTTTATCTCTTCTTCCAATCTAGTTTTGTTTTTGGTGTATGGACGTATTTTACAATTATCAAGCCCTCATTTTGTTATCAACTGACATAACTACTTGTTTTTAGGGATCTCAAGATGATACGGATAAAGACATAGAAACCAATAATGCACCCACCATTAACAATACAAAATCAATGGTCGATAACCGCAAAAAGGAAGCAGCAGGGAAGTGGATAGATGAGCATCCTCTTGTTGGACGCGAGTCAGAAAAGACGGTTCTTGGTATAAATGTAATTACAGCACGGGCCAAAAGCTACCAAGCTATGTCCGTGTGGGGAATTGCCGGCGTTGGAAAATCAGCCCTCGTCAAAAACATGTTTTGTGACAAAATCTTGAACTGCAAGCTATTCCAGAAGTATGGTTGGGTGGATGTATCACATCCTTTCAATCTATGGGACTTCTCTCGGGTCTTACTTTCCAACCTTGGTTCTGATGATCTTGTAGCCAGTGAAACTACTGCGGACTTGTGTATGATGGGAAGCAGAAACCCCATTGTAGAGTGTCGGGAGATTCTGATACAGAATAGATGCCTGGTGGTTATTGATGGACTACAATCCACCAAAGAATGGGATCTCATAAAAGCTGAGTTGGTAACTGGATGTAATCCCCGGAATATTGTCATTGCCGTTACAACAAAACAAGAAATTGCCACTCATTGCCGCGGAAATAAGGGAGAGTTTGTATTTAATGTCAAAGGTCTGGAAGCTGACACAGCCTTTGAACTCTTTGAGAAGGTGTGTTTTTCATAAATTAAACTTCCCTCTGTCAAGTTCGTTCTATGCATGTTTGTACACTTGACTCCTTGTGCAAGGATTCATATCATTCCTTATATCCATTAAGCGCTATTATTTGACACAGTAGACTTTTATTATTACTTTACATTTTGTCAACTACAAAGTGCTATTTCATTTTCATTTTTATCTGGTTATTGTATCAGAGTAAATGGATTTGTATGACCTCCTTATAAAAGCTTTAGTATGGCAGTTTCTATCTTAGTTTGGAAAGTACTGTGTTTGCCAAGAATCATAGTAGCATTTCTATATTTTGTTTCACCATTTGTTCTTGTTTTTTTAGGAAAAATGTGTACACGACTTCTTTTCTGTCTAGTTACAAGCCTGTTATGTCTTTGTGCATATATATCAATACTGCATAAAACTTTCCAATTATTTTCCCATAGAAAATTGATTTTGGAACAATATTTGGAAACTAGATGATGCCACTCAGTGCTGTGAGAAGCATAAATTGGTGGTACAAAATAACTAAAACTAATGCAAATCAAATACAAAAGTGTTCTTGATTTACATTTTAATAACAGTAATATGTATGAAGCATGTAACAAAATGATGTATAAAAAGAGAAAAACTTTTGGATTGCGGTTAATGGAATGCCATTGTCTAACAAAAATGTGGAACATGAACTGTACGTTCCAAGCACCCAACCAATAAACCTTCCATTGCCGGCTGCATGGATTGGAAAAATAAGTAGTGGATCACAAATATTTGAGAATAGCCTCGCAAAATAAAACTATTTTGGAATAGAGGATGCTAGATATCTTCCATTTGAACAATCACGGTGTTTCCATGAATATTTCACCGCTCTTTGGATCTACCACCATGTGTTCGTATCAGGGTAGGGACACAATACATGGGTGGACACCATATATCCTCGGTGTCTCCAGATTGTCCTGTAGGTATTATTCTCTAGTTTGCCTGCATTGGGATGCTCGGGCTAGCTGAATAATGCGGGCTCGGACGTTAACTGTGCCGTGGGGCTCATGGCGGGAGGCAGGCTCGCTAGTGGCAGCTCACGAACTGCTGCTACCGCTGCTGTTCGTGCTGCCCGAATCGATCCGGTTCAGCGCGCCACCGCATAGCAACGGTTTGATGAAATGCATAACCCAATTGAGCACTTTACTCTGCTAAATTTAGGGGATCGGTCAGAACCGACCAAAACTTATTGGAGTAAATACATTCCACTAAGGTTTACTCAGCAGTATCCTCCTCTATTTTATAGGGGATCGGTTAGAGTTGGCCTAACGGAGACAAATATAACTCCACATGATTCTTTGGTCCATCCTATCCTTGGAATCTAGCTCCTAATGTTTTTATGTGTTTTTTTTGTATTATCATGGATGCTCGAATGGTGCCTTCAATTATTAAATATATAAGATGATGCATTATATACAACAAATAAGATGAAAGTGCAGTCTGTTCGATTTTGGAACTTGACTTATTTGAATGTTTAATTGTTTGAGTTATAGGTATCAACTCAGGGTGACTTGGAAGAGCGACAAGACCTTACTTCAATATGTGGTGGACTTCCCAAAGTAATTGTTGAGGTAGCTGGCTCATTCGCCAAAAAGCCAGATCGATGGAAAGATGCACTTTCAACAAATAATAAGTTCATGCCAGAACTCGAGAACAATGGAGAGTTTGAAAATCTGAAGGGTCTGTTTGACTGGATGAATTCGTACTTCCGCAACTGCCGAGATTCCCTCAAGCCGTGCATCTTATATCTACCAATTTTCCCTCGAAACTACCTCATCCGGCGGAGGCGGCTGGTAAGGCGGTGGATTGCTGAGGGTTACTCCAAGGACAGCCATGAAGAGTCCGCAGAGATGAATGGGGAGAAACAATTCTGTGACCTCCTTAATCTGAGTATAGTCCAGCAGCCATCTGCGTTGGGTTTGGGTGAGACAAGGATGGTGTTTTGCCAAGTCAATGGCTTCTTTCGTGAGTACATTGTCTCACGTCAAATGGAAGAGAACCTTGTGTTTGAACTCAGGGGCAGTTGTGCCTTAACCACCCAACGCACGGGGCGTCACCTTGTGATATCAAAATGCTGGGACAGAGATCAAACTGTGTTTGAGAGCATCGACTTCTCTCGGCTCCGGTCACTAACAGTGTTTGGAGAATGGAAATCATTCTTGTTTTCGGAGAGCATGAAGCTGCTTCGGGTGCTTGATCTAGAGGGTGCATCACAAGTAGAATATGGTGATCTTAAGAAGATGGTGAAGTTGATGTGTCGCCTCAAGTTCCTCTCACTACGTGGATGCGGTGAAATCTGCAATCTGCCGAGTTCAATAGGAGGTCTGAGGCAGCTCCAGACCCTAGATGTCAGACACACCTCCATAGTCACCCTGCCGGTGAACATCACCAAGTTGCATAATTTGCAGTATATCCGTGCAGGCACCGTCGCCACAGCAAAGACAGTGCCCCAACCGTCCAACCGCAGCGGCGTTCGTCGCCCGGTTGGTGTTGTGGTGCCTCGGGGTATCGGAAAACTAACAGCACTGCACACACTTGGTGTTGTCAATGTCAGTGCTTCAGCAACAAAGGCTTTCCTAGAAGATCTCAAGAAGCTGACCCACCTGCGCAAGCTTGGAGTGTCTGGCATCAACAAGAGTAACAGCAGCAAGTTTGTC</t>
  </si>
  <si>
    <t>17,16,1,6,4,3,2,11,9,9</t>
  </si>
  <si>
    <t>GGAGCGCTGACCAAGGCCCAGGCGGCGATCGAGGAGGAGGCCAAGCTGCGGCAGAGCGCGCAGCGCAACCTGGTGTTCATCACGGGAGAATTTCAAATGATGCAGTCCTTCCTGAACGTCGCCGACAGTGACCGCCTGGAGAATCCGGTGGTGAGGACGTGGGTGCGGCAGATCCGCGACCTCGCCTACGACGTGGAGGACTGCATCGAGTTCGTCGTCCATCTCGACAAGAAGAACAGCTGGTGGCTCCGCCTGATCAAGCCCGCGAGCTGGCTCCTTAGGCCCTGTGTGGATCAGGGGCCGCTGCCGCTGGACGAGGCGGTCGACGAGCTGGACCGCCTCAAGGCCAGGGTGGAGGATGTGAGCAGCAGGAACACGCGCTACAGCCTCATCAGCGACTCCGGCTCCAAGCCCGTCACCGTGGCGCAGCAAGGTCAGAAGCCATCATCCCGTGATGCCGCCGACGGCGCGGCAGCATTCAACAGCCTCTTCGAGGCGGCATTCAAAACCACTCAAAAAGGGCGCCAAAGTGATCTCACAAAGCTGCTCACCACCAGTAAGGGCCATGACCTCAGAGTGATCTCAATCTGGGGCACCGGTGCCGGCACCGGAGGTGGGGAGGATCTTGGGATGGCAACCATCGCCTGGAACGTCTATGTTGATACAGAAACCTGCAAAAACTTCACCTGTCGTGCCTGGCTGAAACTGACGCATCCTTTCAATCCCCATGAGTTCGTCCGTTCTTTGACGGCTCAGTTCTACACCACGACGTCAGTTGGTGGTGGCGTACAAGCCCTGATGAAGATGGAGGCAACACGAGGAGGAGATCCCCTCAAGGATTTCGAGCAGCTTGTCGCCGAAAATAGGTACCTCGTTGTGTTGGAGGACCTGTCCACCATGGCGGAGTGGGATGCTATCAGGAGTTTTTTTCCAAACAAGAAGAATGGCAGCTGCATAATCTTGTCCACGCAGCAATTCGAGGTTGCAAGTTTGTCAGTGGGACATCCATACCAAGTGCAGCGTCTCAACCAGCTATCAGCAGAGCACTCTGTTTACGCCTTCTTTACTAAGGTAATTAAGCCTACCCACAGAACCTCATCTCATCACTTAATTAAATTCTCAGCATAGTTAGTTACTGCTTCCTTGTGTCCCTATAACTAGGATTTGTTGCAAGAGGGCAATCATTGTTATTTCACAGCCTCCAAGAATTTACTGATCTTCATACTTGGATGGCAGTATAGCAATAGGATGTATGCCGCAATAGGATGGATGCCGCCATTCATAGTGTCATATAATCTTTTTGAGTTCGGTCTAACTCTTCAGCGATTTTACTTTAGGGTAGGAGCAGTGTGTTTGTCTAGGTGAGTGGAGATAGCTAGGATTTAGTCTAGTTTATATATCTACTTATAAAAAGAGGGAATAGGTTGGTTTAGTGACGTTTATATAGCTAGCTCGATTCGAATGAGGGATCAAAGGTGGGGTAACAGTGAAGGTCGAAGCTGGATTCGACCTCCAATGATGGGTGGCCTCTCTCGCATGATGTAGCTTGATCCGGGGCCGGACTTCAGAGCCTCGCACTAGACTTGTTGCGGTTTGACTTGAAACAGGGCACATGAATGGCGGGGCGGAGGACGACTGGATCCGGGGGCATCGGGGCATGGTACTCCCTCCATTCCACAATGTAGTACGCCCGCGCTTCCCGAGATTTAAGTTTGTCCATAAATTTAACCAACGAGACCGACTGTGGTGGGAACAAAAATTATATCACAGAATTCATATCGAAAATACCAATTCAGTGGTATAATTTTTGCTCCCGTCGTAGTCGGTCTCGGTAGTTAAATTTACAGTCAAAGTTGAATCTCGGGAAGCGCGGGCGCACTACATTGTGGACTGAAGGGAGTATCACTCTAGAAAGGCTAGGGATAGGTAGACCATAGAGGCCTAGCTAGGCTAGCGGAGGACTTAGGAGTTAGGGTGAGGTGGTGAAGAGTAGAGCCCATGTGTGAGACAGGATCGGGCGGCACTGGTTAGGTGGATGGTAGGTGTCGAGGTGTGTTGGACATCACAGTATACAACTACATAATTTTTTTATCTCTGTTCACAATCTGTTTTCGTTTCTCAATGTGTATATGGACTTTTTTTCACATTGCGTAATTGCAGAGGCCGGTCGGTGCACTTGTTACCAGGATATCGATATATTGCCATTTATATAGAAATAGAATAATTTTAGATTTAGTGAAGTCACAGGTTTCTTACACAATCACTATTTCCAGGGATCTCAATGTGAGGCAGATAAAGGCATGGAAACCGATAATGCACCCACCAACAACAATGGGGCATCAACGGGCAGTACCTGTAAAAAAGATGCAGCCCAGAAGTGGATGGACGAACATCACCTCGTTGGACGCAAGTCAGAAACAAATGATCTTAATCTGAAGGTAATTTTGGCACGGCGCAAAACCTACCATGTTATGTCTGTGTGGGGAATAGCTGGTGTTGGAAAATCAGCTCTTGTCAGAAACATGTTCTGCGAGAGAATTATCAAGGGCAATCTATTTAAGAAGTTTGGTTGGGTGGATGTATCACATCCTTTCAATTTATGGGACTTCTCTCGAGTTCTACTTGCGAGTCTTGGTTCTGGATATATTGAACCCAGTGAAACTGCAAACTTGTGTATGATGGGAAGTAGAAATCCCATTATAGAGTGCCGTGAGATTCTGGAAAAACATAGAAGTCTGGTTGTTATAGATGGACTGCAGTCCACGAAAGAATGGGATCTTATAAAAACTGAGTTGGTAGATGGATCCAATCATCAGAATGTTATTATCGCGGTTTCAACTGAACAAGAAATTGCCACTCATTGCCGAGGAGATAAGGGAAAACTCGTGTTTAATGTCAAAGGTCTGGAAGCTGACACAGCCATTGAACTCTTCAAGAAGGTGAATTTTTTATATGAACATTCCTACTATTTATTTTGCTTCCTTTTGTTCCTTGGATGAATGTTCGTGCAAATTAACTTCTCCTTGTGCATGAATTTGTTTCATTCCTCATGTTTTATTACACCTGTGCAATTATTAATTTAGCAATACATTTTTTGTTCTCCCTTCACATGCTGTTGACTTCAATACATGTGCTACAGTAGTATTTGAATGTGGAATGCACTTCATCCCTTTTTTAAAAACTTATTTTGAACTCCGGACCCTAGAACAATTCTTCTATGGTATTTTATATTAATCAAAGAAATAAGTTATGTACAAAACAAAACAAAAAAGGAAAAAAGGAAAATAAAAGAGCAACAAAGCCTAAGGCTCAACCAATTCCAGCAGTTGGGAAATCCATATAGAGATTAATTATGAAAGGTGCAGTTCAATCCAGCTTCTGAATTCTCCTAGAGTCTTTCTGTTAATTATGTGAGTGATCAGCATCAGTTCTTCTTTGAGTAGGTATTTCTCCAGGCTGTTGCTGAAGGGGCTCCTTGTTTGAAACTCGAAACTGGGAATATTCTACTTTAGCTGATTTTGTAACTGGCATTACCAGATTATTTCTCACTCCATAATTCTATTTTGAATATTAAAATTTCTCTCATATTAGGTATCTAGCCTAGCATATTAGAAATCGTAGGCTCGGTTGTAATGTTAATTACTCCCTGAATGCATTACACTGTCTTACTGATGTGGCTTCAGTACTCATGTGGCTTGGATGCTGTGATACAAAACATGTGCTACCCCGCCACAAGAGCACAACCAGAAAACATCGAAATATCTTGATAGCAGTTGATAATGTTGACATCTTAGATATATAGCATGTCACAAAGTTCTATATGTTAATTTTCTATCCGCACTTGAGAGACAAACATAATATATAAATCAGGCACTGAAGATTTCTGTAAAGTACCATATTTGCTAATATTCGCATCACTATTCCTCTATCTTGTTTCCCCATATGTTATTATTTTTCATGGACAAAGTTTACAAAACCTTTTTTTGTATGATTGCAAACTCTGTAATATCTTTTAGTTGCACTAGTTCGAACTCTTTGTACATATTTTTTATATAGTAGGAAATTTCCTATTGTTTCCCATATAAAATGATTATGGATACAATAGTTGGTGCAATGCTGGATTTCTTCCATTTCAATGAACCCCATTTTCTTTTTTCACCAGACTACGGATCTGCCACCATTTATTCGTAATTTCGTATCAGGGTAGCTACGTAATACATGGGCGCACACCTTCTATCCTCGGTGTTTCCAAATTGTCTTGTTGATTAGTTGTCTAGTATTTGTCTCTAGTTTGGTTACAGTAAGATGCTTGTGCTAGCTAAACATATCATGAAATTTTTCTCGTTTTGCCTATCTGCTTCATGGCATTATATATAGGATTCAATATATTGTGCATTACAACTAGCAGACAACAATCACAACATGAATGTGCACTGTAATTTGATTTGAGCACTCTGACTGATGTGAAAATAATTACTGTTTTATATAACAGGTATCCGAAAAGGATGAAGGGGCAGAGCTACAACAACTTACTTCAATATGTGGTGGACTTCCAAAAGTAATAGTTGAGATAGCAGGCTCATTCTCCAAAAACACAGATCGATGGAAAGATGCACTTTCCACAAATAATAAGATTATGTCAGAGCTCGAGAACAACAGAGAGTTTGCTAGTCTAAGGGGTCTATTTGGTTGGATGAATACCTACTTCCGCAAATGCCCAGACTCTCTCAAGCCATGTATCTTATATCTACCAATTTTACCTCGAAACCACCTCATTCGGAGGAGGCGACTGATAAGGCGGTGGATTGCTGAGGGTTACTCTAGGGACAGCCATGATGAATCCGCGGAGATGACTGGGGAGAAACAGTTCTGTGAGCTCCTTAACCTGAGTATAATTCAGCAGCCATCTGCGTTGGGTTTGGGAGACACAAGGATGGTCTTGTGCCAAGTCAATGGCTTCTTTGGTGAATACATTGTCTCACGCCAAATGGAAGAGAACCTTGTGTTTGAACTTAGTGGCAGTTGTGCTGTAACCACCCAACGCACAGGCCGTCACCTCGTGATATCAGAAAGCTGGGTCAGAGATAGAATTGTGTTCGAGAGCATTGACTTCTCTCGTCTGCGGTCACTAACAGTGTTTGGGAAATGGAAATCATTCTTCGTTTCTGAAGATATGAAGCTGCTCCGGGTGCTTGATCTAGAGGGTGCATTCAATGTAGAGTATAGTGATCCTAAGAAGATGGTTAAGTTGATGTGCCGCCTCAAGTTCCTCTCACTGCGAGGATGCCATGAAATCAACCATCTGCCGAGTTCAATAGGAGGTCTGAGGCAGCTCCAGACTCTTGATGTTCGACACACCTCCATAGTCACCTTGCCAGTGAACATC</t>
  </si>
  <si>
    <t>17,16,1,6,4,3,2,11,9</t>
  </si>
  <si>
    <t>GGAGCGCTGACCAAGGCCCAGGCGGCGATCGAGGAGGAGGCCAAGCTGCGGCAGAGCGCGCAGCGCAACCTGGTGTTCATCACGGGAGAATTTCAAATGATGCAGTCCTTCCTGAACGTCGCCGACAGTGACCGCCTGGAGAATCCGGTGGTGAGGACGTGGGTGCGGCAGATCCGCGACCTCGCCTACGACGTGGAGGACTGCATCGAGTTCGTCGTCCATCTCGACAAGAAGAACAGCTGGTGGCTCCGCCTGATCAAGCCCGCGAGCTGGCTCCTTAGGCCCTGTGTGGATCAGGGGCCGCTGCCGCTGGACGAGGCGGTCGACGAGCTGGACCGCCTCAAGGCCAGGGTGGAGGATGTGAGCAGCAGGAACACGCGCTACAGCCTCATCAGCGACTCCGGCTCCAAGCCCGTCACCGTGGCGCAGCAAGGTCAGAAGCCATCATCCCGTGATGCCGCCGACGGCGCGGCAGCATTCAACAGCCTCTTCGAGGCGGCATTCAAAACCACTCAAAAAGGGCGCCAAAGTGATCTCACAAAGCTGCTCACCACCAGTAAGGGCCATGACCTCAGAGTGATCTCAATCTGGGGCACCGGTGCCGGCACCGGAGGTGGGGAGGATCTTGGGATGGCAACCATCGCCTGGAACGTCTATGTTGATACAGAAACCTGCAAAAACTTCACCTGTCGTGCCTGGCTGAAACTGACGCATCCTTTCAATCCCCATGAGTTCGTCCGTTCTTTGACGGCTCAGTTCTACACCACGACGTCAGTTGGTGGTGGCGTACAAGCCCTGATGAAGATGGAGGCAACACGAGGAGGAGATCCCCTCAAGGATTTCGAGCAGCTTGTCGCCGAAAATAGGTACCTCGTTGTGTTGGAGGACCTGTCCACCATGGCGGAGTGGGATGCTATCAGGAGTTTTTTTCCAAACAAGAAGAATGGCAGCTGCATAATCTTGTCCACGCAGCAATTCGAGGTTGCAAGTTTGTCAGTGGGACATCCATACCAAGTGCAGCGTCTCAACCAGCTATCAGCAGAGCACTCTGTTTACGCCTTCTTTACTAAGGTAATTAAGCCTACCCACAGAACCTCATCTCATCACTTAATTAAATTCTCAGCATAGTTAGTTACTGCTTCCTTGTGTCCCTATAACTAGGATTTGTTGCAAGAGGGCAATCATTGTTATTTCACAGCCTCCAAGAATTTACTGATCTTCATACTTGGATGGCAGTATAGCAATAGGATGTATGCCGCAATAGGATGGATGCCGCCATTCATAGTGTCATATAATCTTTTTGAGTTCGGTCTAACTCTTCAGCGATTTTACTTTAGGGTAGGAGCAGTGTGTTTGTCTAGGTGAGTGGAGATAGCTAGGATTTAGTCTAGTTTATATATCTACTTATAAAAAGAGGGAATAGGTTGGTTTAGTGACGTTTATATAGCTAGCTTGATTCGAATGAGGGATCAAAGGTGGGGTAACAGTGAAGGTCGAAGCTGGATTCGACCTCCAATGATGGGTGGCCTCTCTCGCATGATGTAGCTTGATCCGGGGCCGGACTTCAGAGCCTCGCACTAGACTTGTTGCGGTTTGACTTGAAACAGGGCACATGAATGGCGGGGCGGAGGACGACTGGATCCGGGGGCATCGGGGCATGGTACTCCCTCCATTCCACAATGTAGTACGCCCACGCTTCCTGAGATTTAAGTTTGTCCATAAATTTAACCAACGAGACCGACTGTGGTGGAAACAAAAATTATATCACAGAATTCATATCGAAAATACCAATTCAGTGGTATAATTTTTGCTCCCGCCGTAGTCGGTCTCGGTAGTTAAATTGACAGTCAAATTTGAATCTCGGGAAGCGCGGGCGCACTACATTGTGGACTGAAGGGAGTATCACTCTTGAAAGGCTAGGGATAGGTAGACCATAGAGGCCTAGCTAGGCTAGCGGAGGACTTAGGAGTTAGGGTGAGGTGGTGAAGAGTAGAGCCCATGTGTGAGACAGGATCGGGCGGCACTGGTTAGGTGGATGGTAGGTGTCGATGTGTGTTGGACATCACAGTATACAACTACATAATTTTTTTATCTCTGTTCACAATCTGTTTTCGTTTCTCAATGTGTATATGGACTTTTTTTCACATTGCGTAATTGCAGAGGCCGGTCGGTGCACTTGTTACCAGGATATCGATATATTGCCATTTATATAGAAATAGAATAATTTTAGATTTAGTGAAGTCACAGGTTTCTTACACAATCACTATTTTCAGGGATCTCAATGGGAGGCAGATAAAGGCATGGAAACCGATAATGCACCCACCAACAACAATGGGGCATCAACGGGCAGTACCTGTAAAAAAGATGCAGCCCAGAAGTGGATGGACGAACATCACCTCGTTGGACGCAAGTCAGAAACAAATGATCTTAATCTGAAGGTAATTTTGGCACGGCGCAAAACCTACCATGTTATGTCTGTGTGGGGAATAGCTGGTGTTGGAAAATCAGCTCTTGTCAGAAACATGTTCTGCGAGAGAATTATCAAGGGCAATCTATTTAAGAAGTTTGGTTGGGTGGATGTATCACATCCTTTCAATTTATGGGACTTCTCTCGAGTTCTACTTGCGAGTCTTGGTTCTGGATATATTGAACCTAGTGAAACTGCAAACTTGTGTATGATGGGAAGTAGAAATCCAATTATAGAGTGCCGTGAGATTCTGGAAAAACATAGAAGTCTGGTTGTTATAGATGGACTGCAGTCCACGAAAGAATGGGATCTTATAAAAACTGAATTGGTAGATGGATCCAATCATCAGAATGTTATTATCGCGGTTTCAACTGAACAAGAAATTGCCACTCATTGCCGAGGAGATAAGGGAAAACTCGTGTTTAATGTCAAAGGTCTGGAAGCTGACACAGCCATTGAACTCTTCAAGAAGGTGAATTTTTTATATGAACATTCCTACTATTTATTTTGCTTCCTTTTGTTCCTTGGATGAATGTCCGTGCAAATTAACTTCTCCTTGTGCATGAATTTGTTTCATTCCTCATGTTTTATTACACCTGTGCAATTATTAATTTAGCAATACATTTTTTGTTCTCCCTTCACATGCTGTTGACTTCAATACATGTGCTACAGTAGTATTTGAATGTGGAATGCACTTCATCCCTTTTTTAAAAACTTATTTTGAACTCCGGACCCTAGAACAATTCTTCTATGGTATTTTATATTAATCAAAGAAATAAGTTATGTACAAAACAAAACAAAAAAGGAAAAAAGGAAAATAAAAGAGCAACAAAGCCTAAGGCTCAACCAATTCCAGCAGTTGGGAAATCCATATAGAGATTAATTATGAAAGGTGCAGTTCAATCCAGCTTCTGAATTCTCCTAGAGTCTTCCTGTTAATTATGTGAGTGATCAGCATCAGTTCTTCTTTGAGTAGGTAGTTCTTGTTTGAGACTCGAAACTGGGAATATTCTACTTTAGCTGATTTTGTAACTGGCATTACCAGATTATTTCTCAATCCATAATTCTATTTTGAATATTAAAATTTCTCTCATATTAGGTATGTAGCCTAGCATATTAGAAATCGTAGGCTCTGTTGTAATTTTAATTACTCCCTGAATGCATTACACTGTCTCACTGGTGTGGCTTCAGTACTCAGTGGCTTGGATGCTGCTGTGATACAAAACATGTGCTACCCCACCACAAGAGCACAACCAGAAAACATCGAAATATCAACTTTAGATAGCAGTTGATAATGCATGTCACAAAGTTCTATATGTTAATTTTCTATCCGCACTTGAGAGACAAACATAATATATAAATCAGGCACTGAAGATTTCTGTAAAGTACCATATTTGCTAATATTCGCATCACTATTCCTCTATCTTGTTTCCCCATATGTTATTATTTTTCATGGACAAAGTTTACAAAACCTTTTTTTGTATGATTGCAAACTCTGTAATATCTTTTAGTTGCACTAGTTCGAACTCTTTGTACATATTTTTTATATAGTAGGAAATTTCCTATTGTTTCCCATATAAAATGATTATGGATACAATAGTTGGTGCAATGCTGGATTTCTTCCATTTCAATGAACCCCATTTTCTTTTTTCACCAGACTACGGATCTGCCACCATTTATTCGTAATTTCGTATCAGGGTAGCTACGTAATACATGGGCGCACACCTTCTATCCTCGGTGTTTCCAAATTGTCTTGTTGATTAGTTGTCTAGTATTTGTCTCTAGTTTGGTTACAGTAAGATGCTTGTGCTAGCTAAACATATCATGAAATTTTTCTCGTTTTGCCTATCTGCTTCATGGCATTATATATAGGATTCAATATATTGTGCATTACAACTAGCAGACAACAATCACAACATGAATGTGCACTGTAATTTGATTTGAGCACTCTGACTGATGTGAAAATAATTACTGTTTTATATAACAGGTATCCGAAAAGGATGAAGGGGCAGAGCTACAACAACTTACTTCAATATGTGGTGGACTTCCAAAAGTAATAGTTGAGATAGCAGGCTCATTCTCCAAAAACACAGATCGATGGAAAGATGCACTTTCCACAAATAATAAGATTATGTCAGAGCTCGAGAACAACAGAGAGTTTGCAAGTCTAAGGGGTCTATTTGGTTGGATGAATACGTACTTCCGCAAATGCCCAGACTCTCTCAAGCCATGTATCTTATATCTACCAATTTTACCTCGAAACCACCTCATTCGGCGGAGGCGACTGATAAGGCGGTGGATTGCTGAGGGTTACTCTAGGGACAGCCATGATGAATCCGCGGAGATGACTGGGGAGAAACAGTTCTGTGAGCTCCTTAACCTGAGTATAATTCAGCAGCCATCTGCGTTGGGTTTGGGAGACACAAGGATGGTCTTGTGCCAAGTCAATGGCTTCTTTGGTGAATACATTGTCTCACGCCAAATGGAAGAGAACCTTGTGTTTGAACTTAGTGGCAGTTGTGCTGTAACCACCCAACGCACAGGCCGTCACCTCGTGATATCAGAAAGCTGGGTCAGAGATAGAATTGTGTTCGAGAGCATTGACTTCTCTCGTCTGCGGTCACTAACAGTGTTTGGGAAATGGAAATCATTCTTCGTTTCTGAAGATATGAAGCTGCTCCGGGTGCTTGATCTAGAGGGTGCATCCAATGTAGAGTACACTGATCTTAAGAAGATGGTTAAGTTGATGTGCCGCCTCAAGTTCCTCTCACTGCGAGGATGCCATGAAATCAACCATCTGCCGAGTTCAATAGGAGGTCTGAGGCAGCTCCAGACTCTTGATGTTCGACACACCTCCATTGTCACCTTGCCAGTGAGCATC</t>
  </si>
  <si>
    <t>17,16,1,6,4,3,2,11,11,9</t>
  </si>
  <si>
    <t>GTGGCGCTCACCAAGGCCCAGGCAGCGATCGAGGAGGATGTGAAGCTGCGGCAGAGCGCGCAGCGCAATCTGGTCTTCATCACCGGCGAGTTCCAAATGATGCAATCCTTCCTTAAGGTTGCTCACAGCGACCGCCTGAAGAATGAGGTGGTGAGGACGTGGGTGCTGCAGATCCGCGAGCTGGCCTACGACGTGGAGGACTGCATCGAGTTCGTCGTCCACCTCGACAAGAAGAACCACTGGTGGCTCCGCCTGCTCAAGCCTGCGAGCTGGCTCCTCAGGCCCTGCGTGGATCTGAGTGAGCCGCTGCCGCTTGACCTGGCAGTTGACGAGCTGGACCGGCTCAAGGCCAGGGTGGAGGACGTGAGCAGCAGGAACTCACGCTACAGCCTCATCGGCAGTGACTCCGGCTCCAAGCCGGCTGCGCCGCAGCCGGCTTCCGGCGACACCGTTGGCTTGACGGCATTCAACAGGTTCATTGAGGCGGCCAACACTAACCAGGAGGAGATCACCCACCTGCTCCCCAAGGAGGACCATGACCTTGGAGTGATTTCGATCTGGGGCAACGGAGATGGTGATGTTGGGATGGCATCCATCGCCTGGAATGCCTTCATTGGTGAAGAGACCCGCCGAAACTTCGTCTGTCGTGCCTGGGTGAAGCTGATGCACCCCTTTGATCCCCGCGAGTTCGTCCGTTCCGTGATGGCTCAGTTCCACGCAAACTCCTCTTCCCCAATGATGATGGAAGAGGTCACACGAGGAGGAGATTCCTTCAACGATTTCGAGCGGCTTGTCATGAAAAACAGATACCTTGTTGTGTTGGAGGACCTTTCTACCGTGGCAGAATGGGCTACTATCAGGGGCTTTTTTCCAAACAAGAAGAATGGCAGCTGCGTCATCCTTTCCACGCAGCAATTCGAGGTAGCAAGCTTGTCGGTGGGACGTCCATACCAAGTATTGCATTTGAACCTGCTACAAGCTGAGCAGTCTATCTATGCCTTCTCAACAGAGGTAACAAAATTAGCTAGTAAATATTTAGTTAATTACTCCTGCCTCAATAGTCTTGGTGTAGTTAATAATTTGCTATATTTATATATATCGCTATACATGTTGTTTTGATTTTGAGATGGTCTGTGGCACATGACTTCGATTTATTTTTTATGTGAGCATATGCTTGTGTGTTACCATTTCCTCTAATATAAATGTAAGTCTGTTACGACATTGACACATTGGTGTATCCGTGTTTACCGGCCATCAATGTAAAATGATCTTGACCAGAGAAAACAAAGTAAAATGATGTACTGCCTATTACACAATTCAAATCCTTTTACATTGATGGTTGTTGGTACACATTTTGACGATAGAAAAAAGGTAAAAGGATCTATTATGAATTTAATTGGAATGGATTTAATGCAACGGAAGATCGACTAGATGAATAGTGTAAGAAATTCTTTTTGAGGGACCCCTCTCCCCCTTCCCCATCCCATGACGCTACCGCAGGCGTCCCAGGAAGAACCCTCGCCGCCGGCTCGCCAAGCTCCTCCTCACCCGCCGCCGGTCGAAGCCGGTTTGCGGTGGCGGCGACAGGGCCACTGCTCCCTTCGCTCGCTCTTAGTGGCTGTCGTGTGACGGACGTGACGAGTGAAGGTGCAGGCGGCGGCTGCCTTTGACGGCAGTGTGTGGGTGTAGGCAGGAGTCGGTTGCATGGGCTCGTGCCAGCAGCACGACCTCTGCGCCTAGGTGGTCCCTGGTGGTGTCATGCGGCGCCGGATCGGGCCGGTCATCCTGGATTTGGCTAGGGTCGATGGCGGGCGACACGGGGTGGTGACAGTGGCTGGCTGAGGCGCTGCGTGGGTGTAGGCTGTGACGGCGTGGTGGCGGACCATGATGGTGGTGTAGATCGGTTCGTGGTAGCGGCTGGACGTGTTTTGATGTCTACCGTTGGCGAGGGGCTCATGTGGATGTCCATGTTGTCCTATCATGGCTGCAAGTTGTGATTGGTGCGACACCTCGCGTCCTTGGGCAGGTGGTTAGGGTGTGCCAAATGTGGATCTGGGCATGGAGCCCCAGATGGGCACCACGGGGGAGGGGGTGGCATTGGTGACATAGTGGGAGTCATGGGTGGCGCCGATGAGGTCAGGCCACCCGTCACTGACAGGGGTGCCGATCTAGGATGTGGTCCGCTCCCGAAATTTCACATCTTCGCCGACCAGATAGATCCCTGATCGATCTAGGCAAACCGGCCGCTAGTGGTTTTGACAGTGGTCAGAGGTTGTCGGCCGGTTCATCACATGTAGCCATGGAGGGACTCTAGATGTCTTGTTTCTTGGGTGGTGGCCTGGGTGAGGCGATATGCGGTGCTTGTGGGCTGAGCAGCTCAGGTGCAAGCTATTTGCGGCCAGCCGTGTGGGAGGTGTGGTGGCTGACGATTTGTTGTTCTTTGGTGGTGTGCTGCTGTGGTTGTGACTCGCCGCACCCTAGGTGTTGGCACAGTATGCTTGTTGGGTTGAAAACCCTGTTTGGCTTTGGCCATGCCAAAGGAGGCGGCTCACGTGGATGTAGTCACCTTCTTGAAGTCTCTGTTGCGGCTGCTCCTTGTCCTTTGTCATGCTCCGGATGAAAATCTTGATCCTTGGATCTGGCGGTGGCGGCGCTCCGGTGTCGTGTCCTTCCTAAGTCATTTGGAGCTTATGGTTCGTTTTCTTTCAACTCCACGCCTTCATGGTGTCTTTTCGCCGAGAAGAGCTCAGGCGGCATGCTTAGTGTCATTGTATAGTTCTTTGAGTCATTGTATAGTTCTTTGAGTCATTTGGGATGTTGTAGTTGTTGCTCTTTGGCACCTTCGTACCTTTCCTAGGGTGAGTGTGTGTTGTTGTGGTGGTGTTTTTGGTTTGCATCGGCCTATATGGTGGTTGTTGCTTTATTTATAAAGCCGGGTGAAATCCTTTTTCGGTAATGCAATTGGAGTCACTTTGTATTTAGGTCTTAGCTTATGTTATGACTTCCGTTCGCAAATTGTGAATCCATGCATATCCGATTGAACTAGTCCTGAGCCGACGTACAATACAAATCAAATCAAATTCGAATAAGTTTGTGTGTATGTGGTTCTCTTTCTTTCTTATGATTCCCCATTGGACTTTTCTTAGTTGACGTGAGATCAATGTCCATATTTGAATCTCAAACTTGAAGATATTTGAAGTTTAAATGGGTGAATCTCCACCTTAAATTTTCTATCATTTTAATATTATATTAGATTTTTACTAGTATCATTGAAATGTGTTCGGAATGAGTGTTGTCAAGCAATTAGCAATAACAATAATAGGAAACTGCACTGAAAGCCGTGGAAATTAGAAATTGGATAAGACATTATCACAATGAATTTCATCTTTGCTTGCACTTCGTACCGATGAACTGACCTACTTATTTTCAGGTTATGGATCGGAACAGTGGGGTACCAATGGACAACTGTAAAGAGGAGGCAGCCAAGAGGTGGATAGACCAGCATCCTCTTGTTGGACGTGACTTAGAGATGAAGGAACTTGGTTTAAATCTAAATATGGCAAGAACCAAAAGCTACAAAGTTATGTCTGTGTGGGGATTTGCAGGGGTTGGAAAATCAGCTCTCGTCAAGAACATGTTCTGTGATAAAATTGTTAAGGGCAAACCATTTGAGAAGTATGGTTGGGTGGATGTATCGCATCCTTTCAGCTTATGGGATTTCTTCCGAATCTTACTTTCGAATCTTGGTTCTGGATATCTTGAAGCTAGTGAGACTACTGCAGACATGTGTACAATGGGCAGCAGAAATCCCATTGAAGAGTGTCGCAAGATTCTGAAGAGGCGTAGATGCCTGGTTGTTATTGACGGACTGCAGTCCAAGGAAGCATGGGAT</t>
  </si>
  <si>
    <t>17,16,1,6,4</t>
  </si>
  <si>
    <t>NLR ID</t>
  </si>
  <si>
    <t>Sequence (Start)</t>
  </si>
  <si>
    <t>Sequence (End)</t>
  </si>
  <si>
    <t>Position (Mbp)</t>
  </si>
  <si>
    <t>Strand</t>
  </si>
  <si>
    <t>Annotation</t>
  </si>
  <si>
    <t>Length</t>
  </si>
  <si>
    <t>Sequence</t>
  </si>
  <si>
    <t>MEME Motifs</t>
  </si>
  <si>
    <t>Lo7_chr7R_nlr_83</t>
  </si>
  <si>
    <t>Lo7_chr7R_nlr_84</t>
  </si>
  <si>
    <t>Lo7_chr7R_nlr_85</t>
  </si>
  <si>
    <t>Lo7_chr7R_nlr_86</t>
  </si>
  <si>
    <t>Lo7_chr7R_nlr_87</t>
  </si>
  <si>
    <t>Lo7_chr7R_nlr_88</t>
  </si>
  <si>
    <t>Lo7_chr7R_nlr_89</t>
  </si>
  <si>
    <t>Lo7_chr7R_nlr_90</t>
  </si>
  <si>
    <t>Lo7_chr7R_nlr_91</t>
  </si>
  <si>
    <t>Lo7_chr7R_nlr_92</t>
  </si>
  <si>
    <t>Lo7_chr7R_nlr_93</t>
  </si>
  <si>
    <t>Lo7_chr7R_nlr_94</t>
  </si>
  <si>
    <t>Lo7_chr7R_nlr_95</t>
  </si>
  <si>
    <t>Lo7_chr7R_nlr_96</t>
  </si>
  <si>
    <t>Lo7_chr7R_nlr_97</t>
  </si>
  <si>
    <t>Lo7_chr7R_nlr_98</t>
  </si>
  <si>
    <t>Lo7_chr7R_nlr_99</t>
  </si>
  <si>
    <t>Lo7_chr7R_nlr_100</t>
  </si>
  <si>
    <t>Lo7_chr7R_nlr_101</t>
  </si>
  <si>
    <t>Lo7_chr7R_nlr_102</t>
  </si>
  <si>
    <t>Lo7_chr7R_nlr_103</t>
  </si>
  <si>
    <t>Lo7_chr7R_nlr_104</t>
  </si>
  <si>
    <t>Lo7_chr7R_nlr_105</t>
  </si>
  <si>
    <t>Lo7_chr7R_nlr_106</t>
  </si>
  <si>
    <t>Lo7_chr7R_nlr_107</t>
  </si>
  <si>
    <t>Reference Genome</t>
  </si>
  <si>
    <t>Lo7</t>
  </si>
  <si>
    <t>Wei_chr7R_nlr_125</t>
  </si>
  <si>
    <t>TCGGCAGGCCTTCCATTAGCCATTGTTGTGCTCAGCGGCCTCCTTCGGACCAAGAGTTTCGGTCCTGAATGGAACCAAGTGATCGAGCAGCTGGAGGATTCCAAGGGCCAGCCAACCAGATGCCTATGGACACTGGCCTTCGAAGACCTGCCACACCAACTCAAGTCATGCTTCCTGTATTTTGCAATGGCACAGGAAAACATTCTCCTCGATCCGGACCGTTTGATACGCCTATGGATTGCCGAGGGGTTCGTCGCGCCAAAGGGAAAAACCTTGGAAGAAGTCGGGTTGGGTTACCTCAAGCAGCTCATCTCGAGAGGTTTGGTCCAGGCCGTGAAGGACGGCAGAGGAGGCATCAAGTTTGTGTCAGTGCACAGCCTGCTTCACGCCTTTGCAGAGTCTGAGTCACAGGAGTCTGGATTCTTTGAGATGCACCACCATGCCAATGTCCTCAAGCCGCATTCCGTGCGCCGCCTCACCCTCCACAACTACGTCGACTCCTACGTCGACATCCCCAACCACTTCCCGAAATTGCG</t>
  </si>
  <si>
    <t>.</t>
  </si>
  <si>
    <t>3,2,8,7,11</t>
  </si>
  <si>
    <t>Wei_chr7R_nlr_126</t>
  </si>
  <si>
    <t>Wei_chr7R_nlr_127</t>
  </si>
  <si>
    <t>Wei_chr7R_nlr_128</t>
  </si>
  <si>
    <t>CCAGTTGTTGGTCCGGGGGGGATGGGGAAGACAACTCTGATACAACACATATATCAGAACCAACAAGTGCAGAATCATTTTCCAGTCAGGATTTGGATATGTGTGTCGTTCAATTTCAACCTGGATAGGGTGCTTGAAGAGATTAAAAGATATGCCCCTGCAGTTGAAGGTGAAAAAGAGAGTATTAGAACAGAAGAGCTGATTGAACACAGATTGAAATCCAATAGGTTCTTACTTGTATTGGATGATATATGGCAGTTTACTGATCTGGATGACTGGAAAAAACTATTATTGATACTCGGCAAGTCACAAGAAAAGGGTTCCATAATTCTAGTCACAACCCGGCAAAAAGAAATAGCAGATCATGTTAAGAAAACTGAAGAGGCAAAAGAACTGAACGGTTTAGAACCTGAAGAGTTTAGGAAGCTATTCCTTGTATATGTCTTTGATGCTGAGCAATATCCAAGAGATAAACTTCATTTGCTTGACACTGGAGAGGAGATAATGGGAAAACTAAAGGGCTCCCCTCTTGCAGCAAAAACCGTTGGTAGATTACTAAGGACAGACCCTAGTTTGGCTCATTGGAGAAGGGTCCTAAACAGCAAACAGTGGGCGGAACAGACCAATGGAATTATGGCTGCCTTAAAGCTTAGCTATGACTTTCTCCCTTTCCATCTGCAGAGGTGTTTTTCCTATTCTGCACTATTTCCTGAAGATTACCGTTTCAGAAGTCGTGAGCTCATCAGCCTGTGGATGGGACTAGATATTTTAACACCTTGTGGTCAAAACCCAACCTTTGAAGGCATAGGTCTGAGCATTTTAAATGATTTAGTCATCCATGGATTTTTCAGAGAAGAGGACACTAATGGTAATCTGGGGTATGTTATGCATGATCTACTGCATGAGTTGGCATTGAAGGTTTAATCACATGATTGTCTTCATTTTCGTCTCTCTGATGTTGGATCGGTAGAAATTAAGACATCCACTCGACACTTGTCTATAAGCATAGACAACTTGGGTGCATATAATGCAGTGTCTGGTCAAAAATTAATGAGGGAATTGGAAAAAGTGAAGACGGGATTGAAGGTTGAACAATTACAAACACTGATGTTATTTGGAGCAATGGATGAAGGTTTTGCCAAGATATTTGGTGATTCTTTGGGGGAAGCAAATGCTCTTCGTGTTCTTTATTTGCCCAACATGAATTATCCCTTGGAGTCCATGTTACATAACTTTTCAGGACTTGTCCATCTACGATTCCTACATCTAGGGTATTGGAACAAGAGTAAGCTGCAGTTACCACTTAGCATCTCTAAATTTTATCATCTAAGGGTTCTGGATCTTGAGTCGTGGCATGGCAGTGGTGGTTTTCCT</t>
  </si>
  <si>
    <t>1,6,4,5,10,3,12,2,8,7,9,11</t>
  </si>
  <si>
    <t>Wei_chr7R_nlr_129</t>
  </si>
  <si>
    <t>Wei_chr7R_nlr_130</t>
  </si>
  <si>
    <t>CGGCTATCATATAGTATTGAGGATATGGTCGACAACTTCCTAGTGCGCGTCGAGCCTGATTCCTGTAGGAGTGGTTTCAAGGAGCTTCTACATGACATGATGGCTCACCATCAGATTGATTGTGTGATCAGAGACATCAATAGCCAAGTTGACGTTGTGGCCGACACGGGAAATAAGTACAACAACGATGTCAAAAATGTTGTAGCTATTGCATCTGCCAAAGCTACCATTGACCTTCGGTTTATAGCCATATACATAGATAAAGACCAGCTCATTGGCATCAAAACACTAGGAGATGTGCTAATAAGGATATTTGAGAAGGATGACGATGTATCAATGCTCAAGATAGTATCAATCCTCGGAATGGGAGGATTAAGCCAGACCACGCTTGCCAAGGCAATGTATGACAAGTTTCAAGCACAATACCATCATAGAGCCTTTGTTTCGATGGCGGAGCTTCATGAGGGCCAAAGGGGGCCCGTGCCCCCCTACTAGGGAAAACTCTCAAGTGTACCCCTAATTATTTGACTTGAATATCAAAGATTTCTAAGAGTTCATGCATAACTTATCTTCTTACCCCCTCAAAAATCTTCATCAACTCAACCATTGGGATTCTGAAGCATGGGATCTTATTACATCTACATTTCAAAGAAACGACCATGGCATTAGAGTGATAAGAATAACAAGGATTGAACTTGTTGCTCGAGCCTGTTGCAAACATGAAAGCAAATATGTTTATAGGATGAAACCACTCGGTGAAGAAGACTATTCTTTAGAAGAATATTTGGTCCCGAAAAAAGGTTGCCCTGATGCACCCAGAAAAGAAGAGATCTCAAAATATATTCTGAAAAATGTGGTGGTATGCCACTTGCTATTAATAGTATAGCGAGCCTTCTAGCTGGTGTGGAAAAATCAGACTGGGAGTATATATGAAAATCTTTGGATTATGTGACTAAAGGAGATGATCTTGAAATGATGAAGCGAATATTGGATCTTAGCTACATACATCTTCCTGGTTATATCAAGACATGTCTGCTCTATGTTTGTATGTATCCAGACGATCGCGAGATAGATAAAAATGATTTGCTGAGGTTGTGGGTGACCGAAGGTTTCGTGCACATGAGTTGAAACAGTGGGCTGGAAGCAGAGGATGTTGCACAAAAGTACTCCAAAGAGCTCATGAGCGTGTGTATGATCCAACATGGGACTGCACCATGAAGTGTTGTCTTGCTGAGTACGTGATATAATTATTGATCTGATGAGATCCAAGTCAAGTAAAGAGCATTTTATTCATGTCATTGATGGTTCAAAAGATGAGACACGGGAGATCCGTCGAGTCTTTGTCCAGTACAATGATGAAAGGATTTGAGAAATGGCCGGGCTCTCAGTTCTGTGCTCTGTGCGGTGCTGTGGAGGACACATAGCATATTTTTTCCACTGTGTCTTGGCTAAGCTCATTTGGAGTTGCGTGAGGGATTGGCTTCTTGTCTCTTGGGCCCCTGCCTCCTTTGCCGAGTTGCGCAGCTTAGCAAGCAACCTTTCGGGTGTCTCCAGACGTATCTTTTGGGTGGGCCTGGGGGCTTTTTGCTGGTCCCTTTGGACGACTAGGAACAAATTTACTATTGAGCACGTGTTTTCGGCTAAACCCGCTGACTGCTTATTTAAATCGTGTGCTTTCTTGCAGCAGTGGAAATCATTGACTAAGATCGACGACCAGGATGCGCTCTCTATGCTGATCCCCAAAGTTCGGGCTTCGGCTTCTCAGTTATGCAGACAAGAGCAGGATGTTTAAGTGCTTTATTTTGAGCCGACAACTTTAGCTTTATTTGGAACTTTCTCTTCTCGCCTGCGTGCCGTGTACTGACGAGAGAGCAATGTACCTGGCTGTCTTTTCTTTCGTCTCGTCCGTCGTTGGGGTCTGGTTGCTGTGTGGTACTTTTCTTGTTATGTTGTTGGTACCTGCCTTATGGCTTTATTTATAAAGTCGGGCATATGCTTTTTCTCTAAAAAAAGATTTGAGAATTTCAGAGGCAATCAACAAAGGATCACTATAACATATTCGCCTAGACTTATTTTGCCGTACCCACTTGTACCTTATTTTTTGGAGTTCAAATATGTCCGAGAGCTACACATTAAACATAAGTATTGTTATTACTTTAACTACGGCCTTGACCTGACTAGTATCAGTAGGTTGTTTCTTCTAAGGTATTTAAAGGTTGCATCCAGTGGCGGAGCTTCACGAGGGCCAAAGGGGGCCAGTGCCCGCCCCCTACTCTAGGAAAATTAATTAAGTGTACTCCTAATTATTAGGCTTAAATATGAAAGGTTTCTCAGAGTTCATGCGTAACTTATCTTCTTCGCCCTTAACTCTGATTAGCCCCCTCAACAATCTTCATCAAGGTCCGCCACTAGTTGCATCTAGATATAAAATTGAGCTAAGGCTACCTAATCAAATCGGGGACCTACAACAACCGAAGACAATAGAACTATATGGATGTGCATTGCAAAATTATCCATGAGATATTGTTAGCCTACCCTTGTTATCGCATCTCAGCTTGGCAGGATCAGCGTTGCCAGACGGCATCAACAAGTTGAAATCCTTGCACACCCTAGAAAGAGTAGATGTGTTTGAAAGCTCGGTAGAGAACATCAAGGGGCTCAGCAAGTTGATCAACTTGCGATAACTTGAGATCGGTTCGAATGGGAGTAGTGAATTGGTGGAAGAGACC</t>
  </si>
  <si>
    <t>Wei_chr7R_nlr_131</t>
  </si>
  <si>
    <t>AAGGCGCTAGCCCCCGTCGCGGATGGCGTGCTGGAGGCTTGGGCAGCCAGCACCAACTTTGGTCCCAACGTCCAGGAGCTCAGCAAGGAACTGCTGTTCGTCAAGGCCATGCTCGGACGAGCTGCCGGCAAGGAGCTCGCCGGACCAGCTACGGTGGAGCTGCTGCACAAGCTGCAGGACTCGGCGCACAATGTTCCTGGCGATGAAGATCGTGGCAATTCGCAAGGAACACCAATGCCTGAATTTAACAGGGTTGATTTCTCTCAAAGGATGAAGAATGCTATAGAGCAACTAAAGCTTAGGAGTGAGGATGTTAACAAGATTCTGACACATTGTGGCCCTAGAACTGTCCTGGACATTGCCCAGCATCGTCCCCCCACCACACCTCAGAATGCAGAGCCAAAACTATATGGGAGGGACCATGTCATTAATAGCATCATACATGATATCACTGCGGGACAATACTGTGACAAGGGTCTAACTGTGCTTCCCGTTATTGGTCCGGGGGGCATGGGGAAGACAACTTTGATACAACACATATATAACAATCAACAAGTGCAGAATCATTTTCCAGTCAGGATTTGGATATGTGTGTCATTCAGTTTCAACCTGGACAAGGTGCTAGAACAGATTAAAAGATATTCCCCTGAAGTTGAAGGTGAAAAAGAGTGTAGTACTACACAAGAGCTGATTGAACACAGATTAAAATGCAAAAGGTTCTTACTTGTATTGGATGATATATGGCAGTTTACTGATGTGGATGACTGGAAAAAACTGTTATTGATACTCGGCAAGTCACAAGAAAAGGGCTCCATGGTTCTAGTCACAACTCGACAGAAAGAGATAGCAGATCAGGTTAAGAAAACTGTAGAGCCAAAAGAACTGAACGGTTTAGAACCTGGAGAGTTTAGGAAGTTATTCCTTGTATATGTCTTTGATGCTCAGCAATATCCAAGGGATAAACAATTTTTGCTTGAGATTGGAGATAAGATAATGGAAAAACTGAAGGGCTCCCCTCTTGCAGCAAAAACAGTTGGGAGATTACTGAGCAAAGACCTTAGTTTGCCTCATTGGAGAAGGGTCCTAAAAAGTAAAGAATGGGCGAAGCAGACTGGTGATAGTGGAATTATGCATGCCTTGAAGCTTAGCTATGATTTTCTCCCTTTCCATCTGCAACAATGTTTTTCCCATTCTGCACTGTTTCCTGAAGATTACCTTTTCAGAAGTCATGAGCTCATCGGCCTGTGGACTGGACTAGATATTTTGATACCTGGTGGTCAAAACCAAACATTTGAAGACGTAGGTATGAGAAATTTAAATGAGTTAGTCATCCATGGATTTTTCATAGAAGAGAAAACTAAGGATGGTCTGCGTTATGTTATGCATGACCTGCTGCATGATTTGGCATTGAAGGTTGCATCTCATGATTGTCTTAGTTTAAGTCTCCCTAGTGTTGGATCAGTAGAGATTCAACCAACCACTCGTCGCTTGTCAATAAGCACATATGGTTTAGGTAAATATGATGCAGTGTCTGGTAAAAAATTGAAGAGTGAATTGGAAGAACTAAAGACAAGATTTAAAGTTGAAGAATTGCAAATATTGATGTTATTTGGACAAATGGATGAAGGCTTTGTTAAGATATTTGGTGATTTTATTGGGGAAGCAAATACTCTTCGTGTTCTTCATTTGCCTAGCATGGTTTGTCCCGTGGAGTCCATGTTACATAACTTTGCAGGACTTGTCCATCTACGGTACCTATGTCTAGGGACAAAGGAGAGCAAGATGCTTTTACCACTTAGCATCCCTAAATTTTATCATTTAAGGATTCTAAATCTTGAGTTGTGGAATGGCAGCCATGATTTGCCCGAAGACATGAGTAACCTTGCCAAATTGTGCCATTTTTATGTCCCAAGTGACGATCAGCTTCATTCTGATATTTATAATGTGGGGAAACTTAAACTCTTAGAAGAGTTAAAGGTATTTCAAGTCAATAAAAAAAGTGAAGGGTTTGAACCAAAGCAACTAGAGCACTTGACCAAGCTAAGGGAGCTTGGCATCTACAGCCTTGAGAAAATACGTACAAAGGAAGAAGCAGCTCAAGCAAATTTGATGGAGAAAAGATACTTGAGGAGGTTAACATTGTGCTGGGATAGTAAGCGATCTAGTGTTGAGCCTTGTGTGGAAGCAGCGGTTCTTGAGAGCCTTCAACCTCATGGAGATCTTCAAGTGTTGTGCATTAGAGGGCATGGAGGTCCTTCTTGTCCAACATGGCTGGGTGATGAGTTCGCTGTTGAAGGTCTACAATCTCTTTTTCTGGATGGTGTTTCTTGGGAAGTTTTCCCTTCTTTAGGGAAGGCGTGGGATCTTCGTGAATTATGTTTTGAGGATATTGATACACTGAAGGAGTTTATCATAGTGAAAAGCTTTTGCATGCTAACAAAGCTTATACTCATTGGCCTTGGAAGTTTTGAAAAATGGGTTTACACAGATGAACAAGAGTCTTCCATTGGTGGAGATTTGTTGCCACCGGATGCTCATATGTTCCCTCTTTTGCAAGTTCTGGTCATTGGGAAGTGCATGAAAGTGTTGGGGTTGCCTTTCTCAAACCAAATTGTTTCCCCAGATTGGTTCCCCAAGCTACAAGAGCTTGAGGTACGCGACTGTCCCGAATTCTTGCCGGTGATTCCCATCTCCTGGATCGAAAGTCCGCGTTCTATCACGATGAAATGTGTAAAGATTTTAAAGGAGTTTGCATACTCAAAATCATCCCGTGGAGCAGAATTGAAAATTACCGGAGGGAGTGATCTTCTTAGCTTAGACCAAGTGCTGGTTTTTGATAAAGAAACAAGTCTTGAGAAGCTGACACTTGAGAGGTGCCCACCTCTGGAGTTGAAGCACCTTCTGATGCTAACCTCGCTAAAGACATTGATTGTAAGAAAATCAGATGGTCTGGTTGGACCACTAGGAGGTCATGGTGATGTGGAATGGCAGCTCCCTGTTGAGTGTATCTATATGAGGGACTTAAATGGTAATAGTGCGAAGCAATTGACAGAGCTCCTCCCCCACCTCCCAAAGCTCTCCAAATTGGAAATACACTATTGTAAAAACATAAAAAAAACTGGT</t>
  </si>
  <si>
    <t>17,1,6,4,5,10,3,12,2,8,7,9,11,11,11,11</t>
  </si>
  <si>
    <t>Wei_chr7R_nlr_132</t>
  </si>
  <si>
    <t>AAGGCGCTAGCCCCCGTCGCGGATGGCGTGCTGGAGGCTTGGGCAGCCAGCACCAACTTTGGTCCCAACATCCAGGAGCTCAGCAAGGAACTGCTGTTCGTCAAGGCCATGCTCGAACGAGCTGCCGGCAAGGAGCTCGCCGGACCAGCTACGGTGGAGCTGCTGCACAAGCTGCAGGACTCGGCGCACAATGCTGAGGATTTGCTGGACGAGCTGGACTACTTCCGCATCCACGACGAGCTCCACGACACGTACGAGGCTGCTGACCAGCACGCCAATGGTTGCGCCTGCGACCTCGTCCTCAATGCTCGCCACACCGCCAAAGCTATTGGCAAACAGCTGGCATCTTTGACCGCACACTGCTTTGGTGCCCATCCCCGACAAGAAGATGCAAGACAACATGTCAGCTGTTGCACCTGGAAGTGTGGTAGGCAGAGATCACCCGATGATTCCTCCTCGGTGCCAAACGCCAATCAGCCTGGTCAGGAAGTCAGCGGATGCATGCGCGAGCTTGGTAAACTCTTCCCTGGCTCATCTTCCTCACATCCACATGTTCCTGGCGATGAAGATCGTGGCAATTCGCAAGGAACACCAATGCCTGGATTTAACAGGGTTGATTTCTATCAAAGGATGAAGAATGCTATAGAGCAACTAAAGCTTAGGAGTGAGGATGTTAACAAGATTCTGACACATTGTGGCCCTAGAACTGTCCTGGACATTGCCCAGCATCGTCCCCCCACCACACCTCAGAATGCAGAGCCAAAACTATATGGGAGGGACCATGTCATTAATAGCATCATACATGATATCACTGCGGGACAATACTGTGACAAGGGTCTAACTGTGCTTCCCGTTATTGGTCCGGGGGGCATGGGGAAGACAACTTTGATACAACACATATAAACAATCAACAAGTGCAGAATCATTTTCCAGTCAGGATTTGGATATGTGTGTCATTCAGTTTCAACCTGGACAAGGTGCTAGAACAGATTAAAAGATATTCCCCTGAAGTTGAAGGTGAAAAAGAGTGTAGTACTACACAAGAGCTGATTGAACACAGATTAAAATGCAAAAGGTTCTTACTTGTATTGGATGATATATGGCAGTTTACTGATGTGGATGACTGGAAAAAACTGTTATTGATACTCGGCAAGTCACAAGAAAAGGGCTCCATGGTTCTAGTCACAACTCGGCAGAAAGAGATAGCAGATCAGGTTAAGAAAACTGTAGAGCCAAAAGAACTGAACGGTTTAGAACCTGGAGAGTTTAGGAAGTTATTCCTTGTATATGTCTTTGATGCTAAGCAATATCCAAGGGATAAACTTCATTTGCTTGACACCGGAGATGAGATAATGAGAAAACTTAAGTGCTCCCCTCTTGCAGCTAGCAAAGACTGTTGGTAGATTACTGAGCAAAGACCTTAGTTTGCCTTATTGGAAAAGGGTCCTAAAAAGTAAAGAATGGGCGAAGCAGACCGATGACAATGGAATTATGCATGCCTTGAAGCTTAGCTATGACTTTCTCCCTTTCCATTTGCAACAGTGTTTTTTCTATTCTGCATTGTTTCCTGAAGATTACTTTTTCAGAAGCGAAGAGCTTATCAGCCTGTGGAATGGTCTAGATATTTCAATACCTGCTGGTCAAAATCAAACACTTGAAGACATAGGTTTGAGAAATTTAAAGGAGTTAGTCATTCATGGATTTTTTAGAGAAGGGGGAACTGATGATGATCTGTGGTATGTTATGCATGACCTGCTGCATGATTTGGCATTGCAGGTTGCATCCCATTATTGTCTCAGTTTACGTCTCTCTAATGTTGGATCAATGGAAATTCAGCCATCCATCCGTCACTTGTCTATAAGCACAGATGACTTGGGTGAATATGATGCAATGTCTGGTGCAAAATTGAAGAGTGAATTGGAAGAACTGAAGAAAATATTTAAGGTTGAAGATTTGCAAACATTGACGTTATTCGGAAAAAATGGATGAAAGTTTTGTCAAGATATTTGGTGATTTTTTGGGGGAAGTGAACGCTCTTCGTGTTCTTCATTTGCCCAATATGCTCTGTCCGGTGGAGTCCATGTTACATAACTTTTTAGGACTTGTCCACCTACGATATCTATGTCTAGGGACAGATGAGAGCGAGGTGCATTTGTCACTTGGCATCTCTAAATTTTATCATTTAATGATTCTAGATCTTGAATTATGGAAGGGCAGTTGTGATTTGCCCGAAGACATGAGCAACCTTGCCAAATTGTGCCATTTTTATGTCCCAAGTGATGATGATGAGTTCCATTCTGATATTTGCAATGTGGGGAAACTTAAACTCTTAGAAGAGCTAAAGGTATTTCAAGTCAATAAAAAAGTGAAGGGTTTGAACCAAAGCAACTAGAGCACTTGACCAAGCTAAGGGAGCTTGGCATCTACAACCTTGAGAAAATACGTACAGAGGAAGAAGCAGCTCAACCAAAACTGTTAGAGAAAAACTATCTGAGGAAGTTAACATTGGACTGGGATAGTGAGCGGTCTAGTGTTGAGCCCGGTGTGGAAGCAGTGGTTCTTGAGAGCCTTCAACCTCATGGAGATCTTCAGGTGTTGTGCATTAGAGGGCATGAAGGTCCTTCTTGTCCGATATGGCTGGGTGATGAGTTCGCTGTTGAAGCTCTACAATCTCTTTATCTTTGTGGTGTTTCCTGGGAAGTGTTCCCTTCTTTAGGGAAGGCGTGTGATCTTCATGAATTGAAATTGAAGCATATTGCCAAAATGAAGGAGTTTATTATAGAGGAAAGCTTTTGCAGGCTAATAAAGCTTAAACTCATTGGCCTAGGAAGTTTTGAAAAATGGGTTTGCCAAGTTGAACAAGTGTCTTTCATTGGTGGAGACTTGTTGCCGCAGGATGCTCATATGTTACCTCTTTTGCAAGTTCTAGTTATTAGGAAGTGCCCGAAACTGTTGGGGTTGCCTTTCTCAAACCACAATGTTTCCCCAGATTGGTTCCCCAAGCTACAACTCCTTGAGGTATGCGACTGTCCCAAATTCTTGCCAGTGATTCCCATCTCTTGGATTGAAAGTCTGCGTTCTGTCAAGATGGAATGTGTAAACATGCTAAAGGAGTTTGCATACTCAAAATCATCCGGTGGAGCAGAATTGAAAATTACCGGAGAGAGTGATCTGCTTAGCTTAGACCAAGTGCTGGTTTTTGATAAAGAAACGGGTCTTGAGAAGCTGACACTCGAGAGGTGCCCACCTCTGGAGTTGAAGCACCTTCTGATGCTAACCTCGCTGAGGATGTTGATTGTAAGAAATTCAGTTGGTCTAGTAGGACCACTAGGAGGAGGTCAGGGCGATGTGGAATGGAATCTTCCTGTTGAGCATATCTCGATCCACAACTTAAATGGTAATAGTGGGAAGGAATTGACAGAGCTCCTACCCCACCTCCCAAAGCTCTCCAAATTGGAAATGCAGAACTGTAAAAACATAACAAACCTGGTA</t>
  </si>
  <si>
    <t>Wei_chr7R_nlr_133</t>
  </si>
  <si>
    <t>TACGTGACCAGCATGCTTGCCGAGGTGGCCAAAGAGGAGGTGGCCATGCTAATCGGCGTATCCGATGGGATCAAAGACCTGAGCATCAAGCTTGGGGACCTCAAGAATTTCCTTGCTGATGCTGATAGGAGGAACATCACCGACGAGAGTGTGCGGGGGTGGGTGGGCGAACTGAAGCGTGCCATGTACCTCGCCACCGACATCCTCGACCTTTGTCAGCTCAAGGCCATGGAGCAGCGTCCATCCAAGGACATGGGGTGCCTTAACCCACTCCTCTTCTGCTTACGAAATCCTCTCCACTCCCATGACATCGGAACCCGCATCAAGGCATTGAACAAGGAGCTGTATAGCATCTGCGAGCGGGGCAATAAATTTAAATTTGCGAAGCTAGAAGCCTACCAAGACTTGAAGGTTACTCGATGTCTTGCCACTGACCGCAAAACAGATTCATTGATGGAGCGGTCAGGTGTTGTCGGCGAGAAGATTGAGGAGGACACACGAGCACTCGTGGAGTTGCTCACAAGTGAGGGGGGCGGTGACAAGACTGGTCTGCACATGGTGGTTGCCATTGTTGGTGTCGGTGGGATTGGCAAGACCACCCTCGGCAAGAAGGTCTTCAATGATGAGGCTATCCAAGGCAAGTTCACTAAGAAGATATGGCTTAGCATCACACAGGATTTCACAGATATTGAGCTATTAAGTACATCCATCATTGCCGCTGGGGGAGACCTGCCTAGAGGGAGTGGGGCTCTAAACAGGGCCCTACTTGTCGATGCTCTCAAGAACGCCATCGAGAACAAGAAATTCCTTCTTGTGCTTGATGATTTGTGGGGTGTCGATGCATGGAACAAATTGCTAATGACTCCCTTTGGCTATGGTGGCCCCGGCAGCCGGGTCCTCATCACCACAAGACATGAAACTATCACGAGAAGCATGAAAGCTGCACACTGCCACCACGTTGACAAGTTAGGGCATGAAGATGCATGGTCACTGCTCAAGAATCAGGTCAGCACTGCCCCAAACTCAACACACACAGTGTTAATTTAACTTGAACTCGATTTAGATATGTATCTTTGTTGGACCAATACGTAGTGATTCCAGGTTAACATAGGGGAGATGAACTTTTGACTGCATGGTGTTACAATCAATTTAAACATAAGTTATTGTGTCCCTCCATACCGTTTATTGTGTCATTATGCATTTCTTCAGTTGGTTGATGACTAGTATTAGTTACTAATAATTGTTTGTCAGAAGAATAGTATGGGTACCACAGTAAACACCATGCAACTATAATGCCCTTGCCGTAAGTTTCACTCTTAACACGAGTTCACCTAAATACCGTTCACATATATTTACTTGTTTGTGTAAATAGTAATTAACTAGTACTCCCTCCGTCCGGGTTTATTGGGCCCGAAGACCACTTCTCTTGGACCAAGGCACATAGTAACTTGCTCATATTAATCCTTTCATTCTATTCCCAATGCACTCTCTCACATGTCAACTCTCACATGCAGCCAATAAAAAAGCATGCATGCAGCATATTTATTATTCAGTCATGGGACTAGCAACAATAACTCTTCCTATGGCCAATGAAATGGATGCATGCATGTATGTTTCCAAAGTAAGGCCTTATAAAAAGGGACATGCTTGTGGTGGTTTTAGGCCTAATAAACCCGGACGGAGGGAGTAGTACCTATGATCCAAAATTTTGGTCCTTATTAGAATTACAAGACAAGCGTTTCTAACTTTGACCATATATAAAGAAAATACTATCATCTGAAACATCACTTATATTCATTATAAAACATAATTTTATACAGCAATCTGAGGCAACTAACCTGCATATAACTTCATGATCAATGTATCAACATCAGGACCATGCCGCGTCTTAAAAAACCTATATTCAGAAATGGATGAAGTATTCATGGTGTATGTGTGTACTTAAGCGCCTCTGCTTTTCATGATAATAAACAACACAGCGTACGAAATGCATATTAAATAAATGCATAATACGCATGTGCATGATGTGAGCTCCAGTATATAATAAATTAGCGAATGTCTGTAAATTTCTCTACTATCATTTAATATTTGGTGGTGCATAACTTTTATTCCTTATGAATATAGGTTATCTTAGGACTCGGGTCAGTCAACTATTTCAAAACATGGCCGTAACTCTAGATATTTTACCCACATTGATAACATGAAATTGACAGTACCACATCTGTGTGCAATATACTTTCATAGTGTAGTATTATTTTCCATTCAAGCTTGATTGAGAAATCATGTTCCACGAAGGAGTATTAGTTTGGTTTATTCGCCACTTTATTATTGGTAAATGTAATAACTAGATAAGCTGATCACCACTTTTAGATGTTATGTTCCCCTTATTGAAGCTATACATTTAAACTGCTTGTAGGTACTCACTACAGAGGAGAATGGACATGAGGTTGATGTGCTAAAGGAAATTGGGTTGCAAATTGTAGAAAAATGTGACGGCTTACCACTCGCTATGAAAGTAATGGGGGGACTTCTATGCAGCAAGGAGAAATCACGGTCTGCATGGGAAGAAGTCCTGAATGATGACATATGGTCAGTATCTCCAATGTCAGATGAACTAAACTATGCAATTTATATTAGCTACCAGGATTTGCCCTCTTACCTAAAACAATGCTTCCTGCACTTCTCCCTTAAACCCAAAAAGTCTGTGCTAAGTGTCCGTGAAATTGTGTCCATGTGGATTTGTGAAGGATTGCTTCAAGGAGGCTCAAGTAGTTTGGAAGAAGAAGGGAAAAGGAACTATAAAGAGCTAATATTAAGGAACCTTATAGAGATAGATCCATGGTTTCCTAGCCAACTTATCTGCAACATGCATGATGTCATCCGCTCATTTGCTCATTTTATGGCTAGGGATGAAACACTAGTAGCTCACAATGGAGATACCGCTAGAGAAAACCTTAGATCCTCCAATTTTCTTAGATTGTCTATAGAAACCAAAGGAGTGGGATCAGATGAAACTGAGTGGAGATATTTAAAAGAGCAGAAATTGCTTAGGACATTAATATTCAATGGAAACCTCAAAATTCAGCCCGGGGATTCATTGACTAACTTCCCAAGTCTACGTCTTTTGCATATAGAATCTGCAAATATTGCTGCACTAGTTGAATCTATGTACCAACTCAAGCATTTGAGATATTTGGCATTAACGAGGACTGATATGTGTAGACTACCAGAGAATATCCATGAGATGAAATTCCTACAGCATATTAGCCTTGAAGGTTGTGAAAGTTTCATGAAACTTCCTGATAGCATTATCAAGCTGCAAGGGTTGAGGTTCCTTGATATTGATAACACTCTTGTAAATAGTATTCCTAGGAGTTTCCGAGCTCTTACAAATTTGAGGGTACTATGTGGATTTCCAGCCTATACTGATGGTGACTGGTGTAGTTTGGAAGAGTTGGGGTCTCTTTCCCAGCTCAATTATCTTTCACTAGAGAGCCTAGAAAATGTATCTAGTGCCTTGTTGGCTGCAAAGGCAAGGGTAAATGCAAAGAAACAACTTACCTTTCTTGGTGCTCTTTGAAATGTGGTGGTAGAGTGGGAGATGGGTTGGTCCCAGGAGAAGTCTCTGATTCTGAGAAGCAAATAATTGAGGCCGTGTTTGATGTGCTATGTCCTCAGCCTTGCATAGAACACATCAAAATAAAAAGATATTTTGGTCGTCGGCTCCCAGGATGGATGACGTCCACAGCTATGGTGCCTCTCGAGGGCTTGAAGATTCTAGTCCTCGAGGATCTGCCTTGCTGCACCGAACTCCCGGATGGGTTGTGTAGGCTCCCGAATTTGGAGTGGATAAAAGTGGACGGGGCTCCAGTAATCAAGTGTATTGGTCCTGAATTCGTTCAACAGTACAATCAGCGGCACCGTCCTTCATCTCAGTTGGCTGCCACGTTTCCCAAACTCCAGAAGTTGAATTTTTACGGAATGGAGGAATGGGAGGAGTGGGTTTGGGAGACGGAAGTGAAAGCTATGCCGTTATTGGAGGACCTTCGTATCACTTATTGCAAACTGGGTCGTATGCCTCCAGGAATTATGTCCCATGCAATAGCTTTGAAGAAGCTGACAATATGGAGCGTCCAATGTCTCCACTCTCTAGAGAACTTTGTTTCTGTAGTTGAGCTGGACCTGTATGACATACCTGAATTGGTCAAGATCTCCAATCTTCCAAAATTACAAAAGCTTACAATCAAGTATTGCCCAAAGCTCGAGATGCTGCAGGAGATGGCTGCACTACGGAGACTCGAGCTGAGAGTTTACCGCTGGGAAAATGAACTTCCG</t>
  </si>
  <si>
    <t>17,16,1,6,4,5,10,3,2,8,7,9,9,11,9,19,11,11,11</t>
  </si>
  <si>
    <t>Wei_chr7R_nlr_134</t>
  </si>
  <si>
    <t>GCATCCTACCTGATGCTCGCTGATGTGGCGAGAGACGAGGTGGCCATGCTGATAGGAGTATCCGGTCATATAGATGACTTGAGCCTCAAGCTCAGGGACCTTAACAACTTCCTTGAAGACGCTGATAGGCGGCACATCACGGACAAGAGCGTGTGTGACTGGGTGGAGGACCTAAAGCGTGCCATGTACCTCGCCACCGACATCCTCGACCTGTGTCAGCTCAAGGCCATGGAACAAGGTCCATCCAAGGACATGGGGTGCCTTAACACCTTGTTGTTCTGCATGCGGAACCCCCTCCATTGCCACGACATCGGCACCCGCATCAAGGTGCTCAACCAGCAGCTGGATGACATCTGCGAGAGGGGACGTCGTTTCAACTTTATCAGGCTAGAAGGCTACCAAGAACGGAAGATGACACAGCCACAGGCCGTTGACCGCAAGACCCATCCAGTGTTGGAGCTATCAGGTGTGGTTGGGGAGAAGATCGAAGAGGACACGAGAGCGCTAGTCCTGCTGCTAACGCAGGAGTCAGGTGAAGGGAGTGAAAGCATCATGGTGTTCGCCATTGTTGGTGTTGGGGGAATCGCTAAGACAACCCTTAGCAAAAAGTTCTTCAATGACGAGGCCATGCAAGCCAAGTTCTCCAAAAATATATGGTTAAGTATCACGCAAGAGTTCAGCGAGGTTGAACTGCTGAGGACAGCCATCACTGCAGTAGATGGAAAACTAAAGCCTTGCTTGTGCCTGCTCTTGTCAGGGCCATCAAGGACAAGAAGTTCTTCCTTGTGTTGGACGACATGTGGGGTGTCGACGAATGGAACAAATTGTTGATGACACCATTTAGCCATGGTGCCAGCGGTAGCCGGGTCCTGGTCACCACGAGACATGATTATGTTGCCAGAGGCATGAAAGCCATGGAGCCATACCACAATGTTGACAAGTTAGGATCCGAAGATGCCTGGTCATTGCTCAAGAAGCAGGTGAGT</t>
  </si>
  <si>
    <t>17,16,1,6,4,5,10</t>
  </si>
  <si>
    <t>Wei_chr7R_nlr_135</t>
  </si>
  <si>
    <t>TCCATCGTGAGCAAGTTCGGGCAGGCCCTTGTGGAGGAGCTCCAGGAGATCCGCGGAGTCGGCGACAAGGTGATCCACCTGAGGGACGAGCTGGCCTCCATGAACGCCGTGCTGCGCATGCTGGCCGAGTCGGACGAAGACTGCGTCGACCACCTCATCCGAGAGTGGACGAAGCAGGTGCGCGAGCTTGCTTCCGACGCTGAGGACTGCGTGGATATCTACAAGCTCCACGTCAGGCGCCCTCTCCCACGGCCAGTCGACCCCGGCATGCGGATGAACAGCGCCAGACGTCTACTCGGGCATGCCAAGCTCCTACCTGACATTGCCCGGTACCTACTCTCTCCCCGTCCTTCTTCATTCATCATCAAATTGAAATGAGCTTTCAACGGAAAATTAATATGGAATGTGCTTTAATTCCTCACTGCAGGATCCAATTCGTGAAGCTTTTCTTGATGCACGGACTCGCCGCCGATCTCCAGGCCCTCCTTGCCCGTATGGTCATCATCAGTGAACGGCGTGCTCGTTACAACGTCGACCAGCAGGCACTCCGCAGATCGGCCTGCTTTGCGGCTGTGTCGCCGGCCACCCTGTCTGCCCGTGCCCTCCGGCCGGCAGATGACCCCGAACAATTCATTGGCCTGACAGATCAGGTTAACACCCTGGCCGAGAAATTTAGGGCACGGGATGAGAAAGATACAAAAGTGAAGGTCTTCTCCATCGTTGGCTTCGGAGGGCTCGGGAAAACTACGCTCGCCATGGACACTACAACACAGTTGAGAAACAAAGGCATTTTCTAAAAGGCATTAAAAAAGTGCCTTAGATTACCTCTGTTTAAAGGCGTTTTGTCCAAAACGCCTTAAAAGGCCCCTTGTTAGCAGGCATTCTGAAAAAATGCCTCAAAACATGCTTAATTAGCGGCATTATGAGAAAGTGCCGTAAAATGTAATAGTATACGGAGCGTTTTGCGAAATGCCACTGCAGATTGAGAGGCGTTTTCAGTAAATGCCGTAATATACCAGACTATAGGGGGCGTTTTAAACATTGCCATCACAAACTTTTGAAGGCATTCTGAAGGAAAACGCCTCGGAAGCTCGGTTGGATTTTCAAATTAGCCCCTATAGTATCGAATATCTACGTATACGGGCTTCCACTCCACCTGGCCAGATGAACACGCTATAAAAAACGTATTGTTTCCTTTGTAAAACATGACAGAGCGATTGGTTCGTTGGTTAGCGGAATCTGTCTTTCGAAAGACTTGAGGTAGCTGGTTCGAGTCGCAGTTGCTCCACAATTTTATTTTTTTACCTGAGGCACTTCTCGCTCGCAAACAACGTAGCAATTGTTTAGTCCCATACTGCTTACCGAGCTAAACTTTGGCCGGTTTAAAAGGGGAGCCACATATCATGCATTAAAGATTGTCTTGCTTATGAGGAAATGGTACTGTGCAGTGTGATTTAGTTTGCCGTATGACAACTGGGGTACGTGATGACGTCTGTGTGTGCGTGTGCGCGGACGGGAATGATTTACATGTTCAATACTGATGATGAAAAAACTGAAAGACATGATATAACCTGCGCCCAGCAGTAGTAGTGTGTGTGCACAGTCAGCCCCTAGACTAGACCCTGCGCTGTTGACTTTTGTTGTTACTACCGAGTGTAGTTTCACAGGCGTATTTCAAAATGCCCTCAAATATAGCAGGCATCCTCCAAAACGCCCTCAATGGTCTGAGCATCGGAGGCATTCTCCCAAAGTGCCTATAAAGCCCTTTCCCTTCAGGATCATCTCTAGCATTTTTCTAAAATGCCTTCTTATGTCTTTTAAGGCACTCTTGGGTCTTCTAGAGGCATTTTTCAGTGCCTCCTAATTACTACCGTGTTGTAGTGGGAGGTGTGCCGAAAGCTAGAGGTGGACTTCCCGCACCAAGCGCAAGTGTCTGTGTCCCAGGCATTCGATGGTGATAAGGACCTGAAGGGATTGGTTAAACGCATGCTTCATCAGATGGTGATCAAGCGGAAAACCGACAAGGATGGCATCAAGGAAGAAGACGTTGTTGCTGGCATCGACAAGATGGGTGTGGCCGATCTGACCAGCACGCTCAGAAATCTTCTTCGTGAGAAGAGGTACTAGCTCTCCCTATTTCCAACATTTTTAAGTCTCCTTCCGCTAGGCTTGTGAACTTGGATCTTCTTTCTTTTTACGGCCCGTTCCGCAAATCTTGTTTTCAAATATATGCTCGGAGGCTTATCAATAGGCAACTGATGAGAAGATCTTATTATGATGCTTTTTATCCTTTATTGAGTTGCACATGAGGGGCTAGATTTCGGAGTAAATTGCAAAAAGCCTGTAACATTTGTGTGGACCCTAAATAGAAAAACTGTTAGCGCCTTCTTAATCTTCACGACGCAGCTCCGCCGCCGAGTTCTTCCGGCAGGGTACACGCACCTACAAAGCCTAGGTCAAACCAAGTTACTGAATCGATCTTTGGAGTCACCTAGGAAAGCTAGCTAGCTTTTTCTTTAAAGAAAAGGAGGTTAAGATGCATGAGCCATCTTTATTCATTGTTCAACAAAGATTTGACAAAAACGTACATCAAGCCATCCAAAGCCATCACTCACTCCTACAAGCTTAATAATGGGGAGTGCTCTCACTTTTCGTATCTAAAACCGGTGTCGTCCGATCCATCAACACAACGTATTGGAACCTACAACCAGTGAAGCAAATCTAAAGCGCACATCACATGCACACGTACGTTTTAGAAGCCGCCATCATTATCGAATCACTGACCCATCTTCAGAGAGAAGATCCGCATCATCCTTGCCAGTCCGGCCACACGTCGACGCCACCACAGCGCCCAACGACACTACCTCCCTGCGGCAAACTGCTGAGCACGTCGCGGTCGCCGTCGGTAAACACCTCGGCACCATGCATCCATGTACCACCAGCTGACATAGAAGTCTCCGGAAGATCTGTCATGCATATCACCTGCCGAACATGCATGACACAGCGTAGCACCTGTCGGCCATGCATGACTTGACATCTCTACCGAAGCTCCATGCAAGACGAAGCCGCTCCACCTCCTACCTTGGTCTTCCAGTGCTGCTCCACAAACGATGCTCCGAAAAGAGAAATGACACTGCGGTGCCGCAATTGTCCGATCTGGAAGACCAGATCCTAGGGTTTCCCCGTGAGTAGCATGAGTGGGTCGACGTTAGTTACACGACAATGCCTTCATCAAGGGAATGATGCAGAACGCCGCCATTGCCCGCCATCGGCTCGGTTTCACCGGCAATTATGTCTCCCCGACTCGCAGCCGGGACTAGATGACGAATCTCGGGATCCAACCACCCAGCCGCAGGCCGACCACCTCTAACTAAAGAGATGATCACCACTGCCGGCTGCACCGGCTAGAACAGATCTGACCGGAGCTGCTGCCGATGCGTCCACCAGGTCCTCCACACCACCGCCGCCATTCCAAAGGCAAATGGCGCCGTCTGAGGCAGGGCCGGCCGCCGCCTGCCGCAGCCATCGCCACTATGCCGTAAATATCGGATCGGCCACGCCTCCACATGATTAGGGGCCCGGAACAACCCTAGAGACGCGGGAGAGAGGCGGTGTCCTCCACCACCAATTGGGTACGTACGGATATGACGCACTGAAACTCAGGTACACAAGATTGTATTATTTTCAAAATTGTTGTGCATCAAACCCATTAAGTTACGGGAGAATGGCGACCAACGAGCATGGCCACATGGCGCATGCTGGTTGGCTGTGGCAAGATTTTTTTTTGCTATTTTTTAGATGAAATTGAGAAACTTTTTGATTTTTTTTTCAAGATGAAATTGAAACCTTTTTTTCTTTTGAGATTAATTTTTAAAGATGGAAGTGAGACTTTTGTTTCTTTTTCATTTTAAGAATGTATTTTATGCTTTTCCTTTTTTTTTAGATGGACGTAATGTTCACGTGTTGTGAGAAAGTTTTTTTAAAATTTTAAGATGAAGTTGAAGTTTTTTCTTTGAGAGGAAGAAATATACGCACAATTTCCTCACAAGAGACCCGCAATGGCGGACCCCAACCACTAGTATGATGAAAAGTGCGTACGATTTTCGTACGATGTCATCTCATCCATCCACGAAATTCAACCAACGGCTGATGATGACTGTCATATGTAAATCGTATGAAATTTGTCGCACGATGTAGCAGGGCTCTATTCTTTTTTTCCCTCTGCCACAGCTTCTCTGGGGTTTTCTCCATTTATAAATTGATAAATTATTATAGACTCCGTAACTTATACGAACTAGTACAAGTGAACCAATCTATAGTTGGATGATTAGGAGGATAGTAGTATTCCTAGCCCACCAGGGTTCAGGTTTTGATGTTCCAATTTATTCCTAAATTTATTTTAGGATTTTCGGCGATATGCTATCAGTGGGAGGAGACGTTTCCGTCGACTTCGATGCGTCGACGATGACTATGTAAGATCTCAAGATGATGTGTCGGCCCAGTCTCTTATAGATGCTTATAAAGATAGGATATATGTGTATACGTTCATAGAAGTGAGTGTATGCACGTGCTTGCGTCTGTATACCTGTTAAAAAAAGTACTCCTAGTACCAACCCGACTCCAACACGTAAGGAAAAAAACTCCAACCTAACGTATGGTCTACTTACCAACTCGACCACGACAATTCTAATTGGCATACCAGATTGCTCACCACCACTATCACTCCCTAATTACGACTTACCAATTTATAGACTCAATTAAACGTATGATTCAGACTTTCACTCACGCTGCCATGTGGACTACATCGCCCATGTCTAGCATAATACATGCCGACTAACTTGTAGACTACATCATTCATCCATAGCAACATGTAGAGACATGTCCTCATTGAAAAGGCTCAACTTCGCTGGTTCTCATCCCACTACGTACATGATTGAGCTTGATATCCTTGTTGAGGCACGTAGACGACCTATACTAGACTGACCAAACAATATATAGACTCCACTAATAACATATTAAGAAAACACTAAGACGTGACTCTTAACCTTGTCGCCATTTTGGTCTTCAGAACAGCCTTGGGTCATCGTCAACATCTCCCACCACGGCTTGGTATGCCCCTTCCTTCCTCTTCATCAGCTCTTTCTTCCGGTTGGGACAGTTCGGCTGAAGTGTCCGAACTCCTGACATTTCCAACACTGGACCTTGGACTTAGTTCGACCGTGTTATCATGCTCCCTTGTTATTCACTCTGACCTTGTCAACAAAAGTTGTTCACCATCTTCATCGTCCTGGACATATCCCCGCGGTCGTTCCTCGTGAACCTTTAACCTTCCTATGACTTCCTCCATGGTCATCGTCTTGAAATCACCAAACTGCTCTATAGCAGATGCAATCTGAAGACTAACCTATTAGGAGGGGCACGTCCATCCTTATAAGTCATTTTATGTCTCCTCCCACAACCGGTGTGGGACTAAACCAAACAATCTCCCCCTCATACATTGGTCAACATGGGCCCACTAACACCAGTGTTTCCAGCCCATCAACCATGACCACCACCCGTGAGTCAACCGAGATTTGTTCCGCGCACCTGGCCTATGATATGAACTGTTGGCGCAGCCTCAACCTTCACGACACAACCCGCGACAATTTTCAGTGATAAAATGCCGCGACCAGAGTCAAGGAAGGAGGTGACAACGACGAATTAATGCCCTCGCGATGCAATTCCTCTGGCGGGGAGGCTTAGTGGAGGCAATGCGCGTGAAAGCTGCTCGATAAATGCGCTAGACCGAGAGGGAAGCAAAGGAGATGACAGGTGGTCCCTACCTATAGTTTAACAGACTAATATGGTACACAAGATTGTATTCTTTACAAAATTGTTGTGCATCAAACCCATTAAGTTACGAGAGAATGGCGGCCAACCAGCATAGCCACGTGGTGCATGCTGGTTGGCCATGGCAAGAATTTTTTTTGATATTTTTTAGATGAAATTGAGAAACTTTTTGATTTTTTTAGGATGAAATTGATACCTTTTTTTCTTTTGAGATTTTTTTTAGATGGAAGTGAGACTTTTGTTTCTTTTTCATTTAAAGACTGTATTTTAGGCTTTTCCTTTTTTTGAGATGGATGTGATGTTCACGTGTTGTGACAATTTCTTTTTAATTTTGAGATGAAGTTGAGGTTTTTTTCTTTGAGAGGAAGAAATATACGCACAACTTCCTCTCAAGAGGCCCGCAATGGCGGGCCCCAACCACTAGTATGATGAAAAATGCGTACGATTTTGGATTAAAATAATTTATCTTACATAATAATTTAAAGTTTATGTTGTTCTAACGTTTATCTTACATTTCTATATGCTGACTACCATTTTGGATTGAAGCCAAGATACAATTTGTTGGAGTTCATATTTGTTGGAGTCAATATATTGGATTGAAACTATATATAGTCCATTGTGGTGCTTGGACAATGTTTCACAAGTTATTTTATTAATTGATATATTAACTTCAGCGCATTAGTTTTAAACAAGGGCACGGCAATTTAGGTAGATTGACAATAGTAAAAAACCAAACGAGATAATTGGTGTCAAATTGTCTCCTTTTTTTATTCTCTTCGTCCAATTGTTTCAATTTCTGCACCTATAACATTGTTGAACCAATATCATATTGTCTAATTAAACCAGGTACCTCATAGTGATTGATGATGTATGGACGATACCAGCATGGGATACTATCCGCTGCATATTACCGATCGACAACAAGCACAACAGCCGAATAATTGTGACAACTCGGGTGGAGTCAGTGGCAAAAGCATGCAGCCCAGTTAGTGCTTTTGTCCATCACATGGAGCCGCTGAAAGAAGAATTGTCCAAGCAATTGTTCATCAATAGAGTGTTTGGCCCCGAGAATAAATGCCCCGAAGAATTGGAAGACAACATGCAGAATATCTTGAGGAAGTGCAGCGGGTTGCCGTTGGCGATTGTTAGCATGGCCAGTCTTTTGGCAAGCTATAAGTCGCCAGGAAGCAAGGAGATGTGGGACAAAATATGCAACTCAATCGGGTCTCAGATGGAGAGCAATCCTACCTTGGAGGGGATGAGGCAGATAGTAACACTCAGCTACAGCCACTTACCTCACCATCTCAAGAATTGTATGATGTATCTCAGTATTTTCCCGGAGGATTATGAAATCCAGAAGAAACGGCTACTAAGTAGATGGATAGCCGAAGGTCTGGTCGCCGAGAAGCGGGGCCTGACATTGCTAGAGGTGGCAGAATCCTACTTCGATGAGTTGGTGAGTAGAAACATGATCGTCCCAGCCAACATAAGCTATGATGGGAGGGTGAAGTCATGCCGGGTGCACGACATATTGCTCGAGGTTATGGTGTCAAGGTCCATGGAGGCAAACTTTGTGAGCCTGGTTGGAGGTGAACATAACGAAGGAGAGTCTCTTGGCAAGATCCGCCGGCTCTCTATCCAAAGCAGCGGTGGGCCAAAGGACGAAAGGAGCATGAAGCATGTCCGGTCGCTCAGCACCTTTCATCCTGAAGGGCACGACCAGCTGCTGGAGCGACTAGGCGATTTCACCCTCCTACGGGTACTTGACCTTGAAGACTGCAAAGCCCTGCAAAACAAACACATGAAGCATGTGTGCCGGATGTTCCTGCTCAAGTTCTTGAACTTGAACGGCACTAACATCAGCAAGATGCCAAAAAAGATCGGCAAGCTTGTGCACTTGCAGACACTGAGCCTAAGGAAAACACTTCTCGATGGCCTTCCTCAATCCGTG</t>
  </si>
  <si>
    <t>Wei_chr7R_nlr_136</t>
  </si>
  <si>
    <t>AAGGCGCTAGGCCCCGTTGCAGATGGCTTGCTGGGGGCTTGGTCAGCCAGCAGCAACCTTGGCCTCAACATCGAGGACCTCAGGACGGAACTGCTGCTCGTCAAGGCCACACTCCAACAAGCTGCCCGCAAGGAGATCTGCGGTACGGCCATGGAGGAGCTGCTGCAGAGGCTGCTGGACTCGGCACACAATGCCGAGGACTTGCTGGACGAGCTGGACTACTTCCGCATCCACGACGAGCTATATCATACATACGATGCTGCTGACCAGCACGGCAAGGGTTGCGTCTGCAACCTCGCCCTCAATGCTCGCCACACCGTCAAAGCTCTTGCCAAACAGCTGTCATCCTTGTCCGCGTACTGCTTTGGTGCCAACACTGGTGGTGATCACCGGCAGGGAGTTGCAAGACAACATGTCAGTTGTTGTGCTTGGCCGTGTGGCAGGCAGAGACTACCTGGCGATTCCTCCTCGCCACCAAACGCCAATCAGACTGGTCAGGAGCTCAGTGGATGCATGCCAAAGCTCGGTAAACTCCTCCCTTGCGCATCTTCCCCGCATTCACATGTTCATGGTGATGAAGTTGGTGCCAATGCGCAAGACACACCAATGTATGAGTTTAATAGGGTTGATTTCTCTCAAAGGATGAAGGGCACTGTAGAGCAACTAAAGCTTATGCGCAACGAGGTTACCAAGATTCTGCAAGGTTGTGGCCCTAGAACCACCCCAGACATTGCCCAGAGTCGTCCCATCACCAAAGGTCGAATTGATGAGCCAAAACTGTACGGGAGGGAGACTGTCATGAATAGCATCATACATGATATCACCAAGGGTCAATACTGTACCAAGGGTCTAACTGTGCTTCCGGTTGTTGGTCCTGGAGGAATGGGAAAGACAACTCTGATACAACACATATATCGCAACCAACAGGTGCAGAATCATTTTCCAGTCATGATTTGGATATGTGTGTCATTCAATTTCAATCTGGATAAGGTGCTAGAACAGATTAAAATAAGTACTCGTCCAGTTGAAAGTGAAAAGGAGGGCAGTACAACTGAAGAGTTGATTGAAGGAAGATTGAAATCTAAAAGGTTCTTACTTGTATTGGATGATATATGGCAGATTAGTGATGTGGGTGACTGGGAAAAACTCCTGTCGATACTCAACCAATCACAAGAAAAGGGTTCCATGGTTCTAGTCACAACTCGATTTCCAGCAATAGCACAGAAGGTTAAACCATCTGGCCATCCAATAGAACTGGACGGTTTAAAATCTGGAGAGTTTAGAAAGTTATTTCTCACATTTATCTTTGGCGATGAGCAATGTCCAAGGGACAAACATTTTCTGCTTGAGACCGGAGATAAGATAATGGAAAAACTAAAGGGCTCCCCTCTTGCAGCAAGGACTGTTGGTAGATTACTGAGTAAAGAACATAGTTTGTATCATTGGAAAAGGGTCCTCAAAAGTAAAGAATGGGAAAAGCAAACCGATGGAATTATGTCTGCCTTGAGGCTTAGCTATGACTTTCTCCCTTTCCATCTGCAGCAATGTTTTTCCTATTCTGCATTGATTCCTGAAGATATATATCTCAGAAGCTATGATCTCATCAGCCTGTGGATCGGACTAGATATTTTGATACCTAGTGATCAAAATCAAACATTTGAAGATATAGGTTTGAACAATTTAAATGAGTTAGTCAATTATGGATTTTTCAAGGTAGAGGAAACTGATGGTGATCAGCAGTATGTTATGCATGACCTAGTACATGATTTGGCAGTTAAGGTTGCATCACATGATTGTCTTTGTTTACGTCTCCCTAATGTTGGATCAGTGGAAATTCAGCCAACCACCCATCACTTGTCTATCAGCACACATGACTTGGGCAAATATGATGCAGTGTCAGGTCAAAAATTAAGAAGTGAATTGGAAGAACTGAAGAAAACATTGAAGGTTGAACATTTGCACACATTGATGTTATTTGGTGAAATGGATGGAAATTTTGCTAAGATATTTGGTGATTTTCTTCGGGAAGCAAATGCTCTTCGTGTTCTTTATTTGCTTGACATGATGTATCCCATGGAGTCCATGTTACATAACTTTTCAAGACTTGTCCACCTACGATGCCTATGTCTAGGGACATGTGACAGAGAAATGCATTTACCACTCAGCATCTCTAAATTTTATCATTTAAGGGTTCTAGATCTTGAGCCATGGGGTGGGAGTTGTGAGTTGCCCAGAGACATGAGCAATCTTGCAAAACTGTGCCATATTCATACCCGTGATGGTGAGCTTCATTCTGGTATTTATAATGTGGGAAAACTTCAACTCTTAGAAGAGTTGAAGGTATTTCGAGTCAATAAAAATAGTGAAGGATTTGAACCAAGGCAACTAGAGCATTTAAGCAAGCTCAGGGAGCTTGGCATCTATAACCTTGAGAAAATACACACAGAAGAAGAAGCAGCTCAAGCAAAACTGACACAGAAAAACTACCTGAGGAGGTTAACATTGGAGTGGGATAGTAAGCGATCCGGTGTTGAGCCTGGTGTCGAAGCAGCGGTTCTTGAGAGCCTTCAGCCACATGGAGATCTTCAGGTGTTGTGCATCAGAGGGCATGGAGGTCCTTCTTGTCCAACATGGCTAGGTGATCAGTTTGCTGTTGAAGCTCTAAGATCTCTTTATCTTGATGGTGTTTCTTGGGAAGTTTTCCCTTCTTTAGGGATGGCGTGGGATCTTCGTGAATTAAGGTTTGAGAATATTGCCAGACTGAAGGTGTTTATCATAGAGAAAAGCTTTTGCATGCTAACAAAGCTTACACTCATTGGCCTAGGAAGTTGTGAAAAATGGGTTTACACAGGTGAACAAGAGTCTTCCGTTGGTGGAGACTTGTTGCCACCGACTGCTCATATGTTCCCTCTTTTGCAAGTTCTGATTATTAGAGAGTGCCCGAGACTGTTGGGGTTGCCTTTCCCAAACCACATTGTTTCCCCTGATTGGTTCCCTAAGCTACAAGAGCTTGAGGTAACCGGCTGTCCAGAATTCTCGTCAGTGATTCTCATCTCCTGGATTGAAAGTCTGCGTCGTGTCATGATGAAAAATGTAAAGCTACCAGCGTCTTTTTGGTACTCAAAATCATCCAATGGAGCAGAATTGAAGATTATTGGAGAGGCTGATTTGCATAGCATAGACCAAGTGTTAGTTTTTGATAAAGAAACATGTCTAGAGATGCTGACACTGTACAAGTGCCCACCTCTGGAGTTGAAGCACCTTATGATGCTAACCTCGTTGAGGACATTGATTGTACATAATTCAGTTGGTCTAGTTGGACCACTAGGAGGAGGTCTGAGTGATGTGGAATGGCAGCTCCCTGTTGAGGAACTGACAGAGCTCCTCCCCCACCTCCCAAAGCTCTCCAAATTGGAAATATGGAACTGTAAAAACATAAAAAAACTGGTAGTGGGGGTGGATGTGCAACAAACAACATCAGAAGCATCAGAGATGGGGGAAGGTGAAATAACAGCAGCAGCAGAGGAAGAGGATGATGGGGTGCTGCTCTTCCCACCTCATCTCGGTGACTCACTACAGGAATTGGAGTTCTCTTTCTGCGAAGAGCTGGTCCTGGTGGACCCACCAACTCTTGTTCCTGGTGGAGGAGGATGGCTCCAAGCCTTGCGATCCCTCGAGAGATTAACAATACGGTGGTCCCCAAAGTTTCTATCCACCTTCTCCTTTTCCCGTCACCTGTTTCCTTCCTCCCTGCAGTTTCTGAGTCTTTGGGATGTGAAAGGCTTGAGGACACTGGAGCCCCTCTCAAACCTCTCCTCTCTCACCAGATTAGAATTAATTCGTTGTGGAGAGGATTTGAAATGTCAGGGCTTGTGGTCTCTCCTTACCACCCGGGGCCAGCTCAAAGAATTAGATGTCAGGGGCAGCCCTAGATTCTTTGTTGATTGGGATCCCAACCCCAGACGGGCTTTGGAGGATGCTGAGGGAGGTCAAGAGCAGCAGACACAGCTTGTTTCGTCCACACTGCATGAGCTCGGGACAGATGACATAGCAGGACTTCTTGCTGCACCCATCTGCAGATTCCTCTCTTCCTCCATCACCAAGCTGCAACTTCATGGGGAATCGTGTGAAGGGATGGAGCGGTTCGTCATGGAGCAAGAGGACGCCCTACAACTTCTCTCCTCCCTCCAGGAACTAATGTTTACGAATTTCGAGGACCTTCAACAACTCCCTGCAGGGCTGCGTAACCTTACCAGCCTCAAGAAATTATCAGTCAACCGCTGTCCAGCCATCTCGTCGTTGCCC</t>
  </si>
  <si>
    <t>Wei_chr7R_nlr_137</t>
  </si>
  <si>
    <t>Wei_chr7R_nlr_138</t>
  </si>
  <si>
    <t>TCCGGTTGTTGGTCTGGAGGAATGGGAAAGACAACTCTGATACAACACATATATCGCAACCAAAAGGTGCAGAATCATTTTCCAGTCATGATTTGGATATGTGTGTCATTCAATTTCAATCTGGATAAGGTGCTAGAACAGATTAAAATAAGTACTCGTCCAGTTGAAAGTGAAAAGGAGGGCAGTACACTGAAGAGTTGATTGAAGGAAGATTGAAATCTAAAGGTTCTTACTTGTATTGGATGATATATGGCAGATTAGTGATGTGGGTGACTGGAAAAAAACTCCTGTCGATACTCAACCAATCACAAGAAAAGGGTTCCATGGTTCTAGTCACAACTCGATTTCCAGCAATAGCACAGAAGGTTAAACCATCTGGCCATCCAATAGAACTGGACGGTTTAAAATCTGGAGAGTTTAGAAAGTTATTTCTCACATTTATTTTGGCGATGAGCAATGTCCAAGGGACAAACATTTTCTGCTTGAGACCGGAGATAAGATAATGGAAAAACTAAAGGGCTCCCCTCTTGCAGCAAGGACTGTTGGTAGATTACTGAGTAAAGAACATAGTTTGTATCATTGGAAAGGGTCCTCAAAAGTAAAATAATGGGAAAAGCAAACCGATGGAATTATGTCTGCCTTGAGGCTTAGCTATGACTTTCTCCCTTTCCATCTGCAGCAATGTTTTTCCTATTCTGCATTGATTCCTGAAGATATATATCTCAGAAGCTATGATCTCATCAGCCTGTGGATCGGACTAGATATTTTGATACCTAGTGATCAAAATCAAACATTTGAAGATATAGGTTTGAACAATTTAAATGAGTTAGTCAATTATGGATTTTTCAAGGTAGAGAGGAAACTGATGGTGATCAGCAGTATGTTATTGCATGACCTAGTACATGATTTGGCAGTTAAGGTTGCATCACATGATTGTCTTTGTTTACGTCTCCCTAATGTTGGATCAGTGGAAATTCAGCCAACCACCCATCACTTGTCTATCAGCACACATGACTTGGGCAAAATGATGCAGTGTCAGGTCAAAAATTAAGAAGTGAATTGGAAGAACTGAAGAAAACATTGAAGGTTGAAAATTTGCACACATTGATGTTATTGGTGAAATGGATGGAAATTTTGCTAAGATATTTGGTGATTTTCTTCGGGAAGCAAATGCTCTTCGTGTTCTTTATTTGCTTGACATGATGTATCCCATGGAGTCCATGTTACATAACTTTTCAAGACTTGTCCACCTACGATGCCTATGTCTAGGGACATGTGACGAAGAGAAATGCATTTACCACTCAGCATCTCTAAATTTTATCATTTAAGGGTTCTAGATCTTGAGCCATGGGGTGGGAGTTGTGAGTTGCCCAGAGACATGAGCAATCTTGCAAAACTGTGCCATATTCATAACCGTGATGGTGAGCTTCATTCTGGTATTTATAATGTGGGAAAACTTCAACTCTTAGAAGAGTTGAAGGTATTTCGAGTCAATAAAAATAGTGAAGGATTTGAACCAAGGCAACTAGAGCATTTAAGCAAGCTCAGGGAGCTTGGCATCTATAACCTTGAGAAAATACACACAGAAGAAGAAGCAGCTCAAGCAAAAATGACACAGAAAAACTACCTGAGGAGGTTAACATTGGAGTGGATAGTAAGCGATCCGGTTGTAGTAGGGTGCTAACAGGTGTCTGGTGTTGGCCCGATTAGGTTAAGCGTTGTCCCTGGCGGCTTGGTGGGTCCTTGAGCAGGGAGTTGTCAGGCATGTCTGAGCAGTTCTTCTGAGGCGATAGTCGTGGAGATTTGTCATAGGGCATTCGAGGGGGTCTTCTTCTCTCAACATGGCTAGGTGATCAGTTGCTGTTGACGCTCTAAGATCTCTTTATCTTGATGGTGTTTCTGGGAAGTTTTCCCTTCTTCAGGGATGGCGTGGGATCTTCGTGAATTAAGGTTTGAGAATATTGCCAGACTGAAGGGTTTATCATAGAGAAAAGCTTTTGCATGCTAACAAGCTACACTCATTGGCCTAGGGTTTTGTGAAAAATGGGTTTACACAGGTGACACAAGTCTTCAGTTGGTGGGAGACTGTGTTGCCACCGACTGCTCATATGTTCCCTTTTTGCAAGTTCTGATTATTGAGAGTGCCCGGACAGAGCGTTGGGGTTGCCTTTCCCCAAACCACATTGTTTCCCCTGATTGGTTCCCTAAGCTAAAAGAGCTTGAGGTAACCGGCTGTCCAGAATTCTCGTAGTGATTC</t>
  </si>
  <si>
    <t>1,6,4,5,3,12,2,8,7,11,11</t>
  </si>
  <si>
    <t>Wei_chr7R_nlr_139</t>
  </si>
  <si>
    <t>CCCCTCCTCCCGAAGCTGGGGAGCCTGCTCGCAGGTGAGTTCACCCTAGAGAAGCGCGTGAGGAAAGGCATCGACACTCTCGACAAGGAGTTGAAGCTGATGCACGCTGCTCTCAGCAAGGTGGCGAGGGTGCCGACAGAGGAGCTTGATGAGGAGGTCAAGATCTGGGCTGGAATGGTGAGGGACCTGGCCTACCAAATGGAGGACATCGTCGACGCCTTCGTGCTGCGGGTGGGCAATGGATCTGCCAACCCGAAGAATAGAGTGAAGAAGTTACTCAAGAAGACAGGCAGATTGTTCAAGAAGGGTAAAGATCTCCATCGAATCTCCGATGCTCTAGAAGAAGTGGTTGGCCAGGCTAAAGAGTTGGCTGAGCTGCGCCAAAGGTACAAGCTGGAGACACTGGACGCCGGTGCTGGGGCTAGTGTTGACCCTCGTACCATGGCTATGTACACAGATATGACAGAGCTCATCGGCATTGAAGGGCCACGAGATGAGTTGATCAATATGTTGCTTGATGGTGATGACTGGTCAAAGAATCCGCTGAAGATGGTCTCTGTTGTTGGATTTGGTGGGTTAGGCAAGACAACTCTTGCTAAAATGGTGTATGACAAGATCAAAGTGCGATTTGATTGTAGTGCTTTTGTTTCGGTTTCTCAGAATCCGAACATGAAGAAAATCTTGAAGGATATTCTTTTTGAGCTCGACAAGTACAAGTATTCAGACATATATAATGTCGAACGAGAAGAAAAGCATCTCATCGACGAACTCATTGAATTCCTTGGCGAAAAGAGGTATGCTTCTTTTTTCATACTATTGACTGATAGTCATTTCGTCTAGTAAAATCAACACCATGTTGCATTGGTGCATACACATCCTCATAGCGCATTCTAGATTTATTTTATAGGTTTACAATGTAAATGTGAATTCCTAGGGTTTACTATGGTCACTTACCTGACATATAGCCCATAGTCTCTCCTTATAAAAAAAATCTTAGATATATCTTCATTAATTGGTTTGTCAACTAACTCTCACAAATATTCATATAGGTGCCTCATGGTAATTGATGACACGTGGGATGAAATTGCATGGGATTTTATCAAGGGGGCTTTCTCTAAGAACAGTATTGGAAGTCGGTTAATCATGACAACCCGCAATGTCAGTGTTGCTGAAACATGTTGCTCTTCCAGTCAGGATATTTACCATATGAAACCTCTTTGTGAGGATGTCTCAAGAAGGCTTTTCTACAGAAGAATATTTTCTAATGAGAAAGAATGCCCTCATGAATTGGTGGAAGTATCTGAACACATCTTGAAGAAATGTGGTGGAATACCATTAGCAATTATTACCATAGCAAGTCTTCTATCCAATAACCGCCAGATGAGAACAAAGGACCAGTGGGATGCCGTGCTCCATTCCATTGGTCGTGGACTCAAAGAAAATCGCAATGTAAAGGAGATGAAGAAGATATTATTATTCAGCTATTATGATCTACCTTCTTATCTTAAGCCATGCTTATTGTATCTCAGTATCTTTCCAGAAGATCACTTGATTATGAGATCCCAGCTGATATTGAAATGGATATCTGAAGGTATCGTTTATAGTGAAGAAGAAGAGACTAGCTTATATGTGCTCGGTGACAGCTACTTTAATGAGTTAGTAAACAGAAGTATGATCCAGCCGATAGGTATTGATGACGAAGAAAAAGTAAAATATTGTCGTGTACATGACATGGTGCTCGACCTCATATGTTCATTGGCTAGTGAAGAGAACTTTGTCACTATATTGAATGGCACCAAGAGGAAAATTTCTGACTCGCAAAGCAAGGTCCGAAGATTGTCAATTCAAAATAGCAATGTCGAAGTGGCTACCATCAGTATGGCACAAGTAAGATCAATTTCCGTTTTCACAACTGATGATGTTAACCAACTGTACAAAGTTTCAAGCAGTCACGTTTTGCGTGTGTTGGATTTAGAATATTGTCCTTCTCCGGATACTTGGATTTTTTTGCATTTGAGGCAGCTACGACTGAAAGGTTATCGGGGTAAGGAGCTTCCAATGGAAATAGGAAAGCTATGGTTTTTGCAAGTCCTGGATATTGGTGAAACAAGTATAAAAGAAATACCGTCGAGTATT</t>
  </si>
  <si>
    <t>Wei_chr7R_nlr_140</t>
  </si>
  <si>
    <t>CCGATTGTCGGTGCAGGGGGAATAGGCAAGACAACACTGGTACAGTACATATATAGAAACCAACAAGTTCAGAATCATTTTCAAGTCCTTATTTGGGTATGTGTGTCACTCAGTTTCAATTTGAGTAAGCTGCTAGATGAGATTAAAACATATATCCCTCGGGTTGAAGGGGAAAAAGTTGGCAGAGTCGAGGAGCTGATTGAACAGAGGTTAAAATCCAAAAGGTTTTTGCTTGTACTGGATGATGTATGGGAGTTCAATAATGGGGATGACTGGAAAAGGTTGTTGCTGCCATTCAAAGCATCTCAAGAAAAAGGTAGCATGATTGTACTCACGACTCGGTTTCCAGCAATAGCAAATATGGGTAAAACAGCTGATTATATAGAACTGGAAGGATTAAAATCTGAAGAATTTAGGAAGTTGTTTCTTTCGTTTGTGTTTGTTGATGAGCCCTTTACAAGTGATCATAGGTTTTTGCTTGAGACCGGAGATAAGATAATGGAAAAACTAAAGGGCTCTCCTCTTGCTGCAAAAACGGTTGGTGCATTATTGAGAAAAAACCTTAATTTGCGTCATTGGAGAAGAGTCTTAGAAAGTAAAGAATGGGAGAGACAAACCGGTGTCAATGACATTATGTCTGCCTTGAAGCTTAGCTATTACTATCTTCCTTTCCATCAGCGGCAATGTTTCTCCTATTCTGCATTGTTTCCTGAAGATTACAAGTATAGTAATACTGAGCTAATCAACTTGTGGATAGGACTGGATATTTTACAACCTTGTGGTCAAAATCAAACATTGGAAGATATAGTCTGAGCAATTTAAATGATCTGGTCACATATGGATTTTTCAAAGAAGAGAAAACCAATGGTCGTCTACGTTATGTAATGCATGACCTGCTACATGATTTAGCATTGCACATGGGATCTCATGAATACATTAGTTTACATCGGTCTAATGTGGGATCAGTGCAGATTAAGCCATCCATACGTCACTTGTCTATAATCATAGATGATGATGATACACTATCTCAAGAGAACTTCAAGGTACAATTGAGAAAACTGAAGACAATATTGAAGGTTAAACAATTGCATAGTTTGATGTTATTTGGAGAAATGGATGAGAGCTTTGCCAGCATTTTGGTGATTTGTTTAGGGAAGCAAATGGTCTTCGTGTTCTCCGTCTGGTTAACATGCCAACTTCTGTGGAGTTCATGTTACACAACTTTTCAGCACTTGTCCACCTACGATACTTATGTCTGGGTACAAAAAAGTATGGGAGGGAGATGCAATTACCACTTGCCATTTCCAAATTTATCATTTAGGATTCTGGATCTAGGATCATGGTATGGCTGTCATGATTTGCCCAGAGACTTGAGCAAGCTTGCAAAATTGTGTCGTTTTTATACCCAGAGTGATGAGCTTCATTCTAATATTTATAGTGTGGGGAACTCAGACTCTTAGAAGAGTTGAAAGTATTTAGACTCAATAAGAAAGGGAAGGATTTGAAGCAAAGCAACTAGAGCATTTAACTGAACTGAGGGAGCTTGGCATCTATAATCTTGAGAATATACACACGAAAGAAGAAGCAATCAAAGCAAAACTGATGGAGAAAAACTACCTAGAGAGGTTGACATTAGATTGGGATAGTAAGCGGTCTAATACCGAGCCTTGTGTGGAAGCAGTTATCCTTGAAAGCCTTCAACCACATAGATATCTTCAAGAGTTGTGCATTAGAGGGCACGGAGGCTCTTCTTGTCCAACATGGCTAGGTGATAAGCTCGATGTTGAAGCTCTTCAATCTCTTCACTCGTTGGTGTTTCTTGGCAATGTCTGCCTTCTTTAGGGAAGATGTGGGGTCTTGGTAAAGTAATATTGAAGCATATTGCCACAATGAAAGAGTTCGTTATAGAGGAAAGCTTTATCAGGCTAGTAAGGCTTGAACTTGTTGGCTTGGCAAGTTTTGAAAAATGGATACCATCACAGGACACTCATCATATGTTTCCTCTTTTGCAAGCAATGATTATTAGGGACTGCCCTAAACTCCTGGAGTTGCCATTTTCAAACCACATTATTAACCCTGCAGATCAAGACTGGAAGATTGATTGGTTTCCCAAACTACAAGAGCTTGAGATACTGTACTGCCCAGAGTTCTTGTTAGTGCCTCATATCCCCTGGACTGAAACACTATGTACTGTCAACATACGAGGTATAAAGCTACTAGAGATGTTCAAGTACTCAAGATCATCCTACAATGGAGTAGGACTGAAAATTGTTGGAAAGGATGAACTGCAGAGCTTAGATCAAGTGTTAGCATGCAATAAACTGTCAGGTCTCGAGCAGCTAGCACTCGAGAAGTGCCCACCTCTGGAGTTAAAGCACCTACTGATGCTAACCTCACTGAAGAAGTTGGATGCAAGAACTTCAGGCTGCCTGGTCGGGCCATTAGGAGGTGAGGGTGATGTGGAATGGCAGCACCCTATTATCCAGGAATTACTTGTGGTCCAGGAATCAGTTGGTGGTCCTAGTGGGAAGGAATTAACAGAGCTTCTCACTCACCTCCCGAGGCTCTCCAAGTTACTTATTGCCGGCTGTGAAAATGTAACACAGCTCGCAGTGAGGGTGGATGTGCAGCAAACAACTTTAGCACCGGTGTCGGTGGTGGAGCAGGAGAAAGAAGAAGATGGGTTGCTACTCTTCCCGGCCCATCTCTGTGACTCACTTAGGGAATTGGTCATCAACAGATGTCCAGAGCTGGTCATGGTGGAAGTGGAAACCCCTTCGACTTGTCTTCCCACTGCAGGAGGAGGGTTCCAAGCCCTTCGGTCCCTCCAGAGTTTACGGATTTTTGACAGCCCCAAGATACTATCCGCCAAGAGCTCGTTTTCCTGCTGCATTTTCCCATCCTCCCTGCAAGTCCTTGAGCTTTATGGTGTGGAAGGCATGCGAACGCTGGAGCCTCTCTCAAACCTCACTTTTCTCACCAGATTGAAGTTGTGCAATTGTGGAGAGGATCTAAGATGCAAGGGCCTGGGGCCTCTCCTGGGACATCTCAGAGAATTTATCGTCTTTGGCAGCCCTAGAGCATTTGCTGGTTGGGATCCCAATCCCAGACGGGTGCTGCAGTACGAAGGAGAAGACCATGACCTGCATCTTGTTTCCCATTCGAGTTCATCCCAAGTACATATCCTCTGTACGGATGAGGCCATGGGCCTCCTCGCTGCACCCATCTGCAGCTTGTTGTCTTCCTCCCTCACCTGCCTGCACTTTCACCTCCTCGCCTCCGTCCCTGATAAGATTGAAGCGCTTCACCAGGGAGCAAGAGGATGCCCTTCGCCTCCTCGTGTCCCTCCAGGAACTCGAGTTTTGGTATTTCGACAAGCTTCAGAGCCTCCCTGCAGGCTTGCAAAATCTTGCCAATCTCTCCAGCGACTACAGGTCCGCTCATGTCCAGCCATCCGATCACTGCCC</t>
  </si>
  <si>
    <t>1,6,4,5,10,3,12,2,7,11,11,11,11,11</t>
  </si>
  <si>
    <t>Weining</t>
  </si>
  <si>
    <t>PVVGPGGMGKTTLIQHIYQNQHFPVRIWICVSFNFNLDRVLEEIKRYAPAFLLVLDDIWQFTDLDKGSIILVTTRQKEIADHVKKLEPEEFRKLFLVYVFLKGSPLAAKTVGRLLRTDPSLIMAALKLSYDFLPFHLQRCFSYSALFPEDYRFRSRELISLWMGL</t>
  </si>
  <si>
    <t>PVVGSGGIGKTTLIQHIYRNQHFPVMIWICVSLHFNLDKVLEQIKTYTPRFLLVLDDIWKINNGDKGSMILVTTRFEAIAQKVQTLESEEFRKLFLAFVFLKGSPLAGKTVGRLLSKDLSLIMPALKLSYDFLPFHLQQCFAYSGLFPEDYNFRSDELISLWIGL</t>
  </si>
  <si>
    <t>PVIGPGGMGKTTLIQHIYNNQHFPVRIWICVSFSFNLDKVLEQIKRYSPEFLLVLDDIWQFTDVDKGSMVLVTTRQKEIADQVKKLEPGEFRKLFLVYVFLKGSPLAAKTVGRLLSKDLSLIMHALKLSYDFLPFHLQQCFSHSALFPEDYLFRSHELIGLWTGL</t>
  </si>
  <si>
    <t>SIVGFGGLGKTTLAMDTTTQLDFPHQAQVSVSQAFDGDKDLKGLVKRMLHYLIVIDDVWTIPAWDHNSRIIVTTRVESVAKACSPLKEELSKQLFINRVFCSGLPLAIVSMASLLASYKSPMRQIVTLSYSHLPHHLKNCMMYLSIFPEDYEIQKKRLLSRWIAE</t>
  </si>
  <si>
    <t>SVVGFGGLGKTTLAKMVYDKIRFDCSAFVSVSQNPNMKKILKDILFELDKCLMVIDDTWDEIAWDIGSRLIMTTRNVSVAETCCSLCEDVSRRLFYRRIFCGGIPLAIITIASLLSNNRQMMKKILLFSYYDLPSYLKPCLLYLSIFPEDHLIMRSQLILKWISE</t>
  </si>
  <si>
    <t>PIVGAGGIGKTTLVQYIYRNQHFQVLIWVCVSLSFNLSKLLDEIKTYIPRFLLVLDDVWEFNNGDKGSMIVLTTRFPAIANMGKTLKSEEFRKLFLSFVFLKGSPLAAKTVGALLRKNLNLIMSALKLSYYYLPFHQRQCFSYSALFPEDYKYSNTELINLWIGL</t>
  </si>
  <si>
    <t>Phylogenetic Clade</t>
  </si>
  <si>
    <t>NB-ARC
Sequence</t>
  </si>
  <si>
    <t>SILGMGGLSQTTLAKAMYDKFHGIRVIRITRIELVARACCKCGGMPLAINSIASLLAGVEKSMKRILDLSYIHLPGYIKTCLLYVCMYPDDREIDKNDLLRLWVTE</t>
  </si>
  <si>
    <t>PVIGPGGMGKTTLIQHI*TINHFPVRIWICVSFSFNLDKVLEQIKRYSPEFLLVLDDIWQFTDVDKGSMVLVTTRQKEIADQVKKLEPGEFRKLFLVYVFIMHALKLSYDFLPFHLQQCFFYSALFPEDYFFRSEELISLWNGL</t>
  </si>
  <si>
    <t>AIVGVGGIGKTTLGKKVFNDEKFTKKIWLSITQDFTDIELLSTSIIAAGGFLLVLDDLWGVDAWNPGSRVLITTRHETITRSMKALGHEDAWSLLKNQVSCDGLPLAMKVMGGLLCSKEKSLKQCFLHFSLKPKKSVLSVREIVSMWICE</t>
  </si>
  <si>
    <t>PVVGPGGMGKTTLIQHIYRNQHFPVMIWICVSFNFNLDKVLEQIKISTRPFLLVLDDIWQISDVGKGSMVLVTTRFPAIAQKVKPLKGSPLAARTVGRLLSKEHSLIMSALRLSYDFLPFHLQQCFSYSALIPEDIYLRSYDLISLWIGL</t>
  </si>
  <si>
    <t>SGCWSGGMGKTTLIQHIYRNQHFPVMIWICVSFNFNLDKVLEQIKISTRPFLLVLDDIWQISDVGKGSMVLVTTRFPAIAQKVKPLKGSPLAARTVGRLLSKEHSLIMSALRLSYDFLPFHLQQCFSYSALIPEDIYLRSYDLISLWIGL</t>
  </si>
  <si>
    <t>Specie</t>
  </si>
  <si>
    <t>Hit</t>
  </si>
  <si>
    <t>Triticum uratum</t>
  </si>
  <si>
    <t>Disease resistance RPP13-like protein 4</t>
  </si>
  <si>
    <t>Gaps</t>
  </si>
  <si>
    <t>https://www.ncbi.nlm.nih.gov/protein/EMS57114.1?report=genbank&amp;log$=protalign&amp;blast_rank=2&amp;RID=C628V66U016</t>
  </si>
  <si>
    <t>Url</t>
  </si>
  <si>
    <t>Disease resistance RPM1</t>
  </si>
  <si>
    <t>https://www.ncbi.nlm.nih.gov/protein/EMS56852.1?report=genbank&amp;log$=protalign&amp;blast_rank=7&amp;RID=C63GMY4801R</t>
  </si>
  <si>
    <t>Identities (%)</t>
  </si>
  <si>
    <t>Positives (%)</t>
  </si>
  <si>
    <t>Triticum dicoccoides</t>
  </si>
  <si>
    <t>Disease resistance protein PIK6-NP-like</t>
  </si>
  <si>
    <t>Triticum uratu</t>
  </si>
  <si>
    <t>Putative disease resistance protein RGA3</t>
  </si>
  <si>
    <t>https://www.ncbi.nlm.nih.gov/protein/EMS63942.1?report=genbank&amp;log$=protalign&amp;blast_rank=4&amp;RID=C66KRDPP01R</t>
  </si>
  <si>
    <t>https://www.ncbi.nlm.nih.gov/protein/XP_037484448.1?report=genbank&amp;log$=protalign&amp;blast_rank=10&amp;RID=C674H8DW013</t>
  </si>
  <si>
    <t>Disease resistance protein RGA2</t>
  </si>
  <si>
    <t>https://www.ncbi.nlm.nih.gov/protein/XP_037475123.1?report=genbank&amp;log$=protalign&amp;blast_rank=1&amp;RID=C679TVDG013</t>
  </si>
  <si>
    <t>Disease resistance protein RGA2-like</t>
  </si>
  <si>
    <t>Aegilops tauschii</t>
  </si>
  <si>
    <t>Disease resistance protein Pik-2-like</t>
  </si>
  <si>
    <t>https://www.ncbi.nlm.nih.gov/protein/XP_020193332.2?report=genbank&amp;log$=protalign&amp;blast_rank=2&amp;RID=C67APVWV016</t>
  </si>
  <si>
    <t>https://www.ncbi.nlm.nih.gov/protein/EMS53189.1?report=genbank&amp;log$=protalign&amp;blast_rank=4&amp;RID=C67B1Z4R013</t>
  </si>
  <si>
    <t>https://www.ncbi.nlm.nih.gov/protein/EMS51437.1?report=genbank&amp;log$=protalign&amp;blast_rank=3&amp;RID=C67CFSJS013</t>
  </si>
  <si>
    <t>https://www.ncbi.nlm.nih.gov/protein/XP_037475123.1?report=genbank&amp;log$=protalign&amp;blast_rank=1&amp;RID=C67TPJ4801R</t>
  </si>
  <si>
    <t>https://www.ncbi.nlm.nih.gov/protein/XP_037475110.1?report=genbank&amp;log$=protalign&amp;blast_rank=1&amp;RID=C67T8KXY01R</t>
  </si>
  <si>
    <t>Putative disease resistance protein RXW24L</t>
  </si>
  <si>
    <t>https://www.ncbi.nlm.nih.gov/protein/EMS57115.1?report=genbank&amp;log$=protalign&amp;blast_rank=7&amp;RID=C67KDRUS013</t>
  </si>
  <si>
    <t>https://www.ncbi.nlm.nih.gov/protein/XP_037475110.1?report=genbank&amp;log$=protalign&amp;blast_rank=3&amp;RID=C67NRJVR01R</t>
  </si>
  <si>
    <t>https://www.ncbi.nlm.nih.gov/protein/EMS51437.1?report=genbank&amp;log$=protalign&amp;blast_rank=4&amp;RID=C68VYMAK01R</t>
  </si>
  <si>
    <t>https://www.ncbi.nlm.nih.gov/protein/XP_037466369.1?report=genbank&amp;log$=protalign&amp;blast_rank=2&amp;RID=C68W9KRB01R</t>
  </si>
  <si>
    <t>https://www.ncbi.nlm.nih.gov/protein/XP_037482651.1?report=genbank&amp;log$=protalign&amp;blast_rank=4&amp;RID=C68WJXPP016</t>
  </si>
  <si>
    <t>https://www.ncbi.nlm.nih.gov/protein/XP_037475054.1?report=genbank&amp;log$=protalign&amp;blast_rank=1&amp;RID=C68WVNRT01R</t>
  </si>
  <si>
    <t>https://www.ncbi.nlm.nih.gov/protein/XP_037482661.1?report=genbank&amp;log$=protalign&amp;blast_rank=1&amp;RID=C6988U9A01R</t>
  </si>
  <si>
    <t>https://www.ncbi.nlm.nih.gov/protein/XP_037482661.1?report=genbank&amp;log$=protalign&amp;blast_rank=4&amp;RID=C698GXHZ01R</t>
  </si>
  <si>
    <t>https://www.ncbi.nlm.nih.gov/protein/XP_037476546.1?report=genbank&amp;log$=protalign&amp;blast_rank=9&amp;RID=C698TAMH01R</t>
  </si>
  <si>
    <t>https://www.ncbi.nlm.nih.gov/protein/XP_020146362.1?report=genbank&amp;log$=protalign&amp;blast_rank=7&amp;RID=C6993RYT01R</t>
  </si>
  <si>
    <t>Disease resistance protein RPM1-like isoform X2</t>
  </si>
  <si>
    <t>https://www.ncbi.nlm.nih.gov/protein/XP_020188577.1?report=genbank&amp;log$=protalign&amp;blast_rank=7&amp;RID=C699BGTC01R</t>
  </si>
  <si>
    <t>https://www.ncbi.nlm.nih.gov/protein/EMS63942.1?report=genbank&amp;log$=protalign&amp;blast_rank=1&amp;RID=C69TEUJK016</t>
  </si>
  <si>
    <t>https://www.ncbi.nlm.nih.gov/protein/XP_037475110.1?report=genbank&amp;log$=protalign&amp;blast_rank=1&amp;RID=C69TTR7K013</t>
  </si>
  <si>
    <t>Putative disease resistace protein RGA1</t>
  </si>
  <si>
    <t>https://www.ncbi.nlm.nih.gov/protein/XP_037411348.1?report=genbank&amp;log$=protalign&amp;blast_rank=2&amp;RID=C6A4R241013</t>
  </si>
  <si>
    <t>Hordeum vulgare</t>
  </si>
  <si>
    <t>Putative disease resistance RPP13-like protein 1</t>
  </si>
  <si>
    <t>https://www.ncbi.nlm.nih.gov/protein/KAE8766850.1?report=genbank&amp;log$=protalign&amp;blast_rank=4&amp;RID=C6A4YTUE013</t>
  </si>
  <si>
    <t>Putative disease resistance protein RGA1</t>
  </si>
  <si>
    <t>https://www.ncbi.nlm.nih.gov/protein/XP_037487490.1?report=genbank&amp;log$=protalign&amp;blast_rank=6&amp;RID=C6A56PP2016</t>
  </si>
  <si>
    <t>https://www.ncbi.nlm.nih.gov/protein/XP_020193332.2?report=genbank&amp;log$=protalign&amp;blast_rank=2&amp;RID=C6A5G5FP013</t>
  </si>
  <si>
    <t>https://www.ncbi.nlm.nih.gov/protein/XP_037475123.1?report=genbank&amp;log$=protalign&amp;blast_rank=1&amp;RID=C6AD5DJE013</t>
  </si>
  <si>
    <t>https://www.ncbi.nlm.nih.gov/protein/EMS51437.1?report=genbank&amp;log$=protalign&amp;blast_rank=1&amp;RID=C6AP6VJP013</t>
  </si>
  <si>
    <t>Disease reisstance protein RGA2-like</t>
  </si>
  <si>
    <t>https://www.ncbi.nlm.nih.gov/protein/XP_037483191.1?report=genbank&amp;log$=protalign&amp;blast_rank=2&amp;RID=C6APPMF4016</t>
  </si>
  <si>
    <t>https://www.ncbi.nlm.nih.gov/protein/EMS53189.1?report=genbank&amp;log$=protalign&amp;blast_rank=4&amp;RID=C6APY5V3013</t>
  </si>
  <si>
    <t>https://www.ncbi.nlm.nih.gov/protein/XP_037466369.1?report=genbank&amp;log$=protalign&amp;blast_rank=3&amp;RID=C6AR8THK013</t>
  </si>
  <si>
    <t>Alignment (bp)</t>
  </si>
  <si>
    <t>Query start (aa)</t>
  </si>
  <si>
    <t>Query end (aa)</t>
  </si>
  <si>
    <t>Hit length (aa)</t>
  </si>
  <si>
    <t>NCBI BlastX</t>
  </si>
  <si>
    <t>SVWGLAGVGKSALVKNMFSDKLFQKYGWVNVSHPFNLWDFSRTLLSNFGSCLVVIDGLQSTEEWDRRNVIIVVTSDQGIAAHCRGCGGLPKVIVEIARSFANNTYPLKPFILYLPIFPRNHPIRRRRLVRRWIAE</t>
  </si>
  <si>
    <t>PVIGPGGMGKTTLIQHIYNNQHFPVRIWICVSFSFNLDKVLEQIKRYSPEFLLVLDDIWQFTDVDKGSMVLVTTRQKEIADQVKKLEPGEFRKLFLVYVFLKGSPLAAKTVGRLLSKDLSLIMHALKLSYDFLPFHLQQCFSHSALFPEDYLFRSHELIGMWTGL</t>
  </si>
  <si>
    <t>PVIGPGGMGKTTLIQHIYNNQHFPVRIWICVSFSFNLDKVLEQIKRYSPEFLLVLDDIWQFTDVDKGSMVLVTTRQKEIADQVKKLEPGEFRKLFLVYVFIMHALKLSYDFLPFHLQQCFFYSALFPEDYFFRSEELISLWNGL</t>
  </si>
  <si>
    <t>PVVGPGGMGKTTLIQNIYNNQHFAVRIWICVSFNFNLDKVLEQIKRYSPEFLLVLDDI*QFTDVDKGSMVLLTTRQKEIADQVKKFRPGEFRKLFLVYVFIMHALKLSYDFLPFHLQQCFFYSALFPEDYFFRSEELISLWNGL</t>
  </si>
  <si>
    <t>SIVGFGGLGKTTLAMEVCRKLDFPHQAQVSVSQAFDGDKDLKGLVKRMLHYLIVIDDVWTIPAWDHNSRIIVTTRVESVAKACSPLKEELSKQLFINRVFCSGLPLAIVSMASLLASYKSPMRQIVTLSYSHLPHHLKNCMMYLSIFPEDYEIQKKRLLSRWIAE</t>
  </si>
  <si>
    <t>SVVGFGGLGKTTLAKMMYDKIRFDCSAFVSVSQNPNMKKILKDILFELDKCLMVIDDTWDEIAWDIGSRLIMTTRNVSVAETCCSLCEDVSRRLFYRRIFCGGIPLAIITIASLLSNNRQMMKKILLFSYYDLPSYLKPCLLYLSIFPEDHLIMRSQLILKWISE</t>
  </si>
  <si>
    <t>SIVGFGGSGKTQLARAVFDCDKFGIRAWHTASEHKDGDELLLTILQKLFPCLIVIDDIEKHHWEARMVRILLTTTVQTVAKACTKLGVEDSKDLLKKRVGCHGHPLALISVANYLLQQEQILKTCLLYTSLFPNDRPVSRKTLTSRWLAE</t>
  </si>
  <si>
    <t>PVVGSGGMGKTTLIQHIYRNQHFPVMIWICVSLHFNLDKVLEQIKTYSPRFLLVLDDIWKINNGDKGSIILVTTRFEAIAQKVGTLKGSPLAAKTVGRLLNKDLSLIMPALKLSYDFLPFHLQQCFAYSGLFPEDYNFRSDELISLWIGL</t>
  </si>
  <si>
    <t>PVVGPGGMGKTTLIQHIYRNQHFPVRIWMCVSFNFNLDKVLEQIEVGTRPFLLVLDDIWQISNVGKGSMVLVTTRFPAIAQVVKTLNSGEFRKLFRTFVFLKGSPLAARTVGRLLSKEHSLIMSALRLSYDFLPFHLQQCFSYSALIPEDIYLKSYDLISLWIGL</t>
  </si>
  <si>
    <t>PIVGLGGIGKTTLVQHIYHSKHFQVMIWVCVSLDFNLHRLFEEIKTCIPRFLLVLDDIWMISADDNGSMVLVTTRFPSTARMIGTLETEEFTKLFFTLVFLRGSPLAAKTVGRLLRNNLNLIMPALKLSHDYLPFHLQLCFYYSALFPEGFRFSSSQLINLWIGL</t>
  </si>
  <si>
    <t>SVVGSGGLGKTSLAKAVYDKLEFDCTAFVPVSRKPNTKKVLLHIMYDLDKYLIIIDDLWDEKLWDCGSRVIATTRVNKIAEKCCSCGGMPLAIISIASAIFPFSDRLTMILSYSYFDLPDALRACILYLAASAKNQRIQRDNLVRKWIAE</t>
  </si>
  <si>
    <t>SIVGFGGVGKTTIAMALYQAYQFDRRATVTVSQSSDIDAILLTILSQVKPYLLLVDDVWSATMWEKGSRVIVTTRFQAVASACRRCGGLPLAIVTMAGHACCNPNKVTRILSHCYNDMPGEIRTCSLYLCIFGKGSKVSRKRLTRRWLAE</t>
  </si>
  <si>
    <t>SVWGIAGVGKSALVKNMFCDKLFQKYGWVDVSHPFNLWDFSRVLLSNLGSCLVVIDGLQSTKEWDCGGLPKVIVEVAGSNCV*EHR</t>
  </si>
  <si>
    <t>SVWGIAGVGKSALVKNMFCDKLFQKYGWVDVSHPFNLWDFSRVLLSNLGSCLVVIDGLQSTKEWDCGGLPKVIVEVAGSFAKKPDRLKPCILYLPIFPRNYLIRRRRLVRRWIAE</t>
  </si>
  <si>
    <t>SVWGIAGVGKSALVRNMFCERLFKKFGWVDVSHPFNLWDFSRVLLASLGSSLVVIDGLQSTKEWDCGGLPKVIVEIAGSFSKNTDRLKPCILYLPILPRNHLIRRRRLIRRWIAE</t>
  </si>
  <si>
    <r>
      <t xml:space="preserve">Supplementary tablel S8: </t>
    </r>
    <r>
      <rPr>
        <sz val="11"/>
        <color theme="1"/>
        <rFont val="Times New Roman"/>
        <family val="1"/>
      </rPr>
      <t>Nucleotide-binding leucine-rich repeat proteins in the distal region of 7RL chromosome  in 'Lo7' and 'Weining' rye (Secale cereale L.) reference 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</si>
</sst>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0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/>
    <xf numFmtId="2" fontId="1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Alignment="1">
      <alignment textRotation="90"/>
    </xf>
    <xf numFmtId="0" fontId="1" fillId="0" borderId="0" xfId="0" applyFont="1" applyAlignment="1">
      <alignment horizontal="center" textRotation="90"/>
    </xf>
    <xf numFmtId="0" fontId="1" fillId="0" borderId="4" xfId="0" applyFont="1" applyBorder="1" applyAlignment="1">
      <alignment horizontal="center" textRotation="90" wrapText="1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0" xfId="0" applyFont="1"/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/>
    <xf numFmtId="0" fontId="8" fillId="0" borderId="5" xfId="1" applyFont="1" applyBorder="1"/>
    <xf numFmtId="0" fontId="0" fillId="0" borderId="4" xfId="0" applyBorder="1"/>
    <xf numFmtId="0" fontId="6" fillId="0" borderId="1" xfId="0" applyFont="1" applyBorder="1" applyAlignment="1">
      <alignment horizontal="center"/>
    </xf>
    <xf numFmtId="0" fontId="8" fillId="0" borderId="3" xfId="0" applyFont="1" applyBorder="1"/>
    <xf numFmtId="0" fontId="4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rotein/XP_037482651.1?report=genbank&amp;log$=protalign&amp;blast_rank=4&amp;RID=C68WJXPP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5D49-092B-48C2-B2B5-19CF64201E28}">
  <dimension ref="A1:W45"/>
  <sheetViews>
    <sheetView tabSelected="1" zoomScale="85" zoomScaleNormal="85" workbookViewId="0">
      <selection activeCell="C5" sqref="C5"/>
    </sheetView>
  </sheetViews>
  <sheetFormatPr defaultRowHeight="15" x14ac:dyDescent="0.25"/>
  <cols>
    <col min="1" max="1" width="18.42578125" style="2" bestFit="1" customWidth="1"/>
    <col min="2" max="2" width="20.5703125" style="2" customWidth="1"/>
    <col min="3" max="4" width="13.5703125" style="2" bestFit="1" customWidth="1"/>
    <col min="5" max="5" width="8.85546875" style="2" bestFit="1" customWidth="1"/>
    <col min="6" max="6" width="5.28515625" style="2" bestFit="1" customWidth="1"/>
    <col min="7" max="7" width="24.28515625" style="2" customWidth="1"/>
    <col min="8" max="8" width="9.140625" style="2"/>
    <col min="9" max="9" width="6.5703125" style="2" customWidth="1"/>
    <col min="10" max="10" width="40.28515625" style="2" customWidth="1"/>
    <col min="11" max="11" width="9.28515625" style="2" customWidth="1"/>
    <col min="12" max="12" width="9" style="2" customWidth="1"/>
    <col min="13" max="13" width="22.42578125" style="1" customWidth="1"/>
    <col min="14" max="14" width="44" style="1" bestFit="1" customWidth="1"/>
    <col min="15" max="15" width="6.28515625" style="1" bestFit="1" customWidth="1"/>
    <col min="16" max="17" width="4.7109375" style="1" bestFit="1" customWidth="1"/>
    <col min="18" max="19" width="4.28515625" style="1" bestFit="1" customWidth="1"/>
    <col min="20" max="21" width="5.140625" style="1" bestFit="1" customWidth="1"/>
    <col min="22" max="22" width="25.140625" style="2" customWidth="1"/>
    <col min="23" max="16384" width="9.140625" style="2"/>
  </cols>
  <sheetData>
    <row r="1" spans="1:23" ht="19.5" customHeight="1" x14ac:dyDescent="0.25">
      <c r="A1" s="3" t="s">
        <v>216</v>
      </c>
      <c r="B1" s="3"/>
      <c r="C1" s="3"/>
      <c r="D1" s="3"/>
      <c r="E1" s="3"/>
      <c r="F1" s="3"/>
      <c r="G1" s="3"/>
      <c r="H1" s="3"/>
      <c r="I1" s="3"/>
      <c r="J1" s="3"/>
      <c r="K1" s="21"/>
      <c r="L1" s="11"/>
      <c r="M1" s="47" t="s">
        <v>200</v>
      </c>
      <c r="N1" s="48"/>
      <c r="O1" s="48"/>
      <c r="P1" s="48"/>
      <c r="Q1" s="48"/>
      <c r="R1" s="48"/>
      <c r="S1" s="48"/>
      <c r="T1" s="48"/>
      <c r="U1" s="48"/>
      <c r="V1" s="49"/>
    </row>
    <row r="2" spans="1:23" ht="87.75" customHeight="1" thickBot="1" x14ac:dyDescent="0.3">
      <c r="A2" s="22" t="s">
        <v>88</v>
      </c>
      <c r="B2" s="23" t="s">
        <v>54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3" t="s">
        <v>60</v>
      </c>
      <c r="I2" s="23" t="s">
        <v>61</v>
      </c>
      <c r="J2" s="23" t="s">
        <v>62</v>
      </c>
      <c r="K2" s="24" t="s">
        <v>134</v>
      </c>
      <c r="L2" s="28" t="s">
        <v>133</v>
      </c>
      <c r="M2" s="29" t="s">
        <v>140</v>
      </c>
      <c r="N2" s="28" t="s">
        <v>141</v>
      </c>
      <c r="O2" s="28" t="s">
        <v>196</v>
      </c>
      <c r="P2" s="28" t="s">
        <v>149</v>
      </c>
      <c r="Q2" s="28" t="s">
        <v>150</v>
      </c>
      <c r="R2" s="28" t="s">
        <v>144</v>
      </c>
      <c r="S2" s="28" t="s">
        <v>197</v>
      </c>
      <c r="T2" s="28" t="s">
        <v>198</v>
      </c>
      <c r="U2" s="28" t="s">
        <v>199</v>
      </c>
      <c r="V2" s="10" t="s">
        <v>146</v>
      </c>
    </row>
    <row r="3" spans="1:23" x14ac:dyDescent="0.25">
      <c r="A3" s="41" t="s">
        <v>89</v>
      </c>
      <c r="B3" s="5" t="s">
        <v>63</v>
      </c>
      <c r="C3" s="5">
        <v>882226340</v>
      </c>
      <c r="D3" s="5">
        <v>882227300</v>
      </c>
      <c r="E3" s="8">
        <v>882.22681999999998</v>
      </c>
      <c r="F3" s="5" t="s">
        <v>0</v>
      </c>
      <c r="G3" s="5" t="s">
        <v>1</v>
      </c>
      <c r="H3" s="5">
        <v>960</v>
      </c>
      <c r="I3" s="5" t="s">
        <v>2</v>
      </c>
      <c r="J3" s="5" t="s">
        <v>3</v>
      </c>
      <c r="K3" s="13" t="s">
        <v>18</v>
      </c>
      <c r="L3" s="16" t="s">
        <v>18</v>
      </c>
      <c r="M3" s="39" t="s">
        <v>151</v>
      </c>
      <c r="N3" s="5" t="s">
        <v>152</v>
      </c>
      <c r="O3" s="5">
        <v>960</v>
      </c>
      <c r="P3" s="25">
        <f>(218/340)*100</f>
        <v>64.117647058823536</v>
      </c>
      <c r="Q3" s="25">
        <f>(256/340)*100</f>
        <v>75.294117647058826</v>
      </c>
      <c r="R3" s="5">
        <v>24</v>
      </c>
      <c r="S3" s="5">
        <v>15</v>
      </c>
      <c r="T3" s="5">
        <v>350</v>
      </c>
      <c r="U3" s="5">
        <v>1202</v>
      </c>
      <c r="V3" s="40" t="s">
        <v>156</v>
      </c>
      <c r="W3" s="32" t="s">
        <v>92</v>
      </c>
    </row>
    <row r="4" spans="1:23" x14ac:dyDescent="0.25">
      <c r="A4" s="42"/>
      <c r="B4" s="6" t="s">
        <v>64</v>
      </c>
      <c r="C4" s="6">
        <v>882227487</v>
      </c>
      <c r="D4" s="6">
        <v>882231431</v>
      </c>
      <c r="E4" s="9">
        <v>882.22945900000002</v>
      </c>
      <c r="F4" s="6" t="s">
        <v>0</v>
      </c>
      <c r="G4" s="6" t="s">
        <v>4</v>
      </c>
      <c r="H4" s="6">
        <v>3944</v>
      </c>
      <c r="I4" s="6" t="s">
        <v>5</v>
      </c>
      <c r="J4" s="6" t="s">
        <v>6</v>
      </c>
      <c r="K4" s="38" t="s">
        <v>201</v>
      </c>
      <c r="L4" s="17" t="s">
        <v>18</v>
      </c>
      <c r="M4" s="30" t="s">
        <v>153</v>
      </c>
      <c r="N4" s="6" t="s">
        <v>147</v>
      </c>
      <c r="O4" s="6">
        <f>299*3</f>
        <v>897</v>
      </c>
      <c r="P4" s="26">
        <f>(237/299)*100</f>
        <v>79.264214046822744</v>
      </c>
      <c r="Q4" s="26">
        <f>(260/299)*100</f>
        <v>86.956521739130437</v>
      </c>
      <c r="R4" s="6">
        <v>0</v>
      </c>
      <c r="S4" s="6">
        <v>618</v>
      </c>
      <c r="T4" s="6">
        <v>916</v>
      </c>
      <c r="U4" s="6">
        <v>1238</v>
      </c>
      <c r="V4" s="33" t="s">
        <v>148</v>
      </c>
      <c r="W4" s="32" t="s">
        <v>92</v>
      </c>
    </row>
    <row r="5" spans="1:23" x14ac:dyDescent="0.25">
      <c r="A5" s="42"/>
      <c r="B5" s="6" t="s">
        <v>65</v>
      </c>
      <c r="C5" s="6">
        <v>883753050</v>
      </c>
      <c r="D5" s="6">
        <v>883754539</v>
      </c>
      <c r="E5" s="9">
        <v>883.75379450000003</v>
      </c>
      <c r="F5" s="6" t="s">
        <v>0</v>
      </c>
      <c r="G5" s="6" t="s">
        <v>1</v>
      </c>
      <c r="H5" s="6">
        <v>1489</v>
      </c>
      <c r="I5" s="6" t="s">
        <v>7</v>
      </c>
      <c r="J5" s="6" t="s">
        <v>8</v>
      </c>
      <c r="K5" s="14" t="s">
        <v>18</v>
      </c>
      <c r="L5" s="17" t="s">
        <v>18</v>
      </c>
      <c r="M5" s="14" t="s">
        <v>18</v>
      </c>
      <c r="N5" s="6" t="s">
        <v>18</v>
      </c>
      <c r="O5" s="6" t="s">
        <v>18</v>
      </c>
      <c r="P5" s="26" t="s">
        <v>18</v>
      </c>
      <c r="Q5" s="26" t="s">
        <v>18</v>
      </c>
      <c r="R5" s="6" t="s">
        <v>18</v>
      </c>
      <c r="S5" s="6" t="s">
        <v>18</v>
      </c>
      <c r="T5" s="6" t="s">
        <v>18</v>
      </c>
      <c r="U5" s="6" t="s">
        <v>18</v>
      </c>
      <c r="V5" s="34" t="s">
        <v>18</v>
      </c>
      <c r="W5" s="32" t="s">
        <v>92</v>
      </c>
    </row>
    <row r="6" spans="1:23" x14ac:dyDescent="0.25">
      <c r="A6" s="42"/>
      <c r="B6" s="6" t="s">
        <v>66</v>
      </c>
      <c r="C6" s="6">
        <v>883895327</v>
      </c>
      <c r="D6" s="6">
        <v>883897218</v>
      </c>
      <c r="E6" s="9">
        <v>883.89627250000001</v>
      </c>
      <c r="F6" s="6" t="s">
        <v>0</v>
      </c>
      <c r="G6" s="6" t="s">
        <v>1</v>
      </c>
      <c r="H6" s="6">
        <v>1891</v>
      </c>
      <c r="I6" s="6" t="s">
        <v>9</v>
      </c>
      <c r="J6" s="6" t="s">
        <v>10</v>
      </c>
      <c r="K6" s="14" t="s">
        <v>18</v>
      </c>
      <c r="L6" s="17" t="s">
        <v>18</v>
      </c>
      <c r="M6" s="14" t="s">
        <v>18</v>
      </c>
      <c r="N6" s="6" t="s">
        <v>18</v>
      </c>
      <c r="O6" s="6" t="s">
        <v>18</v>
      </c>
      <c r="P6" s="26" t="s">
        <v>18</v>
      </c>
      <c r="Q6" s="26" t="s">
        <v>18</v>
      </c>
      <c r="R6" s="6" t="s">
        <v>18</v>
      </c>
      <c r="S6" s="6" t="s">
        <v>18</v>
      </c>
      <c r="T6" s="6" t="s">
        <v>18</v>
      </c>
      <c r="U6" s="6" t="s">
        <v>18</v>
      </c>
      <c r="V6" s="34" t="s">
        <v>18</v>
      </c>
      <c r="W6" s="32" t="s">
        <v>92</v>
      </c>
    </row>
    <row r="7" spans="1:23" x14ac:dyDescent="0.25">
      <c r="A7" s="42"/>
      <c r="B7" s="6" t="s">
        <v>67</v>
      </c>
      <c r="C7" s="6">
        <v>885586749</v>
      </c>
      <c r="D7" s="6">
        <v>885587691</v>
      </c>
      <c r="E7" s="9">
        <v>885.58722</v>
      </c>
      <c r="F7" s="6" t="s">
        <v>0</v>
      </c>
      <c r="G7" s="6" t="s">
        <v>1</v>
      </c>
      <c r="H7" s="6">
        <v>942</v>
      </c>
      <c r="I7" s="6" t="s">
        <v>11</v>
      </c>
      <c r="J7" s="6" t="s">
        <v>12</v>
      </c>
      <c r="K7" s="14" t="s">
        <v>18</v>
      </c>
      <c r="L7" s="17" t="s">
        <v>18</v>
      </c>
      <c r="M7" s="30" t="s">
        <v>142</v>
      </c>
      <c r="N7" s="6" t="s">
        <v>154</v>
      </c>
      <c r="O7" s="6">
        <f>313*3</f>
        <v>939</v>
      </c>
      <c r="P7" s="26">
        <f>(266/313)*100</f>
        <v>84.984025559105433</v>
      </c>
      <c r="Q7" s="26">
        <f>(284/313)*100</f>
        <v>90.734824281150168</v>
      </c>
      <c r="R7" s="6">
        <v>0</v>
      </c>
      <c r="S7" s="6">
        <v>337</v>
      </c>
      <c r="T7" s="6">
        <v>649</v>
      </c>
      <c r="U7" s="6">
        <v>1491</v>
      </c>
      <c r="V7" s="33" t="s">
        <v>155</v>
      </c>
      <c r="W7" s="32" t="s">
        <v>92</v>
      </c>
    </row>
    <row r="8" spans="1:23" x14ac:dyDescent="0.25">
      <c r="A8" s="42"/>
      <c r="B8" s="6" t="s">
        <v>68</v>
      </c>
      <c r="C8" s="6">
        <v>885754728</v>
      </c>
      <c r="D8" s="6">
        <v>885758175</v>
      </c>
      <c r="E8" s="9">
        <v>885.75645150000003</v>
      </c>
      <c r="F8" s="6" t="s">
        <v>0</v>
      </c>
      <c r="G8" s="6" t="s">
        <v>13</v>
      </c>
      <c r="H8" s="6">
        <v>3447</v>
      </c>
      <c r="I8" s="6" t="s">
        <v>14</v>
      </c>
      <c r="J8" s="6" t="s">
        <v>15</v>
      </c>
      <c r="K8" s="38" t="s">
        <v>128</v>
      </c>
      <c r="L8" s="17">
        <v>1</v>
      </c>
      <c r="M8" s="30" t="s">
        <v>151</v>
      </c>
      <c r="N8" s="6" t="s">
        <v>154</v>
      </c>
      <c r="O8" s="6">
        <f>1161*3</f>
        <v>3483</v>
      </c>
      <c r="P8" s="26">
        <f>(949/1161)*100</f>
        <v>81.739879414298017</v>
      </c>
      <c r="Q8" s="26">
        <f>(1020/1161)*100</f>
        <v>87.855297157622729</v>
      </c>
      <c r="R8" s="6">
        <v>23</v>
      </c>
      <c r="S8" s="6">
        <v>234</v>
      </c>
      <c r="T8" s="6">
        <v>1383</v>
      </c>
      <c r="U8" s="6">
        <v>1423</v>
      </c>
      <c r="V8" s="33" t="s">
        <v>166</v>
      </c>
      <c r="W8" s="32" t="s">
        <v>92</v>
      </c>
    </row>
    <row r="9" spans="1:23" x14ac:dyDescent="0.25">
      <c r="A9" s="42"/>
      <c r="B9" s="6" t="s">
        <v>69</v>
      </c>
      <c r="C9" s="6">
        <v>885815984</v>
      </c>
      <c r="D9" s="6">
        <v>885818713</v>
      </c>
      <c r="E9" s="9">
        <v>885.81734849999998</v>
      </c>
      <c r="F9" s="6" t="s">
        <v>0</v>
      </c>
      <c r="G9" s="6" t="s">
        <v>4</v>
      </c>
      <c r="H9" s="6">
        <v>2729</v>
      </c>
      <c r="I9" s="6" t="s">
        <v>16</v>
      </c>
      <c r="J9" s="6" t="s">
        <v>17</v>
      </c>
      <c r="K9" s="38" t="s">
        <v>135</v>
      </c>
      <c r="L9" s="17" t="s">
        <v>18</v>
      </c>
      <c r="M9" s="14" t="s">
        <v>18</v>
      </c>
      <c r="N9" s="6" t="s">
        <v>18</v>
      </c>
      <c r="O9" s="6" t="s">
        <v>18</v>
      </c>
      <c r="P9" s="26" t="s">
        <v>18</v>
      </c>
      <c r="Q9" s="26" t="s">
        <v>18</v>
      </c>
      <c r="R9" s="6" t="s">
        <v>18</v>
      </c>
      <c r="S9" s="6" t="s">
        <v>18</v>
      </c>
      <c r="T9" s="6" t="s">
        <v>18</v>
      </c>
      <c r="U9" s="6" t="s">
        <v>18</v>
      </c>
      <c r="V9" s="34" t="s">
        <v>18</v>
      </c>
      <c r="W9" s="32" t="s">
        <v>92</v>
      </c>
    </row>
    <row r="10" spans="1:23" x14ac:dyDescent="0.25">
      <c r="A10" s="42"/>
      <c r="B10" s="6" t="s">
        <v>70</v>
      </c>
      <c r="C10" s="6">
        <v>885898485</v>
      </c>
      <c r="D10" s="6">
        <v>885902790</v>
      </c>
      <c r="E10" s="9">
        <v>885.90063750000002</v>
      </c>
      <c r="F10" s="6" t="s">
        <v>18</v>
      </c>
      <c r="G10" s="6" t="s">
        <v>13</v>
      </c>
      <c r="H10" s="6">
        <v>4305</v>
      </c>
      <c r="I10" s="6" t="s">
        <v>19</v>
      </c>
      <c r="J10" s="6" t="s">
        <v>20</v>
      </c>
      <c r="K10" s="38" t="s">
        <v>202</v>
      </c>
      <c r="L10" s="17">
        <v>1</v>
      </c>
      <c r="M10" s="30" t="s">
        <v>151</v>
      </c>
      <c r="N10" s="6" t="s">
        <v>157</v>
      </c>
      <c r="O10" s="6">
        <f>1448*3</f>
        <v>4344</v>
      </c>
      <c r="P10" s="26">
        <f>(1186/1448)*100</f>
        <v>81.906077348066304</v>
      </c>
      <c r="Q10" s="26">
        <f>(1256/1448)*100</f>
        <v>86.740331491712709</v>
      </c>
      <c r="R10" s="6">
        <v>35</v>
      </c>
      <c r="S10" s="6">
        <v>15</v>
      </c>
      <c r="T10" s="6">
        <v>1440</v>
      </c>
      <c r="U10" s="6">
        <v>1477</v>
      </c>
      <c r="V10" s="37" t="s">
        <v>165</v>
      </c>
      <c r="W10" s="32" t="s">
        <v>92</v>
      </c>
    </row>
    <row r="11" spans="1:23" x14ac:dyDescent="0.25">
      <c r="A11" s="42"/>
      <c r="B11" s="6" t="s">
        <v>71</v>
      </c>
      <c r="C11" s="6">
        <v>886059799</v>
      </c>
      <c r="D11" s="6">
        <v>886063291</v>
      </c>
      <c r="E11" s="9">
        <v>886.06154500000002</v>
      </c>
      <c r="F11" s="6" t="s">
        <v>18</v>
      </c>
      <c r="G11" s="6" t="s">
        <v>13</v>
      </c>
      <c r="H11" s="6">
        <v>3492</v>
      </c>
      <c r="I11" s="6" t="s">
        <v>21</v>
      </c>
      <c r="J11" s="6" t="s">
        <v>22</v>
      </c>
      <c r="K11" s="38" t="s">
        <v>203</v>
      </c>
      <c r="L11" s="17">
        <v>1</v>
      </c>
      <c r="M11" s="30" t="s">
        <v>151</v>
      </c>
      <c r="N11" s="6" t="s">
        <v>159</v>
      </c>
      <c r="O11" s="6">
        <f>465*3</f>
        <v>1395</v>
      </c>
      <c r="P11" s="26">
        <f>(433/465)*100</f>
        <v>93.118279569892465</v>
      </c>
      <c r="Q11" s="26">
        <f>(439/465)*100</f>
        <v>94.408602150537632</v>
      </c>
      <c r="R11" s="6">
        <v>3</v>
      </c>
      <c r="S11" s="6">
        <v>15</v>
      </c>
      <c r="T11" s="6">
        <v>479</v>
      </c>
      <c r="U11" s="6">
        <v>1477</v>
      </c>
      <c r="V11" s="33" t="s">
        <v>158</v>
      </c>
      <c r="W11" s="32" t="s">
        <v>92</v>
      </c>
    </row>
    <row r="12" spans="1:23" x14ac:dyDescent="0.25">
      <c r="A12" s="42"/>
      <c r="B12" s="6" t="s">
        <v>72</v>
      </c>
      <c r="C12" s="6">
        <v>886237398</v>
      </c>
      <c r="D12" s="6">
        <v>886240829</v>
      </c>
      <c r="E12" s="9">
        <v>886.23911350000003</v>
      </c>
      <c r="F12" s="6" t="s">
        <v>18</v>
      </c>
      <c r="G12" s="6" t="s">
        <v>4</v>
      </c>
      <c r="H12" s="6">
        <v>3431</v>
      </c>
      <c r="I12" s="6" t="s">
        <v>23</v>
      </c>
      <c r="J12" s="6" t="s">
        <v>22</v>
      </c>
      <c r="K12" s="38" t="s">
        <v>204</v>
      </c>
      <c r="L12" s="17">
        <v>1</v>
      </c>
      <c r="M12" s="30" t="s">
        <v>151</v>
      </c>
      <c r="N12" s="6" t="s">
        <v>159</v>
      </c>
      <c r="O12" s="6">
        <v>3431</v>
      </c>
      <c r="P12" s="26">
        <f>(636/827)*100</f>
        <v>76.904474002418382</v>
      </c>
      <c r="Q12" s="26">
        <f>(674/827)*100</f>
        <v>81.499395405078602</v>
      </c>
      <c r="R12" s="6">
        <v>19</v>
      </c>
      <c r="S12" s="6">
        <v>363</v>
      </c>
      <c r="T12" s="6">
        <v>1178</v>
      </c>
      <c r="U12" s="6">
        <v>1477</v>
      </c>
      <c r="V12" s="33" t="s">
        <v>158</v>
      </c>
      <c r="W12" s="32" t="s">
        <v>92</v>
      </c>
    </row>
    <row r="13" spans="1:23" x14ac:dyDescent="0.25">
      <c r="A13" s="42"/>
      <c r="B13" s="6" t="s">
        <v>73</v>
      </c>
      <c r="C13" s="6">
        <v>888496403</v>
      </c>
      <c r="D13" s="6">
        <v>888503057</v>
      </c>
      <c r="E13" s="9">
        <v>888.49973</v>
      </c>
      <c r="F13" s="6" t="s">
        <v>0</v>
      </c>
      <c r="G13" s="6" t="s">
        <v>13</v>
      </c>
      <c r="H13" s="6">
        <v>6654</v>
      </c>
      <c r="I13" s="6" t="s">
        <v>24</v>
      </c>
      <c r="J13" s="6" t="s">
        <v>25</v>
      </c>
      <c r="K13" s="38" t="s">
        <v>205</v>
      </c>
      <c r="L13" s="17" t="s">
        <v>18</v>
      </c>
      <c r="M13" s="30" t="s">
        <v>160</v>
      </c>
      <c r="N13" s="6" t="s">
        <v>161</v>
      </c>
      <c r="O13" s="6">
        <f>374*3</f>
        <v>1122</v>
      </c>
      <c r="P13" s="26">
        <f>(327/374)*100</f>
        <v>87.433155080213908</v>
      </c>
      <c r="Q13" s="26">
        <f>(348/374)*100</f>
        <v>93.048128342245988</v>
      </c>
      <c r="R13" s="6">
        <v>5</v>
      </c>
      <c r="S13" s="6">
        <v>279</v>
      </c>
      <c r="T13" s="6">
        <v>652</v>
      </c>
      <c r="U13" s="6">
        <v>927</v>
      </c>
      <c r="V13" s="33" t="s">
        <v>162</v>
      </c>
      <c r="W13" s="32" t="s">
        <v>92</v>
      </c>
    </row>
    <row r="14" spans="1:23" x14ac:dyDescent="0.25">
      <c r="A14" s="42"/>
      <c r="B14" s="6" t="s">
        <v>74</v>
      </c>
      <c r="C14" s="6">
        <v>894074400</v>
      </c>
      <c r="D14" s="6">
        <v>894076536</v>
      </c>
      <c r="E14" s="9">
        <v>894.075468</v>
      </c>
      <c r="F14" s="6" t="s">
        <v>0</v>
      </c>
      <c r="G14" s="6" t="s">
        <v>13</v>
      </c>
      <c r="H14" s="6">
        <v>2136</v>
      </c>
      <c r="I14" s="6" t="s">
        <v>26</v>
      </c>
      <c r="J14" s="6" t="s">
        <v>27</v>
      </c>
      <c r="K14" s="38" t="s">
        <v>206</v>
      </c>
      <c r="L14" s="17" t="s">
        <v>18</v>
      </c>
      <c r="M14" s="30" t="s">
        <v>153</v>
      </c>
      <c r="N14" s="6" t="s">
        <v>143</v>
      </c>
      <c r="O14" s="6">
        <f>2136-1048</f>
        <v>1088</v>
      </c>
      <c r="P14" s="26">
        <f>(301/363)*100</f>
        <v>82.92011019283747</v>
      </c>
      <c r="Q14" s="26">
        <f>(328/363)*100</f>
        <v>90.358126721763085</v>
      </c>
      <c r="R14" s="6">
        <v>0</v>
      </c>
      <c r="S14" s="6">
        <v>274</v>
      </c>
      <c r="T14" s="6">
        <v>636</v>
      </c>
      <c r="U14" s="6">
        <v>924</v>
      </c>
      <c r="V14" s="33" t="s">
        <v>163</v>
      </c>
      <c r="W14" s="32" t="s">
        <v>92</v>
      </c>
    </row>
    <row r="15" spans="1:23" x14ac:dyDescent="0.25">
      <c r="A15" s="42"/>
      <c r="B15" s="6" t="s">
        <v>75</v>
      </c>
      <c r="C15" s="6">
        <v>894257895</v>
      </c>
      <c r="D15" s="6">
        <v>894262198</v>
      </c>
      <c r="E15" s="9">
        <v>894.26004650000004</v>
      </c>
      <c r="F15" s="6" t="s">
        <v>18</v>
      </c>
      <c r="G15" s="6" t="s">
        <v>13</v>
      </c>
      <c r="H15" s="6">
        <v>4303</v>
      </c>
      <c r="I15" s="6" t="s">
        <v>28</v>
      </c>
      <c r="J15" s="6" t="s">
        <v>29</v>
      </c>
      <c r="K15" s="38" t="s">
        <v>138</v>
      </c>
      <c r="L15" s="17">
        <v>1</v>
      </c>
      <c r="M15" s="30" t="s">
        <v>153</v>
      </c>
      <c r="N15" s="6" t="s">
        <v>157</v>
      </c>
      <c r="O15" s="6">
        <v>3819</v>
      </c>
      <c r="P15" s="26">
        <f>(1119/1289)*100</f>
        <v>86.811481768813039</v>
      </c>
      <c r="Q15" s="26">
        <f>(1173/1289)*100</f>
        <v>91.000775795190066</v>
      </c>
      <c r="R15" s="6">
        <v>24</v>
      </c>
      <c r="S15" s="6">
        <v>15</v>
      </c>
      <c r="T15" s="6">
        <v>1295</v>
      </c>
      <c r="U15" s="6">
        <v>1647</v>
      </c>
      <c r="V15" s="33" t="s">
        <v>164</v>
      </c>
      <c r="W15" s="32" t="s">
        <v>92</v>
      </c>
    </row>
    <row r="16" spans="1:23" x14ac:dyDescent="0.25">
      <c r="A16" s="42"/>
      <c r="B16" s="6" t="s">
        <v>76</v>
      </c>
      <c r="C16" s="6">
        <v>894735285</v>
      </c>
      <c r="D16" s="6">
        <v>894737741</v>
      </c>
      <c r="E16" s="9">
        <v>894.73651299999995</v>
      </c>
      <c r="F16" s="6" t="s">
        <v>18</v>
      </c>
      <c r="G16" s="6" t="s">
        <v>1</v>
      </c>
      <c r="H16" s="6">
        <v>2456</v>
      </c>
      <c r="I16" s="6" t="s">
        <v>30</v>
      </c>
      <c r="J16" s="6" t="s">
        <v>31</v>
      </c>
      <c r="K16" s="14" t="s">
        <v>18</v>
      </c>
      <c r="L16" s="17"/>
      <c r="M16" s="30" t="s">
        <v>142</v>
      </c>
      <c r="N16" s="6" t="s">
        <v>143</v>
      </c>
      <c r="O16" s="6">
        <f>631*3</f>
        <v>1893</v>
      </c>
      <c r="P16" s="26">
        <f>(522/631)*100</f>
        <v>82.725832012678296</v>
      </c>
      <c r="Q16" s="26">
        <f>(549/631)*100</f>
        <v>87.004754358161648</v>
      </c>
      <c r="R16" s="6">
        <v>20</v>
      </c>
      <c r="S16" s="6">
        <v>265</v>
      </c>
      <c r="T16" s="6">
        <v>881</v>
      </c>
      <c r="U16" s="6">
        <v>1562</v>
      </c>
      <c r="V16" s="33" t="s">
        <v>145</v>
      </c>
      <c r="W16" s="32" t="s">
        <v>92</v>
      </c>
    </row>
    <row r="17" spans="1:23" x14ac:dyDescent="0.25">
      <c r="A17" s="42"/>
      <c r="B17" s="6" t="s">
        <v>77</v>
      </c>
      <c r="C17" s="6">
        <v>894738788</v>
      </c>
      <c r="D17" s="6">
        <v>894741266</v>
      </c>
      <c r="E17" s="9">
        <v>894.74002700000005</v>
      </c>
      <c r="F17" s="6" t="s">
        <v>0</v>
      </c>
      <c r="G17" s="6" t="s">
        <v>13</v>
      </c>
      <c r="H17" s="6">
        <v>2478</v>
      </c>
      <c r="I17" s="6" t="s">
        <v>32</v>
      </c>
      <c r="J17" s="6" t="s">
        <v>33</v>
      </c>
      <c r="K17" s="38" t="s">
        <v>207</v>
      </c>
      <c r="L17" s="17" t="s">
        <v>18</v>
      </c>
      <c r="M17" s="30" t="s">
        <v>153</v>
      </c>
      <c r="N17" s="6" t="s">
        <v>167</v>
      </c>
      <c r="O17" s="6">
        <f>390*3</f>
        <v>1170</v>
      </c>
      <c r="P17" s="26">
        <f>(327/390)*100</f>
        <v>83.846153846153854</v>
      </c>
      <c r="Q17" s="26">
        <f>(342/390)*100</f>
        <v>87.692307692307693</v>
      </c>
      <c r="R17" s="6">
        <v>35</v>
      </c>
      <c r="S17" s="6">
        <v>236</v>
      </c>
      <c r="T17" s="6">
        <v>590</v>
      </c>
      <c r="U17" s="6">
        <v>899</v>
      </c>
      <c r="V17" s="33" t="s">
        <v>168</v>
      </c>
      <c r="W17" s="32" t="s">
        <v>92</v>
      </c>
    </row>
    <row r="18" spans="1:23" x14ac:dyDescent="0.25">
      <c r="A18" s="42"/>
      <c r="B18" s="6" t="s">
        <v>78</v>
      </c>
      <c r="C18" s="6">
        <v>894762633</v>
      </c>
      <c r="D18" s="6">
        <v>894765042</v>
      </c>
      <c r="E18" s="9">
        <v>894.76383750000002</v>
      </c>
      <c r="F18" s="6" t="s">
        <v>18</v>
      </c>
      <c r="G18" s="6" t="s">
        <v>13</v>
      </c>
      <c r="H18" s="6">
        <v>2409</v>
      </c>
      <c r="I18" s="6" t="s">
        <v>34</v>
      </c>
      <c r="J18" s="6" t="s">
        <v>35</v>
      </c>
      <c r="K18" s="38" t="s">
        <v>208</v>
      </c>
      <c r="L18" s="17">
        <v>1</v>
      </c>
      <c r="M18" s="30" t="s">
        <v>151</v>
      </c>
      <c r="N18" s="6" t="s">
        <v>154</v>
      </c>
      <c r="O18" s="6">
        <v>2409</v>
      </c>
      <c r="P18" s="26">
        <f>(689/803)*100</f>
        <v>85.803237858032375</v>
      </c>
      <c r="Q18" s="26">
        <f>(733/803)*100</f>
        <v>91.282689912826896</v>
      </c>
      <c r="R18" s="6">
        <v>1</v>
      </c>
      <c r="S18" s="6">
        <v>234</v>
      </c>
      <c r="T18" s="6">
        <v>1035</v>
      </c>
      <c r="U18" s="6">
        <v>1423</v>
      </c>
      <c r="V18" s="33" t="s">
        <v>169</v>
      </c>
      <c r="W18" s="32" t="s">
        <v>92</v>
      </c>
    </row>
    <row r="19" spans="1:23" x14ac:dyDescent="0.25">
      <c r="A19" s="42"/>
      <c r="B19" s="6" t="s">
        <v>79</v>
      </c>
      <c r="C19" s="6">
        <v>894809534</v>
      </c>
      <c r="D19" s="6">
        <v>894814632</v>
      </c>
      <c r="E19" s="9">
        <v>894.81208300000003</v>
      </c>
      <c r="F19" s="6" t="s">
        <v>18</v>
      </c>
      <c r="G19" s="6" t="s">
        <v>13</v>
      </c>
      <c r="H19" s="6">
        <v>5098</v>
      </c>
      <c r="I19" s="6" t="s">
        <v>36</v>
      </c>
      <c r="J19" s="6" t="s">
        <v>37</v>
      </c>
      <c r="K19" s="38" t="s">
        <v>209</v>
      </c>
      <c r="L19" s="17">
        <v>1</v>
      </c>
      <c r="M19" s="30" t="s">
        <v>153</v>
      </c>
      <c r="N19" s="6" t="s">
        <v>157</v>
      </c>
      <c r="O19" s="6">
        <f>962*3</f>
        <v>2886</v>
      </c>
      <c r="P19" s="26">
        <f>(781/962)*100</f>
        <v>81.185031185031193</v>
      </c>
      <c r="Q19" s="26">
        <f>(804/962)*100</f>
        <v>83.57588357588358</v>
      </c>
      <c r="R19" s="6">
        <v>9</v>
      </c>
      <c r="S19" s="6">
        <v>505</v>
      </c>
      <c r="T19" s="6">
        <v>1457</v>
      </c>
      <c r="U19" s="6">
        <v>1647</v>
      </c>
      <c r="V19" s="33" t="s">
        <v>170</v>
      </c>
      <c r="W19" s="32" t="s">
        <v>92</v>
      </c>
    </row>
    <row r="20" spans="1:23" x14ac:dyDescent="0.25">
      <c r="A20" s="42"/>
      <c r="B20" s="6" t="s">
        <v>80</v>
      </c>
      <c r="C20" s="6">
        <v>895904346</v>
      </c>
      <c r="D20" s="6">
        <v>895907925</v>
      </c>
      <c r="E20" s="9">
        <v>895.9061355</v>
      </c>
      <c r="F20" s="6" t="s">
        <v>0</v>
      </c>
      <c r="G20" s="6" t="s">
        <v>13</v>
      </c>
      <c r="H20" s="6">
        <v>3579</v>
      </c>
      <c r="I20" s="6" t="s">
        <v>38</v>
      </c>
      <c r="J20" s="6" t="s">
        <v>39</v>
      </c>
      <c r="K20" s="38" t="s">
        <v>210</v>
      </c>
      <c r="L20" s="17">
        <v>1</v>
      </c>
      <c r="M20" s="30" t="s">
        <v>151</v>
      </c>
      <c r="N20" s="6" t="s">
        <v>154</v>
      </c>
      <c r="O20" s="6">
        <v>3576</v>
      </c>
      <c r="P20" s="26">
        <f>(778/1221)*100</f>
        <v>63.718263718263721</v>
      </c>
      <c r="Q20" s="26">
        <f>(905/1221)*100</f>
        <v>74.119574119574111</v>
      </c>
      <c r="R20" s="6">
        <v>83</v>
      </c>
      <c r="S20" s="6">
        <v>14</v>
      </c>
      <c r="T20" s="6">
        <v>1180</v>
      </c>
      <c r="U20" s="6">
        <v>1456</v>
      </c>
      <c r="V20" s="33" t="s">
        <v>171</v>
      </c>
      <c r="W20" s="32" t="s">
        <v>92</v>
      </c>
    </row>
    <row r="21" spans="1:23" x14ac:dyDescent="0.25">
      <c r="A21" s="42"/>
      <c r="B21" s="6" t="s">
        <v>81</v>
      </c>
      <c r="C21" s="6">
        <v>895912012</v>
      </c>
      <c r="D21" s="6">
        <v>895913822</v>
      </c>
      <c r="E21" s="9">
        <v>895.91291699999999</v>
      </c>
      <c r="F21" s="6" t="s">
        <v>0</v>
      </c>
      <c r="G21" s="6" t="s">
        <v>13</v>
      </c>
      <c r="H21" s="6">
        <v>1810</v>
      </c>
      <c r="I21" s="6" t="s">
        <v>40</v>
      </c>
      <c r="J21" s="6" t="s">
        <v>41</v>
      </c>
      <c r="K21" s="38" t="s">
        <v>211</v>
      </c>
      <c r="L21" s="17" t="s">
        <v>18</v>
      </c>
      <c r="M21" s="30" t="s">
        <v>151</v>
      </c>
      <c r="N21" s="6" t="s">
        <v>161</v>
      </c>
      <c r="O21" s="6">
        <f>394*3</f>
        <v>1182</v>
      </c>
      <c r="P21" s="26">
        <f>(289/394)*100</f>
        <v>73.350253807106597</v>
      </c>
      <c r="Q21" s="26">
        <f>(333/394)*100</f>
        <v>84.517766497461935</v>
      </c>
      <c r="R21" s="6">
        <v>10</v>
      </c>
      <c r="S21" s="6">
        <v>266</v>
      </c>
      <c r="T21" s="6">
        <v>654</v>
      </c>
      <c r="U21" s="6">
        <v>965</v>
      </c>
      <c r="V21" s="37" t="s">
        <v>172</v>
      </c>
      <c r="W21" s="32" t="s">
        <v>92</v>
      </c>
    </row>
    <row r="22" spans="1:23" x14ac:dyDescent="0.25">
      <c r="A22" s="42"/>
      <c r="B22" s="6" t="s">
        <v>82</v>
      </c>
      <c r="C22" s="6">
        <v>895917114</v>
      </c>
      <c r="D22" s="6">
        <v>895919365</v>
      </c>
      <c r="E22" s="9">
        <v>895.91823950000003</v>
      </c>
      <c r="F22" s="6" t="s">
        <v>18</v>
      </c>
      <c r="G22" s="6" t="s">
        <v>13</v>
      </c>
      <c r="H22" s="6">
        <v>2251</v>
      </c>
      <c r="I22" s="6" t="s">
        <v>42</v>
      </c>
      <c r="J22" s="6" t="s">
        <v>43</v>
      </c>
      <c r="K22" s="38" t="s">
        <v>212</v>
      </c>
      <c r="L22" s="17" t="s">
        <v>18</v>
      </c>
      <c r="M22" s="30" t="s">
        <v>151</v>
      </c>
      <c r="N22" s="6" t="s">
        <v>161</v>
      </c>
      <c r="O22" s="6">
        <f>370*3</f>
        <v>1110</v>
      </c>
      <c r="P22" s="26">
        <f>(341/370)*100</f>
        <v>92.162162162162161</v>
      </c>
      <c r="Q22" s="26">
        <f>(356/370)*100</f>
        <v>96.216216216216225</v>
      </c>
      <c r="R22" s="6">
        <v>0</v>
      </c>
      <c r="S22" s="6">
        <v>167</v>
      </c>
      <c r="T22" s="6">
        <v>536</v>
      </c>
      <c r="U22" s="6">
        <v>782</v>
      </c>
      <c r="V22" s="33" t="s">
        <v>173</v>
      </c>
      <c r="W22" s="32" t="s">
        <v>92</v>
      </c>
    </row>
    <row r="23" spans="1:23" x14ac:dyDescent="0.25">
      <c r="A23" s="42"/>
      <c r="B23" s="6" t="s">
        <v>83</v>
      </c>
      <c r="C23" s="6">
        <v>896133702</v>
      </c>
      <c r="D23" s="6">
        <v>896138338</v>
      </c>
      <c r="E23" s="9">
        <v>896.13602000000003</v>
      </c>
      <c r="F23" s="6" t="s">
        <v>18</v>
      </c>
      <c r="G23" s="6" t="s">
        <v>4</v>
      </c>
      <c r="H23" s="6">
        <v>4636</v>
      </c>
      <c r="I23" s="6" t="s">
        <v>44</v>
      </c>
      <c r="J23" s="6" t="s">
        <v>45</v>
      </c>
      <c r="K23" s="38" t="s">
        <v>213</v>
      </c>
      <c r="L23" s="17" t="s">
        <v>18</v>
      </c>
      <c r="M23" s="30" t="s">
        <v>151</v>
      </c>
      <c r="N23" s="6" t="s">
        <v>161</v>
      </c>
      <c r="O23" s="6">
        <v>1104</v>
      </c>
      <c r="P23" s="26">
        <f>(336/370)*100</f>
        <v>90.810810810810821</v>
      </c>
      <c r="Q23" s="26">
        <f>(343/370)*100</f>
        <v>92.702702702702695</v>
      </c>
      <c r="R23" s="6">
        <v>9</v>
      </c>
      <c r="S23" s="6">
        <v>15</v>
      </c>
      <c r="T23" s="6">
        <v>377</v>
      </c>
      <c r="U23" s="6">
        <v>1222</v>
      </c>
      <c r="V23" s="33" t="s">
        <v>174</v>
      </c>
      <c r="W23" s="32" t="s">
        <v>92</v>
      </c>
    </row>
    <row r="24" spans="1:23" x14ac:dyDescent="0.25">
      <c r="A24" s="42"/>
      <c r="B24" s="6" t="s">
        <v>84</v>
      </c>
      <c r="C24" s="6">
        <v>896239452</v>
      </c>
      <c r="D24" s="6">
        <v>896244595</v>
      </c>
      <c r="E24" s="9">
        <v>896.24202349999996</v>
      </c>
      <c r="F24" s="6" t="s">
        <v>18</v>
      </c>
      <c r="G24" s="6" t="s">
        <v>13</v>
      </c>
      <c r="H24" s="6">
        <v>5143</v>
      </c>
      <c r="I24" s="6" t="s">
        <v>46</v>
      </c>
      <c r="J24" s="6" t="s">
        <v>47</v>
      </c>
      <c r="K24" s="38" t="s">
        <v>214</v>
      </c>
      <c r="L24" s="17" t="s">
        <v>18</v>
      </c>
      <c r="M24" s="30" t="s">
        <v>151</v>
      </c>
      <c r="N24" s="6" t="s">
        <v>161</v>
      </c>
      <c r="O24" s="6">
        <f>394*3</f>
        <v>1182</v>
      </c>
      <c r="P24" s="26">
        <f>(355/394)*100</f>
        <v>90.101522842639596</v>
      </c>
      <c r="Q24" s="26">
        <f>(364/394)*100</f>
        <v>92.385786802030452</v>
      </c>
      <c r="R24" s="6">
        <v>2</v>
      </c>
      <c r="S24" s="6">
        <v>595</v>
      </c>
      <c r="T24" s="6">
        <v>987</v>
      </c>
      <c r="U24" s="6">
        <v>1222</v>
      </c>
      <c r="V24" s="33" t="s">
        <v>175</v>
      </c>
      <c r="W24" s="32" t="s">
        <v>92</v>
      </c>
    </row>
    <row r="25" spans="1:23" x14ac:dyDescent="0.25">
      <c r="A25" s="42"/>
      <c r="B25" s="6" t="s">
        <v>85</v>
      </c>
      <c r="C25" s="6">
        <v>898376933</v>
      </c>
      <c r="D25" s="6">
        <v>898382319</v>
      </c>
      <c r="E25" s="9">
        <v>898.37962600000003</v>
      </c>
      <c r="F25" s="6" t="s">
        <v>0</v>
      </c>
      <c r="G25" s="6" t="s">
        <v>13</v>
      </c>
      <c r="H25" s="6">
        <v>5386</v>
      </c>
      <c r="I25" s="6" t="s">
        <v>48</v>
      </c>
      <c r="J25" s="6" t="s">
        <v>49</v>
      </c>
      <c r="K25" s="38" t="s">
        <v>215</v>
      </c>
      <c r="L25" s="17" t="s">
        <v>18</v>
      </c>
      <c r="M25" s="30" t="s">
        <v>151</v>
      </c>
      <c r="N25" s="6" t="s">
        <v>161</v>
      </c>
      <c r="O25" s="6">
        <v>1071</v>
      </c>
      <c r="P25" s="26">
        <f>(285/366)*100</f>
        <v>77.868852459016395</v>
      </c>
      <c r="Q25" s="26">
        <f>(306/366)*100</f>
        <v>83.606557377049185</v>
      </c>
      <c r="R25" s="6">
        <v>17</v>
      </c>
      <c r="S25" s="6">
        <v>15</v>
      </c>
      <c r="T25" s="6">
        <v>372</v>
      </c>
      <c r="U25" s="6">
        <v>1212</v>
      </c>
      <c r="V25" s="33" t="s">
        <v>176</v>
      </c>
      <c r="W25" s="32" t="s">
        <v>92</v>
      </c>
    </row>
    <row r="26" spans="1:23" x14ac:dyDescent="0.25">
      <c r="A26" s="42"/>
      <c r="B26" s="6" t="s">
        <v>86</v>
      </c>
      <c r="C26" s="6">
        <v>898433529</v>
      </c>
      <c r="D26" s="6">
        <v>898438877</v>
      </c>
      <c r="E26" s="9">
        <v>898.43620299999998</v>
      </c>
      <c r="F26" s="6" t="s">
        <v>0</v>
      </c>
      <c r="G26" s="6" t="s">
        <v>13</v>
      </c>
      <c r="H26" s="6">
        <v>5348</v>
      </c>
      <c r="I26" s="6" t="s">
        <v>50</v>
      </c>
      <c r="J26" s="6" t="s">
        <v>51</v>
      </c>
      <c r="K26" s="38" t="s">
        <v>215</v>
      </c>
      <c r="L26" s="17" t="s">
        <v>18</v>
      </c>
      <c r="M26" s="30" t="s">
        <v>160</v>
      </c>
      <c r="N26" s="6" t="s">
        <v>161</v>
      </c>
      <c r="O26" s="6">
        <v>1071</v>
      </c>
      <c r="P26" s="26">
        <f>(285/365)*100</f>
        <v>78.082191780821915</v>
      </c>
      <c r="Q26" s="26">
        <f>(305/365)*100</f>
        <v>83.561643835616437</v>
      </c>
      <c r="R26" s="6">
        <v>14</v>
      </c>
      <c r="S26" s="6">
        <v>15</v>
      </c>
      <c r="T26" s="6">
        <v>373</v>
      </c>
      <c r="U26" s="6">
        <v>1217</v>
      </c>
      <c r="V26" s="33" t="s">
        <v>177</v>
      </c>
      <c r="W26" s="32" t="s">
        <v>92</v>
      </c>
    </row>
    <row r="27" spans="1:23" ht="15.75" thickBot="1" x14ac:dyDescent="0.3">
      <c r="A27" s="43"/>
      <c r="B27" s="7" t="s">
        <v>87</v>
      </c>
      <c r="C27" s="7">
        <v>898611679</v>
      </c>
      <c r="D27" s="7">
        <v>898615571</v>
      </c>
      <c r="E27" s="12">
        <v>898.61362499999996</v>
      </c>
      <c r="F27" s="7" t="s">
        <v>0</v>
      </c>
      <c r="G27" s="7" t="s">
        <v>1</v>
      </c>
      <c r="H27" s="7">
        <v>3892</v>
      </c>
      <c r="I27" s="7" t="s">
        <v>52</v>
      </c>
      <c r="J27" s="7" t="s">
        <v>53</v>
      </c>
      <c r="K27" s="15" t="s">
        <v>18</v>
      </c>
      <c r="L27" s="20" t="s">
        <v>18</v>
      </c>
      <c r="M27" s="31" t="s">
        <v>160</v>
      </c>
      <c r="N27" s="7" t="s">
        <v>178</v>
      </c>
      <c r="O27" s="7">
        <f>347*3</f>
        <v>1041</v>
      </c>
      <c r="P27" s="27">
        <f>(257/347)*100</f>
        <v>74.063400576368878</v>
      </c>
      <c r="Q27" s="27">
        <f>(289/347)*100</f>
        <v>83.285302593659935</v>
      </c>
      <c r="R27" s="7">
        <v>17</v>
      </c>
      <c r="S27" s="7">
        <v>16</v>
      </c>
      <c r="T27" s="7">
        <v>356</v>
      </c>
      <c r="U27" s="7">
        <v>1175</v>
      </c>
      <c r="V27" s="36" t="s">
        <v>179</v>
      </c>
      <c r="W27" s="32" t="s">
        <v>92</v>
      </c>
    </row>
    <row r="28" spans="1:23" x14ac:dyDescent="0.25">
      <c r="A28" s="44" t="s">
        <v>126</v>
      </c>
      <c r="B28" s="13" t="s">
        <v>90</v>
      </c>
      <c r="C28" s="5">
        <v>994470926</v>
      </c>
      <c r="D28" s="5">
        <v>994471462</v>
      </c>
      <c r="E28" s="8">
        <v>994.47119399999997</v>
      </c>
      <c r="F28" s="5" t="s">
        <v>0</v>
      </c>
      <c r="G28" s="5" t="s">
        <v>1</v>
      </c>
      <c r="H28" s="5">
        <v>536</v>
      </c>
      <c r="I28" s="5" t="s">
        <v>91</v>
      </c>
      <c r="J28" s="5" t="s">
        <v>93</v>
      </c>
      <c r="K28" s="14" t="s">
        <v>18</v>
      </c>
      <c r="L28" s="6" t="s">
        <v>18</v>
      </c>
      <c r="M28" s="13" t="s">
        <v>18</v>
      </c>
      <c r="N28" s="5" t="s">
        <v>18</v>
      </c>
      <c r="O28" s="5" t="s">
        <v>18</v>
      </c>
      <c r="P28" s="25" t="s">
        <v>18</v>
      </c>
      <c r="Q28" s="25" t="s">
        <v>18</v>
      </c>
      <c r="R28" s="5" t="s">
        <v>18</v>
      </c>
      <c r="S28" s="5" t="s">
        <v>18</v>
      </c>
      <c r="T28" s="5" t="s">
        <v>18</v>
      </c>
      <c r="U28" s="5" t="s">
        <v>18</v>
      </c>
      <c r="V28" s="35" t="s">
        <v>18</v>
      </c>
      <c r="W28" s="32" t="s">
        <v>92</v>
      </c>
    </row>
    <row r="29" spans="1:23" x14ac:dyDescent="0.25">
      <c r="A29" s="45"/>
      <c r="B29" s="14" t="s">
        <v>94</v>
      </c>
      <c r="C29" s="6">
        <v>994476116</v>
      </c>
      <c r="D29" s="6">
        <v>994476652</v>
      </c>
      <c r="E29" s="9">
        <v>994.47638400000005</v>
      </c>
      <c r="F29" s="6" t="s">
        <v>0</v>
      </c>
      <c r="G29" s="6" t="s">
        <v>1</v>
      </c>
      <c r="H29" s="6">
        <v>536</v>
      </c>
      <c r="I29" s="6" t="s">
        <v>91</v>
      </c>
      <c r="J29" s="6" t="s">
        <v>93</v>
      </c>
      <c r="K29" s="14" t="s">
        <v>18</v>
      </c>
      <c r="L29" s="6" t="s">
        <v>18</v>
      </c>
      <c r="M29" s="14" t="s">
        <v>18</v>
      </c>
      <c r="N29" s="6" t="s">
        <v>18</v>
      </c>
      <c r="O29" s="6" t="s">
        <v>18</v>
      </c>
      <c r="P29" s="26" t="s">
        <v>18</v>
      </c>
      <c r="Q29" s="26" t="s">
        <v>18</v>
      </c>
      <c r="R29" s="6" t="s">
        <v>18</v>
      </c>
      <c r="S29" s="6" t="s">
        <v>18</v>
      </c>
      <c r="T29" s="6" t="s">
        <v>18</v>
      </c>
      <c r="U29" s="6" t="s">
        <v>18</v>
      </c>
      <c r="V29" s="34" t="s">
        <v>18</v>
      </c>
      <c r="W29" s="32" t="s">
        <v>92</v>
      </c>
    </row>
    <row r="30" spans="1:23" x14ac:dyDescent="0.25">
      <c r="A30" s="45"/>
      <c r="B30" s="14" t="s">
        <v>95</v>
      </c>
      <c r="C30" s="6">
        <v>994481305</v>
      </c>
      <c r="D30" s="6">
        <v>994481841</v>
      </c>
      <c r="E30" s="9">
        <v>994.48157300000003</v>
      </c>
      <c r="F30" s="6" t="s">
        <v>0</v>
      </c>
      <c r="G30" s="6" t="s">
        <v>1</v>
      </c>
      <c r="H30" s="6">
        <v>536</v>
      </c>
      <c r="I30" s="6" t="s">
        <v>91</v>
      </c>
      <c r="J30" s="6" t="s">
        <v>93</v>
      </c>
      <c r="K30" s="14" t="s">
        <v>18</v>
      </c>
      <c r="L30" s="6" t="s">
        <v>18</v>
      </c>
      <c r="M30" s="14" t="s">
        <v>18</v>
      </c>
      <c r="N30" s="6" t="s">
        <v>18</v>
      </c>
      <c r="O30" s="6" t="s">
        <v>18</v>
      </c>
      <c r="P30" s="26" t="s">
        <v>18</v>
      </c>
      <c r="Q30" s="26" t="s">
        <v>18</v>
      </c>
      <c r="R30" s="6" t="s">
        <v>18</v>
      </c>
      <c r="S30" s="6" t="s">
        <v>18</v>
      </c>
      <c r="T30" s="6" t="s">
        <v>18</v>
      </c>
      <c r="U30" s="6" t="s">
        <v>18</v>
      </c>
      <c r="V30" s="34" t="s">
        <v>18</v>
      </c>
      <c r="W30" s="32" t="s">
        <v>92</v>
      </c>
    </row>
    <row r="31" spans="1:23" x14ac:dyDescent="0.25">
      <c r="A31" s="45"/>
      <c r="B31" s="14" t="s">
        <v>96</v>
      </c>
      <c r="C31" s="6">
        <v>995859981</v>
      </c>
      <c r="D31" s="6">
        <v>995861355</v>
      </c>
      <c r="E31" s="9">
        <v>995.86066800000003</v>
      </c>
      <c r="F31" s="6" t="s">
        <v>0</v>
      </c>
      <c r="G31" s="6" t="s">
        <v>4</v>
      </c>
      <c r="H31" s="6">
        <v>1374</v>
      </c>
      <c r="I31" s="6" t="s">
        <v>97</v>
      </c>
      <c r="J31" s="6" t="s">
        <v>98</v>
      </c>
      <c r="K31" s="18" t="s">
        <v>127</v>
      </c>
      <c r="L31" s="6">
        <v>1</v>
      </c>
      <c r="M31" s="30" t="s">
        <v>153</v>
      </c>
      <c r="N31" s="6" t="s">
        <v>154</v>
      </c>
      <c r="O31" s="6">
        <v>1374</v>
      </c>
      <c r="P31" s="26">
        <f>(376/458)*100</f>
        <v>82.096069868995642</v>
      </c>
      <c r="Q31" s="26">
        <f>(401/458)*100</f>
        <v>87.554585152838428</v>
      </c>
      <c r="R31" s="6">
        <v>10</v>
      </c>
      <c r="S31" s="6">
        <v>337</v>
      </c>
      <c r="T31" s="6">
        <v>784</v>
      </c>
      <c r="U31" s="6">
        <v>1491</v>
      </c>
      <c r="V31" s="33" t="s">
        <v>180</v>
      </c>
      <c r="W31" s="32" t="s">
        <v>92</v>
      </c>
    </row>
    <row r="32" spans="1:23" x14ac:dyDescent="0.25">
      <c r="A32" s="45"/>
      <c r="B32" s="14" t="s">
        <v>99</v>
      </c>
      <c r="C32" s="6">
        <v>996028653</v>
      </c>
      <c r="D32" s="6">
        <v>996032100</v>
      </c>
      <c r="E32" s="9">
        <v>996.03037649999999</v>
      </c>
      <c r="F32" s="6" t="s">
        <v>0</v>
      </c>
      <c r="G32" s="6" t="s">
        <v>13</v>
      </c>
      <c r="H32" s="6">
        <v>3447</v>
      </c>
      <c r="I32" s="6" t="s">
        <v>14</v>
      </c>
      <c r="J32" s="6" t="s">
        <v>15</v>
      </c>
      <c r="K32" s="18" t="s">
        <v>128</v>
      </c>
      <c r="L32" s="6">
        <v>1</v>
      </c>
      <c r="M32" s="30" t="s">
        <v>151</v>
      </c>
      <c r="N32" s="6" t="s">
        <v>154</v>
      </c>
      <c r="O32" s="6">
        <v>3447</v>
      </c>
      <c r="P32" s="26">
        <f>(946/1161)*100</f>
        <v>81.481481481481481</v>
      </c>
      <c r="Q32" s="26">
        <f>(1020/1161)*100</f>
        <v>87.855297157622729</v>
      </c>
      <c r="R32" s="6">
        <v>23</v>
      </c>
      <c r="S32" s="6">
        <v>234</v>
      </c>
      <c r="T32" s="6">
        <v>1383</v>
      </c>
      <c r="U32" s="6">
        <v>1423</v>
      </c>
      <c r="V32" s="33" t="s">
        <v>181</v>
      </c>
      <c r="W32" s="32" t="s">
        <v>92</v>
      </c>
    </row>
    <row r="33" spans="1:23" x14ac:dyDescent="0.25">
      <c r="A33" s="45"/>
      <c r="B33" s="14" t="s">
        <v>100</v>
      </c>
      <c r="C33" s="6">
        <v>996088747</v>
      </c>
      <c r="D33" s="6">
        <v>996091476</v>
      </c>
      <c r="E33" s="9">
        <v>996.09011150000003</v>
      </c>
      <c r="F33" s="6" t="s">
        <v>0</v>
      </c>
      <c r="G33" s="6" t="s">
        <v>4</v>
      </c>
      <c r="H33" s="6">
        <v>2729</v>
      </c>
      <c r="I33" s="6" t="s">
        <v>101</v>
      </c>
      <c r="J33" s="6" t="s">
        <v>17</v>
      </c>
      <c r="K33" s="18" t="s">
        <v>135</v>
      </c>
      <c r="L33" s="6" t="s">
        <v>18</v>
      </c>
      <c r="M33" s="14" t="s">
        <v>18</v>
      </c>
      <c r="N33" s="6" t="s">
        <v>18</v>
      </c>
      <c r="O33" s="6" t="s">
        <v>18</v>
      </c>
      <c r="P33" s="26" t="s">
        <v>18</v>
      </c>
      <c r="Q33" s="26" t="s">
        <v>18</v>
      </c>
      <c r="R33" s="6" t="s">
        <v>18</v>
      </c>
      <c r="S33" s="6" t="s">
        <v>18</v>
      </c>
      <c r="T33" s="6" t="s">
        <v>18</v>
      </c>
      <c r="U33" s="6" t="s">
        <v>18</v>
      </c>
      <c r="V33" s="34" t="s">
        <v>18</v>
      </c>
      <c r="W33" s="32" t="s">
        <v>92</v>
      </c>
    </row>
    <row r="34" spans="1:23" x14ac:dyDescent="0.25">
      <c r="A34" s="45"/>
      <c r="B34" s="14" t="s">
        <v>102</v>
      </c>
      <c r="C34" s="6">
        <v>996158183</v>
      </c>
      <c r="D34" s="6">
        <v>996161306</v>
      </c>
      <c r="E34" s="9">
        <v>996.15974449999999</v>
      </c>
      <c r="F34" s="6" t="s">
        <v>18</v>
      </c>
      <c r="G34" s="6" t="s">
        <v>13</v>
      </c>
      <c r="H34" s="6">
        <v>3123</v>
      </c>
      <c r="I34" s="6" t="s">
        <v>103</v>
      </c>
      <c r="J34" s="6" t="s">
        <v>104</v>
      </c>
      <c r="K34" s="18" t="s">
        <v>129</v>
      </c>
      <c r="L34" s="6">
        <v>1</v>
      </c>
      <c r="M34" s="30" t="s">
        <v>151</v>
      </c>
      <c r="N34" s="6" t="s">
        <v>159</v>
      </c>
      <c r="O34" s="6">
        <f>3*981</f>
        <v>2943</v>
      </c>
      <c r="P34" s="26">
        <f>(816/981)*100</f>
        <v>83.180428134556578</v>
      </c>
      <c r="Q34" s="26">
        <f>(873/981)*100</f>
        <v>88.9908256880734</v>
      </c>
      <c r="R34" s="6">
        <v>3</v>
      </c>
      <c r="S34" s="6">
        <v>197</v>
      </c>
      <c r="T34" s="6">
        <v>1176</v>
      </c>
      <c r="U34" s="6">
        <v>1477</v>
      </c>
      <c r="V34" s="33" t="s">
        <v>190</v>
      </c>
      <c r="W34" s="32" t="s">
        <v>92</v>
      </c>
    </row>
    <row r="35" spans="1:23" x14ac:dyDescent="0.25">
      <c r="A35" s="45"/>
      <c r="B35" s="14" t="s">
        <v>105</v>
      </c>
      <c r="C35" s="6">
        <v>996269914</v>
      </c>
      <c r="D35" s="6">
        <v>996273406</v>
      </c>
      <c r="E35" s="9">
        <v>996.27166</v>
      </c>
      <c r="F35" s="6" t="s">
        <v>18</v>
      </c>
      <c r="G35" s="6" t="s">
        <v>4</v>
      </c>
      <c r="H35" s="6">
        <v>3492</v>
      </c>
      <c r="I35" s="6" t="s">
        <v>106</v>
      </c>
      <c r="J35" s="6" t="s">
        <v>22</v>
      </c>
      <c r="K35" s="18" t="s">
        <v>136</v>
      </c>
      <c r="L35" s="6">
        <v>1</v>
      </c>
      <c r="M35" s="30" t="s">
        <v>151</v>
      </c>
      <c r="N35" s="6" t="s">
        <v>182</v>
      </c>
      <c r="O35" s="6">
        <f>731*3</f>
        <v>2193</v>
      </c>
      <c r="P35" s="26">
        <f>(446/731)*100</f>
        <v>61.012311901504788</v>
      </c>
      <c r="Q35" s="26">
        <f>(500/731)*100</f>
        <v>68.399452804377574</v>
      </c>
      <c r="R35" s="6">
        <v>70</v>
      </c>
      <c r="S35" s="6">
        <v>456</v>
      </c>
      <c r="T35" s="6">
        <v>1145</v>
      </c>
      <c r="U35" s="6">
        <v>1624</v>
      </c>
      <c r="V35" s="33" t="s">
        <v>183</v>
      </c>
      <c r="W35" s="32" t="s">
        <v>92</v>
      </c>
    </row>
    <row r="36" spans="1:23" x14ac:dyDescent="0.25">
      <c r="A36" s="45"/>
      <c r="B36" s="14" t="s">
        <v>107</v>
      </c>
      <c r="C36" s="6">
        <v>999167164</v>
      </c>
      <c r="D36" s="6">
        <v>999171499</v>
      </c>
      <c r="E36" s="9">
        <v>999.1693315</v>
      </c>
      <c r="F36" s="6" t="s">
        <v>18</v>
      </c>
      <c r="G36" s="6" t="s">
        <v>13</v>
      </c>
      <c r="H36" s="6">
        <v>4335</v>
      </c>
      <c r="I36" s="6" t="s">
        <v>108</v>
      </c>
      <c r="J36" s="6" t="s">
        <v>109</v>
      </c>
      <c r="K36" s="18" t="s">
        <v>137</v>
      </c>
      <c r="L36" s="6" t="s">
        <v>18</v>
      </c>
      <c r="M36" s="30" t="s">
        <v>184</v>
      </c>
      <c r="N36" s="6" t="s">
        <v>185</v>
      </c>
      <c r="O36" s="6">
        <f>3*385</f>
        <v>1155</v>
      </c>
      <c r="P36" s="26">
        <f>(317/385)*100</f>
        <v>82.337662337662337</v>
      </c>
      <c r="Q36" s="26">
        <f>(344/385)*100</f>
        <v>89.350649350649348</v>
      </c>
      <c r="R36" s="6">
        <v>0</v>
      </c>
      <c r="S36" s="6">
        <v>346</v>
      </c>
      <c r="T36" s="6">
        <v>730</v>
      </c>
      <c r="U36" s="6">
        <v>1056</v>
      </c>
      <c r="V36" s="33" t="s">
        <v>186</v>
      </c>
      <c r="W36" s="32" t="s">
        <v>92</v>
      </c>
    </row>
    <row r="37" spans="1:23" x14ac:dyDescent="0.25">
      <c r="A37" s="45"/>
      <c r="B37" s="14" t="s">
        <v>110</v>
      </c>
      <c r="C37" s="6">
        <v>999187455</v>
      </c>
      <c r="D37" s="6">
        <v>999188441</v>
      </c>
      <c r="E37" s="9">
        <v>999.18794800000001</v>
      </c>
      <c r="F37" s="6" t="s">
        <v>0</v>
      </c>
      <c r="G37" s="6" t="s">
        <v>1</v>
      </c>
      <c r="H37" s="6">
        <v>986</v>
      </c>
      <c r="I37" s="6" t="s">
        <v>111</v>
      </c>
      <c r="J37" s="6" t="s">
        <v>112</v>
      </c>
      <c r="K37" s="14" t="s">
        <v>18</v>
      </c>
      <c r="L37" s="6" t="s">
        <v>18</v>
      </c>
      <c r="M37" s="30" t="s">
        <v>151</v>
      </c>
      <c r="N37" s="6" t="s">
        <v>187</v>
      </c>
      <c r="O37" s="6">
        <f>3*245</f>
        <v>735</v>
      </c>
      <c r="P37" s="26">
        <f>(177/245)*100</f>
        <v>72.244897959183675</v>
      </c>
      <c r="Q37" s="26">
        <f>(209/245)*100</f>
        <v>85.306122448979593</v>
      </c>
      <c r="R37" s="6">
        <v>2</v>
      </c>
      <c r="S37" s="6">
        <v>9</v>
      </c>
      <c r="T37" s="6">
        <v>253</v>
      </c>
      <c r="U37" s="6">
        <v>1070</v>
      </c>
      <c r="V37" s="33" t="s">
        <v>188</v>
      </c>
      <c r="W37" s="32" t="s">
        <v>92</v>
      </c>
    </row>
    <row r="38" spans="1:23" x14ac:dyDescent="0.25">
      <c r="A38" s="45"/>
      <c r="B38" s="14" t="s">
        <v>113</v>
      </c>
      <c r="C38" s="6">
        <v>1000170948</v>
      </c>
      <c r="D38" s="6">
        <v>1000178728</v>
      </c>
      <c r="E38" s="9">
        <v>1000.174838</v>
      </c>
      <c r="F38" s="6" t="s">
        <v>0</v>
      </c>
      <c r="G38" s="6" t="s">
        <v>13</v>
      </c>
      <c r="H38" s="6">
        <v>7780</v>
      </c>
      <c r="I38" s="6" t="s">
        <v>114</v>
      </c>
      <c r="J38" s="6" t="s">
        <v>25</v>
      </c>
      <c r="K38" s="18" t="s">
        <v>130</v>
      </c>
      <c r="L38" s="6" t="s">
        <v>18</v>
      </c>
      <c r="M38" s="14" t="s">
        <v>160</v>
      </c>
      <c r="N38" s="6" t="s">
        <v>161</v>
      </c>
      <c r="O38" s="6">
        <f>3*374</f>
        <v>1122</v>
      </c>
      <c r="P38" s="26">
        <f>(327/374)*100</f>
        <v>87.433155080213908</v>
      </c>
      <c r="Q38" s="26">
        <f>(348/374)*100</f>
        <v>93.048128342245988</v>
      </c>
      <c r="R38" s="6">
        <v>5</v>
      </c>
      <c r="S38" s="6">
        <v>279</v>
      </c>
      <c r="T38" s="6">
        <v>652</v>
      </c>
      <c r="U38" s="6">
        <v>927</v>
      </c>
      <c r="V38" s="33" t="s">
        <v>189</v>
      </c>
      <c r="W38" s="32" t="s">
        <v>92</v>
      </c>
    </row>
    <row r="39" spans="1:23" x14ac:dyDescent="0.25">
      <c r="A39" s="45"/>
      <c r="B39" s="14" t="s">
        <v>115</v>
      </c>
      <c r="C39" s="6">
        <v>1002484124</v>
      </c>
      <c r="D39" s="6">
        <v>1002488429</v>
      </c>
      <c r="E39" s="9">
        <v>1002.4862765</v>
      </c>
      <c r="F39" s="6" t="s">
        <v>0</v>
      </c>
      <c r="G39" s="6" t="s">
        <v>13</v>
      </c>
      <c r="H39" s="6">
        <v>4305</v>
      </c>
      <c r="I39" s="6" t="s">
        <v>116</v>
      </c>
      <c r="J39" s="6" t="s">
        <v>29</v>
      </c>
      <c r="K39" s="18" t="s">
        <v>138</v>
      </c>
      <c r="L39" s="6">
        <v>1</v>
      </c>
      <c r="M39" s="30" t="s">
        <v>153</v>
      </c>
      <c r="N39" s="6" t="s">
        <v>157</v>
      </c>
      <c r="O39" s="6">
        <f>3*1451</f>
        <v>4353</v>
      </c>
      <c r="P39" s="26">
        <f>(1252/1451)*100</f>
        <v>86.285320468642311</v>
      </c>
      <c r="Q39" s="26">
        <f>(1315/1451)*100</f>
        <v>90.62715368711234</v>
      </c>
      <c r="R39" s="6">
        <v>24</v>
      </c>
      <c r="S39" s="6">
        <v>15</v>
      </c>
      <c r="T39" s="6">
        <v>1457</v>
      </c>
      <c r="U39" s="6">
        <v>1647</v>
      </c>
      <c r="V39" s="33" t="s">
        <v>191</v>
      </c>
      <c r="W39" s="32" t="s">
        <v>92</v>
      </c>
    </row>
    <row r="40" spans="1:23" x14ac:dyDescent="0.25">
      <c r="A40" s="45"/>
      <c r="B40" s="14" t="s">
        <v>117</v>
      </c>
      <c r="C40" s="6">
        <v>1002501786</v>
      </c>
      <c r="D40" s="6">
        <v>1002506091</v>
      </c>
      <c r="E40" s="9">
        <v>1002.5039385</v>
      </c>
      <c r="F40" s="6" t="s">
        <v>0</v>
      </c>
      <c r="G40" s="6" t="s">
        <v>13</v>
      </c>
      <c r="H40" s="6">
        <v>4305</v>
      </c>
      <c r="I40" s="6" t="s">
        <v>116</v>
      </c>
      <c r="J40" s="6" t="s">
        <v>29</v>
      </c>
      <c r="K40" s="18" t="s">
        <v>138</v>
      </c>
      <c r="L40" s="6">
        <v>1</v>
      </c>
      <c r="M40" s="30" t="s">
        <v>153</v>
      </c>
      <c r="N40" s="6" t="s">
        <v>157</v>
      </c>
      <c r="O40" s="6">
        <f>3*1451</f>
        <v>4353</v>
      </c>
      <c r="P40" s="26">
        <f>(1252/1451)*100</f>
        <v>86.285320468642311</v>
      </c>
      <c r="Q40" s="26">
        <f>(1315/1451)*100</f>
        <v>90.62715368711234</v>
      </c>
      <c r="R40" s="6">
        <v>24</v>
      </c>
      <c r="S40" s="6">
        <v>15</v>
      </c>
      <c r="T40" s="6">
        <v>1457</v>
      </c>
      <c r="U40" s="6">
        <v>1647</v>
      </c>
      <c r="V40" s="33" t="s">
        <v>191</v>
      </c>
      <c r="W40" s="32" t="s">
        <v>92</v>
      </c>
    </row>
    <row r="41" spans="1:23" x14ac:dyDescent="0.25">
      <c r="A41" s="45"/>
      <c r="B41" s="14" t="s">
        <v>118</v>
      </c>
      <c r="C41" s="6">
        <v>1002519683</v>
      </c>
      <c r="D41" s="6">
        <v>1002521940</v>
      </c>
      <c r="E41" s="9">
        <v>1002.5208115</v>
      </c>
      <c r="F41" s="6" t="s">
        <v>0</v>
      </c>
      <c r="G41" s="6" t="s">
        <v>4</v>
      </c>
      <c r="H41" s="6">
        <v>2257</v>
      </c>
      <c r="I41" s="6" t="s">
        <v>119</v>
      </c>
      <c r="J41" s="6" t="s">
        <v>120</v>
      </c>
      <c r="K41" s="18" t="s">
        <v>139</v>
      </c>
      <c r="L41" s="6">
        <v>1</v>
      </c>
      <c r="M41" s="30" t="s">
        <v>151</v>
      </c>
      <c r="N41" s="6" t="s">
        <v>192</v>
      </c>
      <c r="O41" s="6">
        <f>3*272</f>
        <v>816</v>
      </c>
      <c r="P41" s="26">
        <f>(191/272)*100</f>
        <v>70.220588235294116</v>
      </c>
      <c r="Q41" s="26">
        <f>(207/272)*100</f>
        <v>76.10294117647058</v>
      </c>
      <c r="R41" s="6">
        <v>11</v>
      </c>
      <c r="S41" s="6">
        <v>357</v>
      </c>
      <c r="T41" s="6">
        <v>622</v>
      </c>
      <c r="U41" s="6">
        <v>1484</v>
      </c>
      <c r="V41" s="33" t="s">
        <v>193</v>
      </c>
      <c r="W41" s="32" t="s">
        <v>92</v>
      </c>
    </row>
    <row r="42" spans="1:23" x14ac:dyDescent="0.25">
      <c r="A42" s="45"/>
      <c r="B42" s="14" t="s">
        <v>121</v>
      </c>
      <c r="C42" s="6">
        <v>1002710349</v>
      </c>
      <c r="D42" s="6">
        <v>1002712485</v>
      </c>
      <c r="E42" s="9">
        <v>1002.711417</v>
      </c>
      <c r="F42" s="6" t="s">
        <v>18</v>
      </c>
      <c r="G42" s="6" t="s">
        <v>13</v>
      </c>
      <c r="H42" s="6">
        <v>2136</v>
      </c>
      <c r="I42" s="6" t="s">
        <v>122</v>
      </c>
      <c r="J42" s="6" t="s">
        <v>27</v>
      </c>
      <c r="K42" s="18" t="s">
        <v>131</v>
      </c>
      <c r="L42" s="6" t="s">
        <v>18</v>
      </c>
      <c r="M42" s="30" t="s">
        <v>153</v>
      </c>
      <c r="N42" s="6" t="s">
        <v>143</v>
      </c>
      <c r="O42" s="6">
        <f>3*363</f>
        <v>1089</v>
      </c>
      <c r="P42" s="26">
        <f>(302/363)*100</f>
        <v>83.19559228650138</v>
      </c>
      <c r="Q42" s="26">
        <f>(329/363)*100</f>
        <v>90.633608815426996</v>
      </c>
      <c r="R42" s="6">
        <v>0</v>
      </c>
      <c r="S42" s="6">
        <v>274</v>
      </c>
      <c r="T42" s="6">
        <v>636</v>
      </c>
      <c r="U42" s="6">
        <v>924</v>
      </c>
      <c r="V42" s="33" t="s">
        <v>194</v>
      </c>
      <c r="W42" s="32" t="s">
        <v>92</v>
      </c>
    </row>
    <row r="43" spans="1:23" ht="15.75" thickBot="1" x14ac:dyDescent="0.3">
      <c r="A43" s="46"/>
      <c r="B43" s="15" t="s">
        <v>123</v>
      </c>
      <c r="C43" s="7">
        <v>1004253805</v>
      </c>
      <c r="D43" s="7">
        <v>1004257272</v>
      </c>
      <c r="E43" s="12">
        <v>1004.2555384999999</v>
      </c>
      <c r="F43" s="7" t="s">
        <v>18</v>
      </c>
      <c r="G43" s="7" t="s">
        <v>13</v>
      </c>
      <c r="H43" s="7">
        <v>3467</v>
      </c>
      <c r="I43" s="7" t="s">
        <v>124</v>
      </c>
      <c r="J43" s="7" t="s">
        <v>125</v>
      </c>
      <c r="K43" s="19" t="s">
        <v>132</v>
      </c>
      <c r="L43" s="7">
        <v>1</v>
      </c>
      <c r="M43" s="31" t="s">
        <v>151</v>
      </c>
      <c r="N43" s="7" t="s">
        <v>154</v>
      </c>
      <c r="O43" s="7">
        <f>3*564</f>
        <v>1692</v>
      </c>
      <c r="P43" s="27">
        <f>(341/564)*100</f>
        <v>60.460992907801412</v>
      </c>
      <c r="Q43" s="27">
        <f>(393/564)*100</f>
        <v>69.680851063829792</v>
      </c>
      <c r="R43" s="7">
        <v>41</v>
      </c>
      <c r="S43" s="7">
        <v>866</v>
      </c>
      <c r="T43" s="7">
        <v>1418</v>
      </c>
      <c r="U43" s="7">
        <v>1456</v>
      </c>
      <c r="V43" s="36" t="s">
        <v>195</v>
      </c>
      <c r="W43" s="32" t="s">
        <v>92</v>
      </c>
    </row>
    <row r="44" spans="1:23" x14ac:dyDescent="0.25">
      <c r="B44"/>
      <c r="C44"/>
      <c r="D44"/>
      <c r="E44"/>
      <c r="F44"/>
      <c r="G44"/>
      <c r="H44"/>
      <c r="I44"/>
      <c r="J44"/>
      <c r="K44" s="4"/>
    </row>
    <row r="45" spans="1:23" x14ac:dyDescent="0.25">
      <c r="B45"/>
      <c r="C45"/>
      <c r="D45"/>
      <c r="E45"/>
      <c r="F45"/>
      <c r="G45"/>
      <c r="H45"/>
      <c r="I45"/>
      <c r="J45"/>
      <c r="K45" s="4"/>
    </row>
  </sheetData>
  <mergeCells count="3">
    <mergeCell ref="A3:A27"/>
    <mergeCell ref="A28:A43"/>
    <mergeCell ref="M1:V1"/>
  </mergeCells>
  <conditionalFormatting sqref="P3:P4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3:Q4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V21" r:id="rId1" xr:uid="{149DDEBA-DDE7-4C70-BB2D-F11EA6C472D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Supplementary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Nikolaj Vendelbo</dc:creator>
  <cp:lastModifiedBy>Nikolaj Vendelbo</cp:lastModifiedBy>
  <dcterms:created xsi:type="dcterms:W3CDTF">2021-05-23T14:21:21Z</dcterms:created>
  <dcterms:modified xsi:type="dcterms:W3CDTF">2021-07-09T16:10:03Z</dcterms:modified>
</cp:coreProperties>
</file>