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PCR 7 cycles" sheetId="3" r:id="rId1"/>
    <sheet name="Efficiency qPCR With Beads" sheetId="1" r:id="rId2"/>
    <sheet name="Efficiency qPCR Without_beads " sheetId="2" r:id="rId3"/>
  </sheets>
  <calcPr calcId="152511"/>
</workbook>
</file>

<file path=xl/calcChain.xml><?xml version="1.0" encoding="utf-8"?>
<calcChain xmlns="http://schemas.openxmlformats.org/spreadsheetml/2006/main">
  <c r="D4" i="3" l="1"/>
  <c r="E4" i="3" s="1"/>
  <c r="G6" i="3"/>
  <c r="C4" i="3"/>
  <c r="D5" i="3"/>
  <c r="E5" i="3" s="1"/>
  <c r="C5" i="3"/>
  <c r="B13" i="1"/>
  <c r="F5" i="3" l="1"/>
  <c r="F4" i="3"/>
  <c r="F6" i="3" s="1"/>
  <c r="H6" i="3" s="1"/>
  <c r="B13" i="2"/>
  <c r="A9" i="1" l="1"/>
  <c r="A8" i="1"/>
  <c r="A7" i="1"/>
  <c r="A6" i="1"/>
  <c r="A5" i="1"/>
  <c r="C10" i="1"/>
  <c r="C9" i="1" s="1"/>
  <c r="B10" i="1"/>
  <c r="C10" i="2"/>
  <c r="B10" i="2" s="1"/>
  <c r="A9" i="2"/>
  <c r="A8" i="2"/>
  <c r="A7" i="2"/>
  <c r="A6" i="2"/>
  <c r="A5" i="2"/>
  <c r="A4" i="2"/>
  <c r="C9" i="2" l="1"/>
  <c r="B9" i="2" s="1"/>
  <c r="B9" i="1"/>
  <c r="C8" i="1"/>
  <c r="C8" i="2"/>
  <c r="C7" i="1" l="1"/>
  <c r="B8" i="1"/>
  <c r="C7" i="2"/>
  <c r="B8" i="2"/>
  <c r="C6" i="1" l="1"/>
  <c r="B7" i="1"/>
  <c r="C6" i="2"/>
  <c r="B7" i="2"/>
  <c r="C5" i="1" l="1"/>
  <c r="B6" i="1"/>
  <c r="B6" i="2"/>
  <c r="C5" i="2"/>
  <c r="B5" i="1" l="1"/>
  <c r="C4" i="1"/>
  <c r="B4" i="1" s="1"/>
  <c r="C4" i="2"/>
  <c r="B4" i="2" s="1"/>
  <c r="B5" i="2"/>
</calcChain>
</file>

<file path=xl/sharedStrings.xml><?xml version="1.0" encoding="utf-8"?>
<sst xmlns="http://schemas.openxmlformats.org/spreadsheetml/2006/main" count="28" uniqueCount="19">
  <si>
    <t xml:space="preserve">E = </t>
  </si>
  <si>
    <t>s =</t>
  </si>
  <si>
    <t>Ct (99)</t>
  </si>
  <si>
    <t xml:space="preserve"> </t>
  </si>
  <si>
    <t>Log2 (ng)</t>
  </si>
  <si>
    <t>Threshold = 201,7</t>
  </si>
  <si>
    <t>DNA (ng)</t>
  </si>
  <si>
    <t>Post-capture POOL with Dynabeads C1~</t>
  </si>
  <si>
    <t>Post-capture POOL without Dynabeads C1~</t>
  </si>
  <si>
    <t>Sample</t>
  </si>
  <si>
    <t>Concentration after PCR, ng/mkl</t>
  </si>
  <si>
    <t>Sum output, pg</t>
  </si>
  <si>
    <t xml:space="preserve">Efficiency of qPCR </t>
  </si>
  <si>
    <t>Concentration of DNA, pg/mkl</t>
  </si>
  <si>
    <t>DNA per reaction, pg</t>
  </si>
  <si>
    <t>Efficiency of PCR (7 cycles)</t>
  </si>
  <si>
    <t>-</t>
  </si>
  <si>
    <t>(Mean)</t>
  </si>
  <si>
    <t>Supplementary Table S2. Efficiency of PCR of post-capture pool of DNA libraries with or without Dynabeads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</si>
</sst>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Efficiency of qPCR with Dynabeads C1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6168744531933508"/>
          <c:y val="2.68456375838926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737007874015747"/>
                  <c:y val="0.235628827646544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'Efficiency qPCR With Beads'!$B$5:$B$9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xVal>
          <c:yVal>
            <c:numRef>
              <c:f>'Efficiency qPCR With Beads'!$A$5:$A$9</c:f>
              <c:numCache>
                <c:formatCode>General</c:formatCode>
                <c:ptCount val="5"/>
                <c:pt idx="0">
                  <c:v>9.6499999999999986</c:v>
                </c:pt>
                <c:pt idx="1">
                  <c:v>12.4</c:v>
                </c:pt>
                <c:pt idx="2">
                  <c:v>12.8</c:v>
                </c:pt>
                <c:pt idx="3">
                  <c:v>14.850000000000001</c:v>
                </c:pt>
                <c:pt idx="4">
                  <c:v>15.850000000000001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33757696"/>
        <c:axId val="-1033747904"/>
      </c:scatterChart>
      <c:valAx>
        <c:axId val="-103375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</a:t>
                </a:r>
                <a:br>
                  <a:rPr lang="en-US"/>
                </a:br>
                <a:r>
                  <a:rPr lang="en-US"/>
                  <a:t>(Relative content of DNA in the reaction)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33747904"/>
        <c:crosses val="autoZero"/>
        <c:crossBetween val="midCat"/>
      </c:valAx>
      <c:valAx>
        <c:axId val="-103374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</a:t>
                </a:r>
                <a:r>
                  <a:rPr lang="en-US" baseline="-25000"/>
                  <a:t>t</a:t>
                </a:r>
                <a:endParaRPr lang="ru-RU" baseline="-250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33757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Efficiency of qPCR without Dynabeads C1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747987751531058"/>
                  <c:y val="0.175969305920093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'Efficiency qPCR Without_beads '!$B$4:$B$9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</c:numCache>
            </c:numRef>
          </c:xVal>
          <c:yVal>
            <c:numRef>
              <c:f>'Efficiency qPCR Without_beads '!$A$4:$A$9</c:f>
              <c:numCache>
                <c:formatCode>General</c:formatCode>
                <c:ptCount val="6"/>
                <c:pt idx="0">
                  <c:v>9.4</c:v>
                </c:pt>
                <c:pt idx="1">
                  <c:v>10.666666666666666</c:v>
                </c:pt>
                <c:pt idx="2">
                  <c:v>11.433333333333332</c:v>
                </c:pt>
                <c:pt idx="3">
                  <c:v>12.4</c:v>
                </c:pt>
                <c:pt idx="4">
                  <c:v>13.766666666666666</c:v>
                </c:pt>
                <c:pt idx="5">
                  <c:v>14.966666666666669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33743008"/>
        <c:axId val="-1033745184"/>
      </c:scatterChart>
      <c:valAx>
        <c:axId val="-1033743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</a:t>
                </a:r>
                <a:br>
                  <a:rPr lang="en-US"/>
                </a:br>
                <a:r>
                  <a:rPr lang="en-US"/>
                  <a:t>(Relative content of DNA in the reaction)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33745184"/>
        <c:crosses val="autoZero"/>
        <c:crossBetween val="midCat"/>
      </c:valAx>
      <c:valAx>
        <c:axId val="-103374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С</a:t>
                </a:r>
                <a:r>
                  <a:rPr lang="en-US" baseline="-25000"/>
                  <a:t>t</a:t>
                </a:r>
                <a:endParaRPr lang="ru-RU" baseline="-250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33743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2</xdr:row>
      <xdr:rowOff>104775</xdr:rowOff>
    </xdr:from>
    <xdr:to>
      <xdr:col>13</xdr:col>
      <xdr:colOff>104775</xdr:colOff>
      <xdr:row>17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2</xdr:row>
      <xdr:rowOff>31750</xdr:rowOff>
    </xdr:from>
    <xdr:to>
      <xdr:col>12</xdr:col>
      <xdr:colOff>276225</xdr:colOff>
      <xdr:row>17</xdr:row>
      <xdr:rowOff>12700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4.4" x14ac:dyDescent="0.3"/>
  <cols>
    <col min="1" max="1" width="13.109375" customWidth="1"/>
    <col min="2" max="2" width="18" customWidth="1"/>
    <col min="3" max="3" width="14.5546875" customWidth="1"/>
    <col min="4" max="4" width="16.109375" customWidth="1"/>
    <col min="6" max="6" width="12.88671875" customWidth="1"/>
    <col min="7" max="7" width="11.88671875" customWidth="1"/>
  </cols>
  <sheetData>
    <row r="1" spans="1:9" x14ac:dyDescent="0.3">
      <c r="A1" s="10" t="s">
        <v>18</v>
      </c>
    </row>
    <row r="3" spans="1:9" ht="43.2" x14ac:dyDescent="0.3">
      <c r="A3" s="7" t="s">
        <v>9</v>
      </c>
      <c r="B3" s="7" t="s">
        <v>13</v>
      </c>
      <c r="C3" s="7" t="s">
        <v>14</v>
      </c>
      <c r="D3" s="7" t="s">
        <v>10</v>
      </c>
      <c r="E3" s="7" t="s">
        <v>11</v>
      </c>
      <c r="F3" s="7" t="s">
        <v>15</v>
      </c>
      <c r="G3" s="7" t="s">
        <v>12</v>
      </c>
      <c r="H3" s="3"/>
    </row>
    <row r="4" spans="1:9" ht="57.6" x14ac:dyDescent="0.3">
      <c r="A4" s="7" t="s">
        <v>7</v>
      </c>
      <c r="B4" s="8">
        <v>240</v>
      </c>
      <c r="C4" s="7">
        <f>B4*2</f>
        <v>480</v>
      </c>
      <c r="D4" s="7">
        <f>(1.32+1.31)/2</f>
        <v>1.3149999999999999</v>
      </c>
      <c r="E4" s="7">
        <f>D4*19*1000</f>
        <v>24985</v>
      </c>
      <c r="F4" s="9">
        <f>((E4/C4)^(1/7)-1)*100</f>
        <v>75.875540533827945</v>
      </c>
      <c r="G4" s="7">
        <v>59.5</v>
      </c>
      <c r="H4" s="3"/>
    </row>
    <row r="5" spans="1:9" ht="57.6" x14ac:dyDescent="0.3">
      <c r="A5" s="7" t="s">
        <v>8</v>
      </c>
      <c r="B5" s="7">
        <v>83</v>
      </c>
      <c r="C5" s="7">
        <f>B5*2</f>
        <v>166</v>
      </c>
      <c r="D5" s="7">
        <f>(0.999+0.997)/2</f>
        <v>0.998</v>
      </c>
      <c r="E5" s="7">
        <f>D5*19*1000</f>
        <v>18962</v>
      </c>
      <c r="F5" s="9">
        <f>((E5/C5)^(1/7)-1)*100</f>
        <v>96.77413309104918</v>
      </c>
      <c r="G5" s="7">
        <v>89</v>
      </c>
      <c r="H5" s="3"/>
    </row>
    <row r="6" spans="1:9" x14ac:dyDescent="0.3">
      <c r="A6" s="3"/>
      <c r="B6" s="3"/>
      <c r="C6" s="3"/>
      <c r="D6" s="3"/>
      <c r="E6" s="3"/>
      <c r="F6" s="4">
        <f>F5-F4</f>
        <v>20.898592557221235</v>
      </c>
      <c r="G6" s="3">
        <f>G5-G4</f>
        <v>29.5</v>
      </c>
      <c r="H6" s="4">
        <f>AVERAGE(F6:G6)</f>
        <v>25.199296278610618</v>
      </c>
      <c r="I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4.4" x14ac:dyDescent="0.3"/>
  <cols>
    <col min="2" max="2" width="14.88671875" bestFit="1" customWidth="1"/>
  </cols>
  <sheetData>
    <row r="1" spans="1:4" x14ac:dyDescent="0.3">
      <c r="A1" s="10" t="s">
        <v>18</v>
      </c>
    </row>
    <row r="3" spans="1:4" x14ac:dyDescent="0.3">
      <c r="A3" s="5" t="s">
        <v>2</v>
      </c>
      <c r="B3" s="5" t="s">
        <v>4</v>
      </c>
      <c r="C3" s="5" t="s">
        <v>6</v>
      </c>
      <c r="D3" t="s">
        <v>5</v>
      </c>
    </row>
    <row r="4" spans="1:4" x14ac:dyDescent="0.3">
      <c r="A4" s="6" t="s">
        <v>16</v>
      </c>
      <c r="B4" s="5">
        <f>LOG(C4,2)</f>
        <v>6</v>
      </c>
      <c r="C4" s="5">
        <f t="shared" ref="C4:C8" si="0">C5*2</f>
        <v>64</v>
      </c>
    </row>
    <row r="5" spans="1:4" x14ac:dyDescent="0.3">
      <c r="A5" s="5">
        <f>(10.2+9.1)/2</f>
        <v>9.6499999999999986</v>
      </c>
      <c r="B5" s="5">
        <f t="shared" ref="B5:B10" si="1">LOG(C5,2)</f>
        <v>5</v>
      </c>
      <c r="C5" s="5">
        <f t="shared" si="0"/>
        <v>32</v>
      </c>
    </row>
    <row r="6" spans="1:4" x14ac:dyDescent="0.3">
      <c r="A6" s="5">
        <f>(12.8+12)/2</f>
        <v>12.4</v>
      </c>
      <c r="B6" s="5">
        <f t="shared" si="1"/>
        <v>4</v>
      </c>
      <c r="C6" s="5">
        <f t="shared" si="0"/>
        <v>16</v>
      </c>
    </row>
    <row r="7" spans="1:4" x14ac:dyDescent="0.3">
      <c r="A7" s="5">
        <f>(12.8+12.8)/2</f>
        <v>12.8</v>
      </c>
      <c r="B7" s="5">
        <f t="shared" si="1"/>
        <v>3</v>
      </c>
      <c r="C7" s="5">
        <f t="shared" si="0"/>
        <v>8</v>
      </c>
    </row>
    <row r="8" spans="1:4" x14ac:dyDescent="0.3">
      <c r="A8" s="5">
        <f>(14.8+14.9)/2</f>
        <v>14.850000000000001</v>
      </c>
      <c r="B8" s="5">
        <f t="shared" si="1"/>
        <v>2</v>
      </c>
      <c r="C8" s="5">
        <f t="shared" si="0"/>
        <v>4</v>
      </c>
    </row>
    <row r="9" spans="1:4" x14ac:dyDescent="0.3">
      <c r="A9" s="5">
        <f>(15.9+15.8)/2</f>
        <v>15.850000000000001</v>
      </c>
      <c r="B9" s="5">
        <f t="shared" si="1"/>
        <v>1</v>
      </c>
      <c r="C9" s="5">
        <f>C10*2</f>
        <v>2</v>
      </c>
    </row>
    <row r="10" spans="1:4" x14ac:dyDescent="0.3">
      <c r="A10" s="5" t="s">
        <v>3</v>
      </c>
      <c r="B10" s="5">
        <f t="shared" si="1"/>
        <v>0</v>
      </c>
      <c r="C10" s="5">
        <f>1</f>
        <v>1</v>
      </c>
    </row>
    <row r="13" spans="1:4" x14ac:dyDescent="0.3">
      <c r="A13" s="1" t="s">
        <v>0</v>
      </c>
      <c r="B13" s="2">
        <f>2^(-1/B15)-1</f>
        <v>0.59482781615375568</v>
      </c>
    </row>
    <row r="15" spans="1:4" x14ac:dyDescent="0.3">
      <c r="A15" s="1" t="s">
        <v>1</v>
      </c>
      <c r="B15" s="2">
        <v>-1.4850000000000001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/>
  </sheetViews>
  <sheetFormatPr defaultRowHeight="14.4" x14ac:dyDescent="0.3"/>
  <cols>
    <col min="1" max="1" width="9.109375" bestFit="1" customWidth="1"/>
    <col min="2" max="2" width="11.88671875" bestFit="1" customWidth="1"/>
    <col min="3" max="3" width="9.109375" customWidth="1"/>
    <col min="4" max="4" width="15.5546875" bestFit="1" customWidth="1"/>
  </cols>
  <sheetData>
    <row r="1" spans="1:4" x14ac:dyDescent="0.3">
      <c r="A1" s="10" t="s">
        <v>18</v>
      </c>
    </row>
    <row r="3" spans="1:4" x14ac:dyDescent="0.3">
      <c r="A3" s="5" t="s">
        <v>2</v>
      </c>
      <c r="B3" s="5" t="s">
        <v>4</v>
      </c>
      <c r="C3" s="5" t="s">
        <v>6</v>
      </c>
      <c r="D3" t="s">
        <v>5</v>
      </c>
    </row>
    <row r="4" spans="1:4" x14ac:dyDescent="0.3">
      <c r="A4" s="5">
        <f>(9.5+9.5+9.2)/3</f>
        <v>9.4</v>
      </c>
      <c r="B4" s="5">
        <f>LOG(C4,2)</f>
        <v>6</v>
      </c>
      <c r="C4" s="5">
        <f t="shared" ref="C4:C8" si="0">C5*2</f>
        <v>64</v>
      </c>
    </row>
    <row r="5" spans="1:4" x14ac:dyDescent="0.3">
      <c r="A5" s="5">
        <f>(11.1+10.3+10.6)/3</f>
        <v>10.666666666666666</v>
      </c>
      <c r="B5" s="5">
        <f t="shared" ref="B5:B10" si="1">LOG(C5,2)</f>
        <v>5</v>
      </c>
      <c r="C5" s="5">
        <f t="shared" si="0"/>
        <v>32</v>
      </c>
    </row>
    <row r="6" spans="1:4" x14ac:dyDescent="0.3">
      <c r="A6" s="5">
        <f>(12.2+11.3+10.8)/3</f>
        <v>11.433333333333332</v>
      </c>
      <c r="B6" s="5">
        <f t="shared" si="1"/>
        <v>4</v>
      </c>
      <c r="C6" s="5">
        <f t="shared" si="0"/>
        <v>16</v>
      </c>
    </row>
    <row r="7" spans="1:4" x14ac:dyDescent="0.3">
      <c r="A7" s="5">
        <f>(12.3+12.4+12.5)/3</f>
        <v>12.4</v>
      </c>
      <c r="B7" s="5">
        <f t="shared" si="1"/>
        <v>3</v>
      </c>
      <c r="C7" s="5">
        <f t="shared" si="0"/>
        <v>8</v>
      </c>
    </row>
    <row r="8" spans="1:4" x14ac:dyDescent="0.3">
      <c r="A8" s="5">
        <f>(13.7+14.1+13.5)/3</f>
        <v>13.766666666666666</v>
      </c>
      <c r="B8" s="5">
        <f t="shared" si="1"/>
        <v>2</v>
      </c>
      <c r="C8" s="5">
        <f t="shared" si="0"/>
        <v>4</v>
      </c>
    </row>
    <row r="9" spans="1:4" x14ac:dyDescent="0.3">
      <c r="A9" s="5">
        <f>(13.9+15.2+15.8)/3</f>
        <v>14.966666666666669</v>
      </c>
      <c r="B9" s="5">
        <f t="shared" si="1"/>
        <v>1</v>
      </c>
      <c r="C9" s="5">
        <f>C10*2</f>
        <v>2</v>
      </c>
    </row>
    <row r="10" spans="1:4" x14ac:dyDescent="0.3">
      <c r="A10" s="5" t="s">
        <v>3</v>
      </c>
      <c r="B10" s="5">
        <f t="shared" si="1"/>
        <v>0</v>
      </c>
      <c r="C10" s="5">
        <f>1</f>
        <v>1</v>
      </c>
    </row>
    <row r="13" spans="1:4" x14ac:dyDescent="0.3">
      <c r="A13" s="1" t="s">
        <v>0</v>
      </c>
      <c r="B13" s="2">
        <f>2^(-1/B15)-1</f>
        <v>0.89029455535725432</v>
      </c>
    </row>
    <row r="15" spans="1:4" x14ac:dyDescent="0.3">
      <c r="A15" s="1" t="s">
        <v>1</v>
      </c>
      <c r="B15" s="2">
        <v>-1.0886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PCR 7 cycles</vt:lpstr>
      <vt:lpstr>Efficiency qPCR With Beads</vt:lpstr>
      <vt:lpstr>Efficiency qPCR Without_beads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2021-11-08T15:18:26Z</dcterms:modified>
</cp:coreProperties>
</file>