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5"/>
  <workbookPr defaultThemeVersion="166925"/>
  <mc:AlternateContent xmlns:mc="http://schemas.openxmlformats.org/markup-compatibility/2006">
    <mc:Choice Requires="x15">
      <x15ac:absPath xmlns:x15ac="http://schemas.microsoft.com/office/spreadsheetml/2010/11/ac" url="/Users/clewis/Dropbox/MyEverything/Manuscripts/MC Smoking/"/>
    </mc:Choice>
  </mc:AlternateContent>
  <xr:revisionPtr revIDLastSave="0" documentId="13_ncr:1_{8CBEEE4D-5071-4249-B075-AB2F44279828}" xr6:coauthVersionLast="36" xr6:coauthVersionMax="36" xr10:uidLastSave="{00000000-0000-0000-0000-000000000000}"/>
  <bookViews>
    <workbookView xWindow="1800" yWindow="820" windowWidth="21660" windowHeight="16500" xr2:uid="{00000000-000D-0000-FFFF-FFFF00000000}"/>
  </bookViews>
  <sheets>
    <sheet name="chi_sq" sheetId="1" r:id="rId1"/>
  </sheets>
  <calcPr calcId="162913"/>
</workbook>
</file>

<file path=xl/calcChain.xml><?xml version="1.0" encoding="utf-8"?>
<calcChain xmlns="http://schemas.openxmlformats.org/spreadsheetml/2006/main">
  <c r="I28" i="1" l="1"/>
  <c r="I27" i="1"/>
  <c r="J28" i="1"/>
  <c r="J27" i="1"/>
  <c r="E28" i="1"/>
  <c r="G28" i="1" s="1"/>
  <c r="E27" i="1"/>
  <c r="G27" i="1" s="1"/>
  <c r="G55" i="1"/>
  <c r="F53" i="1"/>
  <c r="F54" i="1"/>
  <c r="F44" i="1"/>
  <c r="F45" i="1"/>
  <c r="F40" i="1"/>
  <c r="G39" i="1"/>
  <c r="G30" i="1"/>
  <c r="G29" i="1"/>
  <c r="F30" i="1"/>
  <c r="F29" i="1"/>
  <c r="H29" i="1" s="1"/>
  <c r="G22" i="1"/>
  <c r="G37" i="1"/>
  <c r="G36" i="1"/>
  <c r="F37" i="1"/>
  <c r="F36" i="1"/>
  <c r="H36" i="1" s="1"/>
  <c r="G15" i="1"/>
  <c r="E55" i="1"/>
  <c r="F55" i="1" s="1"/>
  <c r="E54" i="1"/>
  <c r="G54" i="1" s="1"/>
  <c r="E53" i="1"/>
  <c r="G53" i="1" s="1"/>
  <c r="E52" i="1"/>
  <c r="G52" i="1" s="1"/>
  <c r="E51" i="1"/>
  <c r="F51" i="1" s="1"/>
  <c r="E47" i="1"/>
  <c r="G47" i="1" s="1"/>
  <c r="E48" i="1"/>
  <c r="G48" i="1" s="1"/>
  <c r="E49" i="1"/>
  <c r="F49" i="1" s="1"/>
  <c r="E50" i="1"/>
  <c r="G50" i="1" s="1"/>
  <c r="E46" i="1"/>
  <c r="G46" i="1" s="1"/>
  <c r="E41" i="1"/>
  <c r="F41" i="1" s="1"/>
  <c r="E42" i="1"/>
  <c r="F42" i="1" s="1"/>
  <c r="E43" i="1"/>
  <c r="G43" i="1" s="1"/>
  <c r="E44" i="1"/>
  <c r="G44" i="1" s="1"/>
  <c r="E45" i="1"/>
  <c r="G45" i="1" s="1"/>
  <c r="E40" i="1"/>
  <c r="G40" i="1" s="1"/>
  <c r="E39" i="1"/>
  <c r="F39" i="1" s="1"/>
  <c r="E38" i="1"/>
  <c r="G38" i="1" s="1"/>
  <c r="E37" i="1"/>
  <c r="E36" i="1"/>
  <c r="E35" i="1"/>
  <c r="G35" i="1" s="1"/>
  <c r="E34" i="1"/>
  <c r="G34" i="1" s="1"/>
  <c r="E33" i="1"/>
  <c r="G33" i="1" s="1"/>
  <c r="E32" i="1"/>
  <c r="G32" i="1" s="1"/>
  <c r="E31" i="1"/>
  <c r="G31" i="1" s="1"/>
  <c r="E23" i="1"/>
  <c r="G23" i="1" s="1"/>
  <c r="E24" i="1"/>
  <c r="G24" i="1" s="1"/>
  <c r="E25" i="1"/>
  <c r="F25" i="1" s="1"/>
  <c r="E26" i="1"/>
  <c r="G26" i="1" s="1"/>
  <c r="E22" i="1"/>
  <c r="F22" i="1" s="1"/>
  <c r="E30" i="1"/>
  <c r="E29" i="1"/>
  <c r="E21" i="1"/>
  <c r="G21" i="1" s="1"/>
  <c r="E20" i="1"/>
  <c r="G20" i="1" s="1"/>
  <c r="E19" i="1"/>
  <c r="F19" i="1" s="1"/>
  <c r="E18" i="1"/>
  <c r="G18" i="1" s="1"/>
  <c r="E17" i="1"/>
  <c r="G17" i="1" s="1"/>
  <c r="E16" i="1"/>
  <c r="F16" i="1" s="1"/>
  <c r="E15" i="1"/>
  <c r="F15" i="1" s="1"/>
  <c r="E14" i="1"/>
  <c r="G14" i="1" s="1"/>
  <c r="E13" i="1"/>
  <c r="G13" i="1" s="1"/>
  <c r="E12" i="1"/>
  <c r="G12" i="1" s="1"/>
  <c r="E11" i="1"/>
  <c r="F11" i="1" s="1"/>
  <c r="E10" i="1"/>
  <c r="F10" i="1" s="1"/>
  <c r="E9" i="1"/>
  <c r="F9" i="1" s="1"/>
  <c r="E8" i="1"/>
  <c r="F8" i="1" s="1"/>
  <c r="E7" i="1"/>
  <c r="G7" i="1" s="1"/>
  <c r="E6" i="1"/>
  <c r="G6" i="1" s="1"/>
  <c r="H10" i="1" l="1"/>
  <c r="F52" i="1"/>
  <c r="G51" i="1"/>
  <c r="H51" i="1" s="1"/>
  <c r="F38" i="1"/>
  <c r="G42" i="1"/>
  <c r="G8" i="1"/>
  <c r="F24" i="1"/>
  <c r="F23" i="1"/>
  <c r="H22" i="1"/>
  <c r="H8" i="1"/>
  <c r="G41" i="1"/>
  <c r="H40" i="1" s="1"/>
  <c r="F31" i="1"/>
  <c r="H31" i="1" s="1"/>
  <c r="F13" i="1"/>
  <c r="F46" i="1"/>
  <c r="F33" i="1"/>
  <c r="G16" i="1"/>
  <c r="H16" i="1" s="1"/>
  <c r="G10" i="1"/>
  <c r="F50" i="1"/>
  <c r="F48" i="1"/>
  <c r="F18" i="1"/>
  <c r="H18" i="1" s="1"/>
  <c r="F20" i="1"/>
  <c r="G19" i="1"/>
  <c r="F34" i="1"/>
  <c r="F27" i="1"/>
  <c r="F47" i="1"/>
  <c r="F12" i="1"/>
  <c r="F21" i="1"/>
  <c r="F35" i="1"/>
  <c r="F28" i="1"/>
  <c r="G9" i="1"/>
  <c r="G25" i="1"/>
  <c r="G11" i="1"/>
  <c r="F32" i="1"/>
  <c r="F17" i="1"/>
  <c r="F14" i="1"/>
  <c r="H14" i="1" s="1"/>
  <c r="G49" i="1"/>
  <c r="F26" i="1"/>
  <c r="F43" i="1"/>
  <c r="F6" i="1"/>
  <c r="F7" i="1"/>
  <c r="H34" i="1" l="1"/>
  <c r="H12" i="1"/>
  <c r="H27" i="1"/>
  <c r="H20" i="1"/>
  <c r="H6" i="1"/>
  <c r="H46" i="1"/>
</calcChain>
</file>

<file path=xl/sharedStrings.xml><?xml version="1.0" encoding="utf-8"?>
<sst xmlns="http://schemas.openxmlformats.org/spreadsheetml/2006/main" count="83" uniqueCount="51">
  <si>
    <t>diabetes</t>
  </si>
  <si>
    <t>dizziness</t>
  </si>
  <si>
    <t>hypertension</t>
  </si>
  <si>
    <t>heart_disease</t>
  </si>
  <si>
    <t>drug_abuse</t>
  </si>
  <si>
    <t>cancer</t>
  </si>
  <si>
    <t>stroke</t>
  </si>
  <si>
    <t>seizures</t>
  </si>
  <si>
    <t>education_attainment</t>
  </si>
  <si>
    <t>sex</t>
  </si>
  <si>
    <t>Men</t>
  </si>
  <si>
    <t>Women</t>
  </si>
  <si>
    <t>marital_status</t>
  </si>
  <si>
    <t>married</t>
  </si>
  <si>
    <t>single</t>
  </si>
  <si>
    <t>widowed</t>
  </si>
  <si>
    <t>alzheimer</t>
  </si>
  <si>
    <t>left_handed</t>
  </si>
  <si>
    <t>hispanic_latino_or_spanish</t>
  </si>
  <si>
    <t>race</t>
  </si>
  <si>
    <t>American Indian or Alaska Native</t>
  </si>
  <si>
    <t>Asian</t>
  </si>
  <si>
    <t>Black or African American</t>
  </si>
  <si>
    <t>Mixed</t>
  </si>
  <si>
    <t>Native Hawaiian or Other Pacific Islander</t>
  </si>
  <si>
    <t>White</t>
  </si>
  <si>
    <t>number_of_daily_medications</t>
  </si>
  <si>
    <t>cardio_composite_nosmoking</t>
  </si>
  <si>
    <t>Rate</t>
  </si>
  <si>
    <t>Age</t>
  </si>
  <si>
    <t>Welch's t-test</t>
  </si>
  <si>
    <t>Average Smoker age</t>
  </si>
  <si>
    <t>Averag Non-smoker age</t>
  </si>
  <si>
    <t>p-value</t>
  </si>
  <si>
    <t>&lt; 2.2e-16</t>
  </si>
  <si>
    <t>Chi-squared p-value</t>
  </si>
  <si>
    <t>loss_of_consciousness</t>
  </si>
  <si>
    <t>Demographic</t>
  </si>
  <si>
    <t>Value</t>
  </si>
  <si>
    <t>Non-smoker - actual</t>
  </si>
  <si>
    <t>Non-smoker - expected</t>
  </si>
  <si>
    <t>Smoker - expected</t>
  </si>
  <si>
    <t>Non-smoker proportion</t>
  </si>
  <si>
    <t>Smoker proportio</t>
  </si>
  <si>
    <t xml:space="preserve">Smoker </t>
  </si>
  <si>
    <t>Article title:</t>
  </si>
  <si>
    <t>Article authors:</t>
  </si>
  <si>
    <t>C.R. Lewis1,2, J.S. Talboom1,2, M.D. De Both1,2, A.M. Schmidt1,2, M.A. Naymik1,2, A.K. Håberg3, T. Rundek4,5, B.E. Levin4, S. Hoscheidt2,6, Y. Bolla2,6, R.D. Brinton2,6, M. Hay2,6, C.A. Barnes2,6, E. Glisky2,6, L. Ryan2,6, and M.J. Huentelman1,2,</t>
  </si>
  <si>
    <t>Author affiliations:</t>
  </si>
  <si>
    <t xml:space="preserve">1The Translational Genomics Research Institute, Phoenix, Arizona 85004 USA
2Arizona Alzheimer's Consortium, Phoenix, Arizona 85004 USA
3Norwegian University of Science and Technology, Trondheim 7491 Norway
4Evelyn F. McKnight Brain Institute, University of Miami, Miami, FL 33136, USA
5Miami Clinical and Translational Science Institute, One Florida ADRC, University of Miami, FL 33136, USA
6University of Arizona, Tucson, Arizona 85721 USA
</t>
  </si>
  <si>
    <t>Smoking is Associated with Impaired Verbal Learning and Memory Performance in Women More than 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</si>
</sst>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1"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4"/>
      <color theme="1"/>
      <name val="Calibri"/>
      <family val="2"/>
      <scheme val="minor"/>
    </font>
    <font>
      <sz val="14"/>
      <color theme="1"/>
      <name val="Calibri"/>
      <family val="2"/>
      <scheme val="minor"/>
    </font>
    <font>
      <vertAlign val="superscript"/>
      <sz val="14"/>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9">
    <xf numFmtId="0" fontId="0" fillId="0" borderId="0" xfId="0"/>
    <xf numFmtId="0" fontId="0" fillId="0" borderId="10" xfId="0" applyBorder="1"/>
    <xf numFmtId="0" fontId="0" fillId="0" borderId="13" xfId="0" applyBorder="1"/>
    <xf numFmtId="0" fontId="0" fillId="0" borderId="0" xfId="0" applyBorder="1"/>
    <xf numFmtId="0" fontId="0" fillId="0" borderId="15" xfId="0" applyBorder="1"/>
    <xf numFmtId="0" fontId="0" fillId="0" borderId="0" xfId="0" applyAlignment="1">
      <alignment horizontal="center"/>
    </xf>
    <xf numFmtId="0" fontId="0" fillId="0" borderId="11" xfId="0" applyBorder="1" applyAlignment="1">
      <alignment horizontal="center"/>
    </xf>
    <xf numFmtId="0" fontId="0" fillId="0" borderId="0" xfId="0" applyBorder="1" applyAlignment="1">
      <alignment horizontal="center"/>
    </xf>
    <xf numFmtId="0" fontId="0" fillId="0" borderId="16" xfId="0" applyBorder="1" applyAlignment="1">
      <alignment horizontal="center"/>
    </xf>
    <xf numFmtId="0" fontId="0" fillId="0" borderId="12" xfId="0" applyBorder="1" applyAlignment="1">
      <alignment horizontal="center"/>
    </xf>
    <xf numFmtId="0" fontId="0" fillId="0" borderId="14" xfId="0" applyBorder="1" applyAlignment="1">
      <alignment horizontal="center"/>
    </xf>
    <xf numFmtId="0" fontId="0" fillId="0" borderId="17" xfId="0" applyBorder="1" applyAlignment="1">
      <alignment horizontal="center"/>
    </xf>
    <xf numFmtId="2" fontId="0" fillId="0" borderId="0" xfId="0" applyNumberFormat="1" applyAlignment="1">
      <alignment horizontal="center"/>
    </xf>
    <xf numFmtId="1" fontId="0" fillId="0" borderId="0" xfId="0" applyNumberFormat="1" applyAlignment="1">
      <alignment horizontal="center"/>
    </xf>
    <xf numFmtId="164" fontId="0" fillId="0" borderId="0" xfId="0" applyNumberFormat="1" applyAlignment="1">
      <alignment horizontal="center"/>
    </xf>
    <xf numFmtId="10" fontId="0" fillId="0" borderId="0" xfId="0" applyNumberFormat="1" applyAlignment="1">
      <alignment horizontal="center"/>
    </xf>
    <xf numFmtId="0" fontId="16" fillId="0" borderId="0" xfId="0" applyFont="1"/>
    <xf numFmtId="0" fontId="16" fillId="0" borderId="0" xfId="0" applyFont="1" applyAlignment="1">
      <alignment horizontal="center"/>
    </xf>
    <xf numFmtId="2" fontId="16" fillId="0" borderId="0" xfId="0" applyNumberFormat="1" applyFont="1" applyAlignment="1">
      <alignment horizontal="center"/>
    </xf>
    <xf numFmtId="1" fontId="16" fillId="0" borderId="0" xfId="0" applyNumberFormat="1" applyFont="1" applyAlignment="1">
      <alignment horizontal="center"/>
    </xf>
    <xf numFmtId="164" fontId="16" fillId="0" borderId="0" xfId="0" applyNumberFormat="1" applyFont="1" applyAlignment="1">
      <alignment horizontal="center"/>
    </xf>
    <xf numFmtId="0" fontId="18" fillId="0" borderId="0" xfId="0" applyFont="1"/>
    <xf numFmtId="0" fontId="19" fillId="0" borderId="0" xfId="0" applyFont="1"/>
    <xf numFmtId="0" fontId="19" fillId="0" borderId="0" xfId="0" applyFont="1" applyAlignment="1"/>
    <xf numFmtId="0" fontId="20" fillId="0" borderId="0" xfId="0" applyFont="1" applyAlignment="1">
      <alignment horizontal="left" vertical="top" wrapText="1"/>
    </xf>
    <xf numFmtId="0" fontId="20" fillId="0" borderId="0" xfId="0" applyFont="1" applyAlignment="1">
      <alignment horizontal="left" vertical="top"/>
    </xf>
    <xf numFmtId="0" fontId="18"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0"/>
  <sheetViews>
    <sheetView tabSelected="1" workbookViewId="0">
      <selection activeCell="B2" sqref="B2"/>
    </sheetView>
  </sheetViews>
  <sheetFormatPr baseColWidth="10" defaultRowHeight="16" x14ac:dyDescent="0.2"/>
  <cols>
    <col min="1" max="1" width="27.5" customWidth="1"/>
    <col min="2" max="2" width="21" style="5" customWidth="1"/>
    <col min="3" max="3" width="18" style="5" customWidth="1"/>
    <col min="4" max="4" width="13.83203125" style="5" customWidth="1"/>
    <col min="5" max="5" width="10.83203125" style="12"/>
    <col min="6" max="6" width="21.33203125" style="13" customWidth="1"/>
    <col min="7" max="7" width="17.83203125" style="13" customWidth="1"/>
    <col min="8" max="8" width="18.33203125" style="14" customWidth="1"/>
    <col min="9" max="9" width="21.6640625" style="5" customWidth="1"/>
    <col min="10" max="10" width="16.5" style="5" customWidth="1"/>
  </cols>
  <sheetData>
    <row r="1" spans="1:22" s="21" customFormat="1" ht="35" customHeight="1" x14ac:dyDescent="0.25">
      <c r="A1" s="21" t="s">
        <v>45</v>
      </c>
      <c r="B1" s="26" t="s">
        <v>50</v>
      </c>
      <c r="C1" s="26"/>
      <c r="D1" s="26"/>
      <c r="E1" s="26"/>
      <c r="F1" s="26"/>
      <c r="G1" s="26"/>
      <c r="H1" s="26"/>
      <c r="I1" s="26"/>
      <c r="J1" s="26"/>
      <c r="K1" s="26"/>
      <c r="L1" s="26"/>
      <c r="M1" s="26"/>
      <c r="N1" s="26"/>
      <c r="O1" s="26"/>
      <c r="P1" s="26"/>
      <c r="Q1" s="26"/>
      <c r="R1" s="26"/>
      <c r="S1" s="26"/>
      <c r="T1" s="26"/>
    </row>
    <row r="2" spans="1:22" s="22" customFormat="1" ht="19" x14ac:dyDescent="0.25">
      <c r="A2" s="22" t="s">
        <v>46</v>
      </c>
      <c r="B2" s="23" t="s">
        <v>47</v>
      </c>
      <c r="C2" s="23"/>
      <c r="D2" s="23"/>
      <c r="E2" s="23"/>
      <c r="F2" s="23"/>
      <c r="G2" s="23"/>
      <c r="H2" s="23"/>
      <c r="I2" s="23"/>
      <c r="J2" s="23"/>
      <c r="K2" s="23"/>
      <c r="L2" s="23"/>
      <c r="M2" s="23"/>
      <c r="N2" s="23"/>
      <c r="O2" s="23"/>
      <c r="P2" s="23"/>
      <c r="Q2" s="23"/>
      <c r="R2" s="23"/>
      <c r="S2" s="23"/>
      <c r="T2" s="23"/>
    </row>
    <row r="3" spans="1:22" s="22" customFormat="1" ht="112" customHeight="1" x14ac:dyDescent="0.25">
      <c r="A3" s="22" t="s">
        <v>48</v>
      </c>
      <c r="B3" s="27" t="s">
        <v>49</v>
      </c>
      <c r="C3" s="28"/>
      <c r="D3" s="28"/>
      <c r="E3" s="28"/>
      <c r="F3" s="28"/>
      <c r="G3" s="28"/>
      <c r="H3" s="28"/>
      <c r="I3" s="28"/>
      <c r="J3" s="28"/>
      <c r="K3" s="28"/>
      <c r="L3" s="28"/>
      <c r="M3" s="28"/>
      <c r="N3" s="28"/>
      <c r="O3" s="28"/>
      <c r="P3" s="28"/>
      <c r="Q3" s="28"/>
      <c r="R3" s="28"/>
      <c r="S3" s="28"/>
      <c r="T3" s="28"/>
      <c r="U3" s="28"/>
      <c r="V3" s="28"/>
    </row>
    <row r="4" spans="1:22" s="22" customFormat="1" ht="17" customHeight="1" x14ac:dyDescent="0.25">
      <c r="B4" s="24"/>
      <c r="C4" s="25"/>
      <c r="D4" s="25"/>
      <c r="E4" s="25"/>
      <c r="F4" s="25"/>
      <c r="G4" s="25"/>
      <c r="H4" s="25"/>
      <c r="I4" s="25"/>
      <c r="J4" s="25"/>
      <c r="K4" s="25"/>
      <c r="L4" s="25"/>
      <c r="M4" s="25"/>
      <c r="N4" s="25"/>
      <c r="O4" s="25"/>
      <c r="P4" s="25"/>
      <c r="Q4" s="25"/>
      <c r="R4" s="25"/>
      <c r="S4" s="25"/>
      <c r="T4" s="25"/>
      <c r="U4" s="25"/>
      <c r="V4" s="25"/>
    </row>
    <row r="5" spans="1:22" s="16" customFormat="1" x14ac:dyDescent="0.2">
      <c r="A5" s="16" t="s">
        <v>37</v>
      </c>
      <c r="B5" s="17" t="s">
        <v>38</v>
      </c>
      <c r="C5" s="17" t="s">
        <v>39</v>
      </c>
      <c r="D5" s="17" t="s">
        <v>44</v>
      </c>
      <c r="E5" s="18" t="s">
        <v>28</v>
      </c>
      <c r="F5" s="19" t="s">
        <v>40</v>
      </c>
      <c r="G5" s="19" t="s">
        <v>41</v>
      </c>
      <c r="H5" s="20" t="s">
        <v>35</v>
      </c>
      <c r="I5" s="17" t="s">
        <v>42</v>
      </c>
      <c r="J5" s="17" t="s">
        <v>43</v>
      </c>
    </row>
    <row r="6" spans="1:22" x14ac:dyDescent="0.2">
      <c r="A6" t="s">
        <v>0</v>
      </c>
      <c r="B6" s="5" t="b">
        <v>0</v>
      </c>
      <c r="C6" s="5">
        <v>73608</v>
      </c>
      <c r="D6" s="5">
        <v>6286</v>
      </c>
      <c r="E6" s="12">
        <f>(C6+D6)/(C6+C7+D6+D7)</f>
        <v>0.94818419178732494</v>
      </c>
      <c r="F6" s="13">
        <f>SUM(C6:C7)*E6</f>
        <v>73551.595941134583</v>
      </c>
      <c r="G6" s="13">
        <f>SUM(D6:D7)*E6</f>
        <v>6342.4040588654161</v>
      </c>
      <c r="H6" s="14">
        <f>_xlfn.CHISQ.TEST(C6:D7,F6:G7)</f>
        <v>1.1838256503997008E-3</v>
      </c>
      <c r="I6" s="15">
        <v>0.94899999999999995</v>
      </c>
      <c r="J6" s="15">
        <v>0.94</v>
      </c>
    </row>
    <row r="7" spans="1:22" x14ac:dyDescent="0.2">
      <c r="A7" t="s">
        <v>0</v>
      </c>
      <c r="B7" s="5" t="b">
        <v>1</v>
      </c>
      <c r="C7" s="5">
        <v>3963</v>
      </c>
      <c r="D7" s="5">
        <v>403</v>
      </c>
      <c r="E7" s="12">
        <f>(C7+D7)/(C6+C7+D6+D7)</f>
        <v>5.1815808212675056E-2</v>
      </c>
      <c r="F7" s="13">
        <f>SUM(C6:C7)*E7</f>
        <v>4019.4040588654166</v>
      </c>
      <c r="G7" s="13">
        <f>SUM(D6:D7)*E7</f>
        <v>346.59594113458343</v>
      </c>
      <c r="I7" s="15">
        <v>5.0999999999999997E-2</v>
      </c>
      <c r="J7" s="15">
        <v>0.06</v>
      </c>
    </row>
    <row r="8" spans="1:22" x14ac:dyDescent="0.2">
      <c r="A8" t="s">
        <v>1</v>
      </c>
      <c r="B8" s="5" t="b">
        <v>0</v>
      </c>
      <c r="C8" s="5">
        <v>72808</v>
      </c>
      <c r="D8" s="5">
        <v>5983</v>
      </c>
      <c r="E8" s="12">
        <f>SUM(C8:D8)/SUM(C8:D9)</f>
        <v>0.93509375741751721</v>
      </c>
      <c r="F8" s="13">
        <f>SUM(C8:C9)*E8</f>
        <v>72536.157856634221</v>
      </c>
      <c r="G8" s="13">
        <f>SUM(D8:D9)*E8</f>
        <v>6254.8421433657722</v>
      </c>
      <c r="H8" s="14">
        <f>_xlfn.CHISQ.TEST(C8:D9,E8:F9)</f>
        <v>0</v>
      </c>
      <c r="I8" s="15">
        <v>0.93899999999999995</v>
      </c>
      <c r="J8" s="15">
        <v>0.89400000000000002</v>
      </c>
    </row>
    <row r="9" spans="1:22" x14ac:dyDescent="0.2">
      <c r="A9" t="s">
        <v>1</v>
      </c>
      <c r="B9" s="5" t="b">
        <v>1</v>
      </c>
      <c r="C9" s="5">
        <v>4763</v>
      </c>
      <c r="D9" s="5">
        <v>706</v>
      </c>
      <c r="E9" s="12">
        <f>SUM(C9:D9)/SUM(C8:D9)</f>
        <v>6.4906242582482787E-2</v>
      </c>
      <c r="F9" s="13">
        <f>SUM(C8:C9)*E9</f>
        <v>5034.8421433657722</v>
      </c>
      <c r="G9" s="13">
        <f>SUM(D8:D9)*E9</f>
        <v>434.15785663422736</v>
      </c>
      <c r="I9" s="15">
        <v>6.0999999999999999E-2</v>
      </c>
      <c r="J9" s="15">
        <v>0.106</v>
      </c>
    </row>
    <row r="10" spans="1:22" x14ac:dyDescent="0.2">
      <c r="A10" t="s">
        <v>2</v>
      </c>
      <c r="B10" s="5" t="b">
        <v>0</v>
      </c>
      <c r="C10" s="5">
        <v>63394</v>
      </c>
      <c r="D10" s="5">
        <v>5383</v>
      </c>
      <c r="E10" s="12">
        <f>SUM(C10:D10)/SUM(C10:D11)</f>
        <v>0.81624732969380487</v>
      </c>
      <c r="F10" s="13">
        <f>SUM(C10:C11)*E10</f>
        <v>63317.121611678136</v>
      </c>
      <c r="G10" s="13">
        <f>SUM(D10:D11)*E10</f>
        <v>5459.8783883218612</v>
      </c>
      <c r="H10" s="14">
        <f>_xlfn.CHISQ.TEST(C10:D11,F10:G11)</f>
        <v>1.141828939828796E-2</v>
      </c>
      <c r="I10" s="15">
        <v>0.81699999999999995</v>
      </c>
      <c r="J10" s="15">
        <v>0.80500000000000005</v>
      </c>
    </row>
    <row r="11" spans="1:22" x14ac:dyDescent="0.2">
      <c r="A11" t="s">
        <v>2</v>
      </c>
      <c r="B11" s="5" t="b">
        <v>1</v>
      </c>
      <c r="C11" s="5">
        <v>14177</v>
      </c>
      <c r="D11" s="5">
        <v>1306</v>
      </c>
      <c r="E11" s="12">
        <f>SUM(C11:D11)/SUM(C10:D11)</f>
        <v>0.1837526703061951</v>
      </c>
      <c r="F11" s="13">
        <f>SUM(C10:C11)*E11</f>
        <v>14253.87838832186</v>
      </c>
      <c r="G11" s="13">
        <f>SUM(D10:D11)*E11</f>
        <v>1229.1216116781391</v>
      </c>
      <c r="I11" s="15">
        <v>0.183</v>
      </c>
      <c r="J11" s="15">
        <v>0.19500000000000001</v>
      </c>
    </row>
    <row r="12" spans="1:22" x14ac:dyDescent="0.2">
      <c r="A12" t="s">
        <v>3</v>
      </c>
      <c r="B12" s="5" t="b">
        <v>0</v>
      </c>
      <c r="C12" s="5">
        <v>74958</v>
      </c>
      <c r="D12" s="5">
        <v>6407</v>
      </c>
      <c r="E12" s="12">
        <f>SUM(C12:D12)/SUM(C12:D13)</f>
        <v>0.96564206028957988</v>
      </c>
      <c r="F12" s="13">
        <f>SUM(C12:C13)*E12</f>
        <v>74905.820258723004</v>
      </c>
      <c r="G12" s="13">
        <f>SUM(D12:D13)*E12</f>
        <v>6459.1797412770002</v>
      </c>
      <c r="H12" s="14">
        <f>_xlfn.CHISQ.TEST(C12:D13,F12:G13)</f>
        <v>0</v>
      </c>
      <c r="I12" s="15">
        <v>0.96599999999999997</v>
      </c>
      <c r="J12" s="15">
        <v>0.95799999999999996</v>
      </c>
    </row>
    <row r="13" spans="1:22" x14ac:dyDescent="0.2">
      <c r="A13" t="s">
        <v>3</v>
      </c>
      <c r="B13" s="5" t="b">
        <v>1</v>
      </c>
      <c r="C13" s="5">
        <v>2613</v>
      </c>
      <c r="D13" s="5">
        <v>282</v>
      </c>
      <c r="E13" s="12">
        <f>SUM(C13:D13)/SUM(C12:D13)</f>
        <v>3.435793971042013E-2</v>
      </c>
      <c r="F13" s="13">
        <f>SUM(C12:C13)*E13</f>
        <v>2665.1797412769997</v>
      </c>
      <c r="G13" s="13">
        <f>SUM(C12:D13)*E13</f>
        <v>2895</v>
      </c>
      <c r="I13" s="15">
        <v>3.4000000000000002E-2</v>
      </c>
      <c r="J13" s="15">
        <v>4.2000000000000003E-2</v>
      </c>
    </row>
    <row r="14" spans="1:22" x14ac:dyDescent="0.2">
      <c r="A14" t="s">
        <v>4</v>
      </c>
      <c r="B14" s="5" t="b">
        <v>0</v>
      </c>
      <c r="C14" s="5">
        <v>75222</v>
      </c>
      <c r="D14" s="5">
        <v>5239</v>
      </c>
      <c r="E14" s="12">
        <f>SUM(C14:D14)/SUM(C14:D15)</f>
        <v>0.95491336339900312</v>
      </c>
      <c r="F14" s="13">
        <f>SUM(C14:C15)*E14</f>
        <v>74073.584512224072</v>
      </c>
      <c r="G14" s="13">
        <f>SUM(D14:D15)*E14</f>
        <v>6387.415487775932</v>
      </c>
      <c r="H14" s="14">
        <f>_xlfn.CHISQ.TEST(C14:D15,F14:G15)</f>
        <v>0</v>
      </c>
      <c r="I14" s="15">
        <v>0.97</v>
      </c>
      <c r="J14" s="15">
        <v>0.78300000000000003</v>
      </c>
    </row>
    <row r="15" spans="1:22" x14ac:dyDescent="0.2">
      <c r="A15" t="s">
        <v>4</v>
      </c>
      <c r="B15" s="5" t="b">
        <v>1</v>
      </c>
      <c r="C15" s="5">
        <v>2349</v>
      </c>
      <c r="D15" s="5">
        <v>1450</v>
      </c>
      <c r="E15" s="12">
        <f>SUM(C15:D15)/SUM(C14:D15)</f>
        <v>4.5086636600996911E-2</v>
      </c>
      <c r="F15" s="13">
        <f>SUM(C14:C15)*E15</f>
        <v>3497.4154877759315</v>
      </c>
      <c r="G15" s="13">
        <f>SUM(D14:D15)*E15</f>
        <v>301.58451222406836</v>
      </c>
      <c r="I15" s="15">
        <v>0.03</v>
      </c>
      <c r="J15" s="15">
        <v>0.217</v>
      </c>
    </row>
    <row r="16" spans="1:22" x14ac:dyDescent="0.2">
      <c r="A16" t="s">
        <v>5</v>
      </c>
      <c r="B16" s="5" t="b">
        <v>0</v>
      </c>
      <c r="C16" s="5">
        <v>74351</v>
      </c>
      <c r="D16" s="5">
        <v>6457</v>
      </c>
      <c r="E16" s="12">
        <f>SUM(C16:D16)/SUM(C16:D17)</f>
        <v>0.95903156895323993</v>
      </c>
      <c r="F16" s="13">
        <f>SUM(C16:C17)*E16</f>
        <v>74393.037835271782</v>
      </c>
      <c r="G16" s="13">
        <f>SUM(D$16:D$17)*E16</f>
        <v>6414.962164728222</v>
      </c>
      <c r="H16" s="14">
        <f>_xlfn.CHISQ.TEST(C16:D17,F16:G17)</f>
        <v>6.8802205514874948E-3</v>
      </c>
      <c r="I16" s="15">
        <v>0.95799999999999996</v>
      </c>
      <c r="J16" s="15">
        <v>0.96499999999999997</v>
      </c>
    </row>
    <row r="17" spans="1:10" x14ac:dyDescent="0.2">
      <c r="A17" t="s">
        <v>5</v>
      </c>
      <c r="B17" s="5" t="b">
        <v>1</v>
      </c>
      <c r="C17" s="5">
        <v>3220</v>
      </c>
      <c r="D17" s="5">
        <v>232</v>
      </c>
      <c r="E17" s="12">
        <f>SUM(C17:D17)/SUM(C16:D17)</f>
        <v>4.0968431046760026E-2</v>
      </c>
      <c r="F17" s="13">
        <f>SUM(C16:C17)*E17</f>
        <v>3177.962164728222</v>
      </c>
      <c r="G17" s="13">
        <f>SUM(D$16:D$17)*E17</f>
        <v>274.03783527177779</v>
      </c>
      <c r="I17" s="15">
        <v>4.2000000000000003E-2</v>
      </c>
      <c r="J17" s="15">
        <v>3.5000000000000003E-2</v>
      </c>
    </row>
    <row r="18" spans="1:10" x14ac:dyDescent="0.2">
      <c r="A18" t="s">
        <v>6</v>
      </c>
      <c r="B18" s="5" t="b">
        <v>0</v>
      </c>
      <c r="C18" s="5">
        <v>76808</v>
      </c>
      <c r="D18" s="5">
        <v>6560</v>
      </c>
      <c r="E18" s="12">
        <f>SUM(C18:D18)/SUM(C18:D19)</f>
        <v>0.98941371943982914</v>
      </c>
      <c r="F18" s="13">
        <f>SUM(C18:C19)*E18</f>
        <v>76749.811630666984</v>
      </c>
      <c r="G18" s="13">
        <f>SUM(D$18:D$19)*E18</f>
        <v>6618.1883693330174</v>
      </c>
      <c r="H18" s="14">
        <f>_xlfn.CHISQ.TEST(C18:D19,F18:G19)</f>
        <v>4.3150512199160758E-13</v>
      </c>
      <c r="I18" s="15">
        <v>0.99</v>
      </c>
      <c r="J18" s="15">
        <v>0.98099999999999998</v>
      </c>
    </row>
    <row r="19" spans="1:10" x14ac:dyDescent="0.2">
      <c r="A19" t="s">
        <v>6</v>
      </c>
      <c r="B19" s="5" t="b">
        <v>1</v>
      </c>
      <c r="C19" s="5">
        <v>763</v>
      </c>
      <c r="D19" s="5">
        <v>129</v>
      </c>
      <c r="E19" s="12">
        <f>SUM(C19:D19)/SUM(C18:D19)</f>
        <v>1.0586280560170899E-2</v>
      </c>
      <c r="F19" s="13">
        <f>SUM(C18:C19)*E19</f>
        <v>821.18836933301679</v>
      </c>
      <c r="G19" s="13">
        <f>SUM(D$18:D$19)*E19</f>
        <v>70.811630666983149</v>
      </c>
      <c r="I19" s="15">
        <v>0.01</v>
      </c>
      <c r="J19" s="15">
        <v>1.9E-2</v>
      </c>
    </row>
    <row r="20" spans="1:10" x14ac:dyDescent="0.2">
      <c r="A20" t="s">
        <v>7</v>
      </c>
      <c r="B20" s="5" t="b">
        <v>0</v>
      </c>
      <c r="C20" s="5">
        <v>76869</v>
      </c>
      <c r="D20" s="5">
        <v>6549</v>
      </c>
      <c r="E20" s="12">
        <f>SUM(C20:D20)/SUM(C20:D21)</f>
        <v>0.99000712081652031</v>
      </c>
      <c r="F20" s="13">
        <f>SUM(C20:C21)*E20</f>
        <v>76795.842368858299</v>
      </c>
      <c r="G20" s="13">
        <f>SUM(D$20:D$21)*E20</f>
        <v>6622.1576311417048</v>
      </c>
      <c r="H20" s="14">
        <f>_xlfn.CHISQ.TEST(C20:D21,F20:G21)</f>
        <v>7.0543270826163067E-21</v>
      </c>
      <c r="I20" s="15">
        <v>0.99099999999999999</v>
      </c>
      <c r="J20" s="15">
        <v>0.97899999999999998</v>
      </c>
    </row>
    <row r="21" spans="1:10" x14ac:dyDescent="0.2">
      <c r="A21" t="s">
        <v>7</v>
      </c>
      <c r="B21" s="5" t="b">
        <v>1</v>
      </c>
      <c r="C21" s="5">
        <v>702</v>
      </c>
      <c r="D21" s="5">
        <v>140</v>
      </c>
      <c r="E21" s="12">
        <f>SUM(C21:D21)/SUM(C20:D21)</f>
        <v>9.992879183479705E-3</v>
      </c>
      <c r="F21" s="13">
        <f>SUM(C20:C21)*E21</f>
        <v>775.1576311417042</v>
      </c>
      <c r="G21" s="13">
        <f>SUM(D$20:D$21)*E21</f>
        <v>66.842368858295742</v>
      </c>
      <c r="I21" s="15">
        <v>8.9999999999999993E-3</v>
      </c>
      <c r="J21" s="15">
        <v>2.1000000000000001E-2</v>
      </c>
    </row>
    <row r="22" spans="1:10" x14ac:dyDescent="0.2">
      <c r="A22" t="s">
        <v>8</v>
      </c>
      <c r="B22" s="5">
        <v>1</v>
      </c>
      <c r="C22" s="5">
        <v>1943</v>
      </c>
      <c r="D22" s="5">
        <v>354</v>
      </c>
      <c r="E22" s="12">
        <f>SUM(C22:D22)/SUM($C$22:$D$26)</f>
        <v>2.7260859245193447E-2</v>
      </c>
      <c r="F22" s="13">
        <f>SUM(C$22:C$26)*E22</f>
        <v>2114.6521125089007</v>
      </c>
      <c r="G22" s="13">
        <f>SUM(D$22:D$26)*E22</f>
        <v>182.34788749109896</v>
      </c>
      <c r="H22" s="14">
        <f>_xlfn.CHISQ.TEST(C22:D26,F22:G26)</f>
        <v>0</v>
      </c>
      <c r="I22" s="15">
        <v>2.5000000000000001E-2</v>
      </c>
      <c r="J22" s="15">
        <v>5.2999999999999999E-2</v>
      </c>
    </row>
    <row r="23" spans="1:10" x14ac:dyDescent="0.2">
      <c r="A23" t="s">
        <v>8</v>
      </c>
      <c r="B23" s="5">
        <v>2</v>
      </c>
      <c r="C23" s="5">
        <v>6741</v>
      </c>
      <c r="D23" s="5">
        <v>969</v>
      </c>
      <c r="E23" s="12">
        <f>SUM(C23:D23)/SUM($C$22:$D$26)</f>
        <v>9.1502492285782097E-2</v>
      </c>
      <c r="F23" s="13">
        <f>SUM(C$22:C$26)*E23</f>
        <v>7097.9398291004027</v>
      </c>
      <c r="G23" s="13">
        <f t="shared" ref="G23:G26" si="0">SUM(D$22:D$26)*E23</f>
        <v>612.06017089959641</v>
      </c>
      <c r="I23" s="15">
        <v>8.6999999999999994E-2</v>
      </c>
      <c r="J23" s="15">
        <v>0.14499999999999999</v>
      </c>
    </row>
    <row r="24" spans="1:10" x14ac:dyDescent="0.2">
      <c r="A24" t="s">
        <v>8</v>
      </c>
      <c r="B24" s="5">
        <v>3</v>
      </c>
      <c r="C24" s="5">
        <v>22884</v>
      </c>
      <c r="D24" s="5">
        <v>2920</v>
      </c>
      <c r="E24" s="12">
        <f>SUM(C24:D24)/SUM($C$22:$D$26)</f>
        <v>0.30624258248279135</v>
      </c>
      <c r="F24" s="13">
        <f>SUM(C$22:C$26)*E24</f>
        <v>23755.543365772606</v>
      </c>
      <c r="G24" s="13">
        <f t="shared" si="0"/>
        <v>2048.4566342273915</v>
      </c>
      <c r="I24" s="15">
        <v>0.29499999999999998</v>
      </c>
      <c r="J24" s="15">
        <v>0.437</v>
      </c>
    </row>
    <row r="25" spans="1:10" x14ac:dyDescent="0.2">
      <c r="A25" t="s">
        <v>8</v>
      </c>
      <c r="B25" s="5">
        <v>4</v>
      </c>
      <c r="C25" s="5">
        <v>26788</v>
      </c>
      <c r="D25" s="5">
        <v>1740</v>
      </c>
      <c r="E25" s="12">
        <f>SUM(C25:D25)/SUM($C$22:$D$26)</f>
        <v>0.33857108948492759</v>
      </c>
      <c r="F25" s="13">
        <f>SUM(C$22:C$26)*E25</f>
        <v>26263.297982435317</v>
      </c>
      <c r="G25" s="13">
        <f t="shared" si="0"/>
        <v>2264.7020175646808</v>
      </c>
      <c r="I25" s="15">
        <v>0.34499999999999997</v>
      </c>
      <c r="J25" s="15">
        <v>0.26</v>
      </c>
    </row>
    <row r="26" spans="1:10" x14ac:dyDescent="0.2">
      <c r="A26" t="s">
        <v>8</v>
      </c>
      <c r="B26" s="5">
        <v>5</v>
      </c>
      <c r="C26" s="5">
        <v>19215</v>
      </c>
      <c r="D26" s="5">
        <v>706</v>
      </c>
      <c r="E26" s="12">
        <f>SUM(C26:D26)/SUM($C$22:$D$26)</f>
        <v>0.23642297650130548</v>
      </c>
      <c r="F26" s="13">
        <f>SUM(C$22:C$26)*E26</f>
        <v>18339.566710182768</v>
      </c>
      <c r="G26" s="13">
        <f t="shared" si="0"/>
        <v>1581.4332898172324</v>
      </c>
      <c r="I26" s="15">
        <v>0.248</v>
      </c>
      <c r="J26" s="15">
        <v>0.106</v>
      </c>
    </row>
    <row r="27" spans="1:10" x14ac:dyDescent="0.2">
      <c r="A27" t="s">
        <v>36</v>
      </c>
      <c r="B27" s="5" t="b">
        <v>0</v>
      </c>
      <c r="C27" s="5">
        <v>76922</v>
      </c>
      <c r="D27" s="5">
        <v>6515</v>
      </c>
      <c r="E27" s="12">
        <f>SUM(C27:D27)/SUM(C27:D28)</f>
        <v>0.99023261333966295</v>
      </c>
      <c r="F27" s="13">
        <f>SUM(C$27:C$28)*E27</f>
        <v>76813.334049370998</v>
      </c>
      <c r="G27" s="13">
        <f>SUM(D$27:D$28)*E27</f>
        <v>6623.6659506290052</v>
      </c>
      <c r="H27" s="14">
        <f>_xlfn.CHISQ.TEST(C27:D28,F27:G28)</f>
        <v>5.0099463230040172E-45</v>
      </c>
      <c r="I27" s="15">
        <f>C27/SUM(C27:C28)</f>
        <v>0.99163347127148027</v>
      </c>
      <c r="J27" s="15">
        <f>D27/SUM(D27:D28)</f>
        <v>0.9739871430707131</v>
      </c>
    </row>
    <row r="28" spans="1:10" x14ac:dyDescent="0.2">
      <c r="A28" t="s">
        <v>36</v>
      </c>
      <c r="B28" s="5" t="b">
        <v>1</v>
      </c>
      <c r="C28" s="5">
        <v>649</v>
      </c>
      <c r="D28" s="5">
        <v>174</v>
      </c>
      <c r="E28" s="12">
        <f>SUM(C28:D28)/SUM(C27:D28)</f>
        <v>9.7673866603370518E-3</v>
      </c>
      <c r="F28" s="13">
        <f>SUM(C$27:C$28)*E28</f>
        <v>757.66595062900547</v>
      </c>
      <c r="G28" s="13">
        <f>SUM(D$27:D$28)*E28</f>
        <v>65.334049370994535</v>
      </c>
      <c r="I28" s="15">
        <f>C28/SUM(C27:C28)</f>
        <v>8.3665287285196784E-3</v>
      </c>
      <c r="J28" s="15">
        <f>D28/SUM(D27:D28)</f>
        <v>2.6012856929286888E-2</v>
      </c>
    </row>
    <row r="29" spans="1:10" x14ac:dyDescent="0.2">
      <c r="A29" t="s">
        <v>9</v>
      </c>
      <c r="B29" s="5" t="s">
        <v>10</v>
      </c>
      <c r="C29" s="5">
        <v>27329</v>
      </c>
      <c r="D29" s="5">
        <v>2787</v>
      </c>
      <c r="E29" s="12">
        <f>SUM(C29:D29)/SUM(C29:D30)</f>
        <v>0.3574175172086399</v>
      </c>
      <c r="F29" s="13">
        <f>SUM(C29:C30)*E29</f>
        <v>27725.234227391407</v>
      </c>
      <c r="G29" s="13">
        <f>SUM(D29:D30)*E29</f>
        <v>2390.7657726085922</v>
      </c>
      <c r="H29" s="14">
        <f>_xlfn.CHISQ.TEST(C29:D30,F29:G30)</f>
        <v>0</v>
      </c>
      <c r="I29" s="15">
        <v>0.35199999999999998</v>
      </c>
      <c r="J29" s="15">
        <v>0.41699999999999998</v>
      </c>
    </row>
    <row r="30" spans="1:10" x14ac:dyDescent="0.2">
      <c r="A30" t="s">
        <v>9</v>
      </c>
      <c r="B30" s="5" t="s">
        <v>11</v>
      </c>
      <c r="C30" s="5">
        <v>50242</v>
      </c>
      <c r="D30" s="5">
        <v>3902</v>
      </c>
      <c r="E30" s="12">
        <f>SUM(C30:D30)/SUM(C29:D30)</f>
        <v>0.6425824827913601</v>
      </c>
      <c r="F30" s="13">
        <f>SUM(D29:D30)*E30</f>
        <v>4298.2342273914073</v>
      </c>
      <c r="G30" s="13">
        <f>SUM(D29:D30)*E30</f>
        <v>4298.2342273914073</v>
      </c>
      <c r="I30" s="15">
        <v>0.64800000000000002</v>
      </c>
      <c r="J30" s="15">
        <v>0.58299999999999996</v>
      </c>
    </row>
    <row r="31" spans="1:10" x14ac:dyDescent="0.2">
      <c r="A31" t="s">
        <v>12</v>
      </c>
      <c r="B31" s="5" t="s">
        <v>13</v>
      </c>
      <c r="C31" s="5">
        <v>42886</v>
      </c>
      <c r="D31" s="5">
        <v>2550</v>
      </c>
      <c r="E31" s="12">
        <f>SUM(C31:D31)/SUM(C31:D33)</f>
        <v>0.53923569902682178</v>
      </c>
      <c r="F31" s="13">
        <f>SUM(C$31:C$33)*E31</f>
        <v>41829.052409209595</v>
      </c>
      <c r="G31" s="13">
        <f>SUM(D$31:D$33)*E31</f>
        <v>3606.9475907904107</v>
      </c>
      <c r="H31" s="14">
        <f>_xlfn.CHISQ.TEST(C31:D33,F31:G33)</f>
        <v>2.6826369635162655E-165</v>
      </c>
      <c r="I31" s="15">
        <v>0.55300000000000005</v>
      </c>
      <c r="J31" s="15">
        <v>0.38100000000000001</v>
      </c>
    </row>
    <row r="32" spans="1:10" x14ac:dyDescent="0.2">
      <c r="A32" t="s">
        <v>12</v>
      </c>
      <c r="B32" s="5" t="s">
        <v>14</v>
      </c>
      <c r="C32" s="5">
        <v>32486</v>
      </c>
      <c r="D32" s="5">
        <v>3952</v>
      </c>
      <c r="E32" s="12">
        <f>SUM(C32:D32)/SUM(C31:D33)</f>
        <v>0.4324471872774745</v>
      </c>
      <c r="F32" s="13">
        <f>SUM(C$31:C$33)*E32</f>
        <v>33545.360764300975</v>
      </c>
      <c r="G32" s="13">
        <f t="shared" ref="G32:G33" si="1">SUM(D$31:D$33)*E32</f>
        <v>2892.6392356990268</v>
      </c>
      <c r="I32" s="15">
        <v>0.41899999999999998</v>
      </c>
      <c r="J32" s="15">
        <v>0.59099999999999997</v>
      </c>
    </row>
    <row r="33" spans="1:10" x14ac:dyDescent="0.2">
      <c r="A33" t="s">
        <v>12</v>
      </c>
      <c r="B33" s="5" t="s">
        <v>15</v>
      </c>
      <c r="C33" s="5">
        <v>2199</v>
      </c>
      <c r="D33" s="5">
        <v>187</v>
      </c>
      <c r="E33" s="12">
        <f>SUM(C33:D33)/SUM(C31:D33)</f>
        <v>2.8317113695703774E-2</v>
      </c>
      <c r="F33" s="13">
        <f>SUM(C$31:C$33)*E33</f>
        <v>2196.5868264894375</v>
      </c>
      <c r="G33" s="13">
        <f t="shared" si="1"/>
        <v>189.41317351056253</v>
      </c>
      <c r="I33" s="15">
        <v>2.8000000000000001E-2</v>
      </c>
      <c r="J33" s="15">
        <v>2.8000000000000001E-2</v>
      </c>
    </row>
    <row r="34" spans="1:10" x14ac:dyDescent="0.2">
      <c r="A34" t="s">
        <v>16</v>
      </c>
      <c r="B34" s="5" t="b">
        <v>0</v>
      </c>
      <c r="C34" s="5">
        <v>59107</v>
      </c>
      <c r="D34" s="5">
        <v>5229</v>
      </c>
      <c r="E34" s="12">
        <f>SUM(C34:D34)/SUM(C34:D35)</f>
        <v>0.76354141941609299</v>
      </c>
      <c r="F34" s="13">
        <f>SUM(C34:C35)*E34</f>
        <v>59228.671445525746</v>
      </c>
      <c r="G34" s="13">
        <f>SUM(D34:D35*E34)</f>
        <v>3992.5580821267504</v>
      </c>
      <c r="H34" s="14">
        <f>_xlfn.CHISQ.TEST(C34:D35,F34:G35)</f>
        <v>1.5622570311451298E-87</v>
      </c>
      <c r="I34" s="15">
        <v>0.76200000000000001</v>
      </c>
      <c r="J34" s="15">
        <v>0.78200000000000003</v>
      </c>
    </row>
    <row r="35" spans="1:10" x14ac:dyDescent="0.2">
      <c r="A35" t="s">
        <v>16</v>
      </c>
      <c r="B35" s="5" t="b">
        <v>1</v>
      </c>
      <c r="C35" s="5">
        <v>18464</v>
      </c>
      <c r="D35" s="5">
        <v>1460</v>
      </c>
      <c r="E35" s="12">
        <f>SUM(C35:D35)/SUM(C34:D35)</f>
        <v>0.23645858058390695</v>
      </c>
      <c r="F35" s="13">
        <f>SUM(C34:C35)*E35</f>
        <v>18342.328554474247</v>
      </c>
      <c r="G35" s="13">
        <f>SUM(D34:D35)*E35</f>
        <v>1581.6714455257536</v>
      </c>
      <c r="I35" s="15">
        <v>0.23799999999999999</v>
      </c>
      <c r="J35" s="15">
        <v>0.218</v>
      </c>
    </row>
    <row r="36" spans="1:10" x14ac:dyDescent="0.2">
      <c r="A36" t="s">
        <v>17</v>
      </c>
      <c r="B36" s="5" t="b">
        <v>0</v>
      </c>
      <c r="C36" s="5">
        <v>68626</v>
      </c>
      <c r="D36" s="5">
        <v>5935</v>
      </c>
      <c r="E36" s="12">
        <f>SUM(C36:D36)/SUM(C36:D37)</f>
        <v>0.88876306724041343</v>
      </c>
      <c r="F36" s="13">
        <f>SUM(C36:C37*E36)</f>
        <v>60992.254252440609</v>
      </c>
      <c r="G36" s="13">
        <f>SUM(D36:D37)*E36</f>
        <v>5912.940686350471</v>
      </c>
      <c r="H36" s="14">
        <f>_xlfn.CHISQ.TEST(C36:D37,F36:G37)</f>
        <v>5.8667298630083619E-210</v>
      </c>
      <c r="I36" s="15">
        <v>0.88800000000000001</v>
      </c>
      <c r="J36" s="15">
        <v>0.89200000000000002</v>
      </c>
    </row>
    <row r="37" spans="1:10" x14ac:dyDescent="0.2">
      <c r="A37" t="s">
        <v>17</v>
      </c>
      <c r="B37" s="5" t="b">
        <v>1</v>
      </c>
      <c r="C37" s="5">
        <v>8614</v>
      </c>
      <c r="D37" s="5">
        <v>718</v>
      </c>
      <c r="E37" s="12">
        <f>SUM(C37:D37)/SUM(C36:D37)</f>
        <v>0.11123693275958661</v>
      </c>
      <c r="F37" s="13">
        <f>SUM(C36:C37)*E37</f>
        <v>8591.9406863504701</v>
      </c>
      <c r="G37" s="13">
        <f>SUM(D36:D37)*E37</f>
        <v>740.05931364952971</v>
      </c>
      <c r="I37" s="15">
        <v>0.112</v>
      </c>
      <c r="J37" s="15">
        <v>0.108</v>
      </c>
    </row>
    <row r="38" spans="1:10" x14ac:dyDescent="0.2">
      <c r="A38" t="s">
        <v>18</v>
      </c>
      <c r="B38" s="5" t="b">
        <v>0</v>
      </c>
      <c r="C38" s="5">
        <v>72324</v>
      </c>
      <c r="D38" s="5">
        <v>6197</v>
      </c>
      <c r="E38" s="12">
        <f>SUM(C38:D38)/SUM(C38:D39)</f>
        <v>0.94003352089069792</v>
      </c>
      <c r="F38" s="13">
        <f>SUM(C$38:C$39)*E38</f>
        <v>72302.678259308028</v>
      </c>
      <c r="G38" s="13">
        <f>SUM(D$38:D$39)*E38</f>
        <v>6218.3217406919666</v>
      </c>
      <c r="I38" s="15">
        <v>0.94</v>
      </c>
      <c r="J38" s="15">
        <v>0.93700000000000006</v>
      </c>
    </row>
    <row r="39" spans="1:10" x14ac:dyDescent="0.2">
      <c r="A39" t="s">
        <v>18</v>
      </c>
      <c r="B39" s="5" t="b">
        <v>1</v>
      </c>
      <c r="C39" s="5">
        <v>4591</v>
      </c>
      <c r="D39" s="5">
        <v>418</v>
      </c>
      <c r="E39" s="12">
        <f>SUM(C39:D39)/SUM(C38:D39)</f>
        <v>5.996647910930205E-2</v>
      </c>
      <c r="F39" s="13">
        <f>SUM(C$38:C$39)*E39</f>
        <v>4612.3217406919675</v>
      </c>
      <c r="G39" s="13">
        <f>SUM(D$38:D$39)*E39</f>
        <v>396.67825930803303</v>
      </c>
      <c r="I39" s="15">
        <v>0.06</v>
      </c>
      <c r="J39" s="15">
        <v>6.3E-2</v>
      </c>
    </row>
    <row r="40" spans="1:10" x14ac:dyDescent="0.2">
      <c r="A40" t="s">
        <v>19</v>
      </c>
      <c r="B40" s="5" t="s">
        <v>20</v>
      </c>
      <c r="C40" s="5">
        <v>466</v>
      </c>
      <c r="D40" s="5">
        <v>71</v>
      </c>
      <c r="E40" s="12">
        <f t="shared" ref="E40:E45" si="2">SUM(C40:D40)/SUM($C$40:$D$45)</f>
        <v>6.4578197342312548E-3</v>
      </c>
      <c r="F40" s="13">
        <f t="shared" ref="F40:F45" si="3">SUM(C$40:C$45)*E40</f>
        <v>494.32026937646566</v>
      </c>
      <c r="G40" s="13">
        <f>SUM(D$40:D$45)*E40</f>
        <v>42.679730623534361</v>
      </c>
      <c r="H40" s="14">
        <f>_xlfn.CHISQ.TEST(C40:D45,F40:G45)</f>
        <v>4.7400265765788693E-12</v>
      </c>
      <c r="I40" s="15">
        <v>6.0000000000000001E-3</v>
      </c>
      <c r="J40" s="15">
        <v>1.0999999999999999E-2</v>
      </c>
    </row>
    <row r="41" spans="1:10" x14ac:dyDescent="0.2">
      <c r="A41" t="s">
        <v>19</v>
      </c>
      <c r="B41" s="5" t="s">
        <v>21</v>
      </c>
      <c r="C41" s="5">
        <v>3816</v>
      </c>
      <c r="D41" s="5">
        <v>320</v>
      </c>
      <c r="E41" s="12">
        <f t="shared" si="2"/>
        <v>4.9738440262161024E-2</v>
      </c>
      <c r="F41" s="13">
        <f t="shared" si="3"/>
        <v>3807.2786483073778</v>
      </c>
      <c r="G41" s="13">
        <f t="shared" ref="G41:G45" si="4">SUM(D$40:D$45)*E41</f>
        <v>328.72135169262219</v>
      </c>
      <c r="I41" s="15">
        <v>0.05</v>
      </c>
      <c r="J41" s="15">
        <v>4.8000000000000001E-2</v>
      </c>
    </row>
    <row r="42" spans="1:10" x14ac:dyDescent="0.2">
      <c r="A42" t="s">
        <v>19</v>
      </c>
      <c r="B42" s="5" t="s">
        <v>22</v>
      </c>
      <c r="C42" s="5">
        <v>1746</v>
      </c>
      <c r="D42" s="5">
        <v>215</v>
      </c>
      <c r="E42" s="12">
        <f t="shared" si="2"/>
        <v>2.3582466478263484E-2</v>
      </c>
      <c r="F42" s="13">
        <f t="shared" si="3"/>
        <v>1805.1434790451567</v>
      </c>
      <c r="G42" s="13">
        <f t="shared" si="4"/>
        <v>155.85652095484338</v>
      </c>
      <c r="I42" s="15">
        <v>2.3E-2</v>
      </c>
      <c r="J42" s="15">
        <v>3.3000000000000002E-2</v>
      </c>
    </row>
    <row r="43" spans="1:10" x14ac:dyDescent="0.2">
      <c r="A43" t="s">
        <v>19</v>
      </c>
      <c r="B43" s="5" t="s">
        <v>23</v>
      </c>
      <c r="C43" s="5">
        <v>570</v>
      </c>
      <c r="D43" s="5">
        <v>69</v>
      </c>
      <c r="E43" s="12">
        <f t="shared" si="2"/>
        <v>7.6844447116830019E-3</v>
      </c>
      <c r="F43" s="13">
        <f t="shared" si="3"/>
        <v>588.21350490048701</v>
      </c>
      <c r="G43" s="13">
        <f t="shared" si="4"/>
        <v>50.786495099512962</v>
      </c>
      <c r="I43" s="15">
        <v>7.0000000000000001E-3</v>
      </c>
      <c r="J43" s="15">
        <v>0.01</v>
      </c>
    </row>
    <row r="44" spans="1:10" x14ac:dyDescent="0.2">
      <c r="A44" t="s">
        <v>19</v>
      </c>
      <c r="B44" s="5" t="s">
        <v>24</v>
      </c>
      <c r="C44" s="5">
        <v>283</v>
      </c>
      <c r="D44" s="5">
        <v>39</v>
      </c>
      <c r="E44" s="12">
        <f t="shared" si="2"/>
        <v>3.8722866935241417E-3</v>
      </c>
      <c r="F44" s="13">
        <f t="shared" si="3"/>
        <v>296.40805724249896</v>
      </c>
      <c r="G44" s="13">
        <f t="shared" si="4"/>
        <v>25.591942757501052</v>
      </c>
      <c r="I44" s="15">
        <v>4.0000000000000001E-3</v>
      </c>
      <c r="J44" s="15">
        <v>6.0000000000000001E-3</v>
      </c>
    </row>
    <row r="45" spans="1:10" x14ac:dyDescent="0.2">
      <c r="A45" t="s">
        <v>19</v>
      </c>
      <c r="B45" s="5" t="s">
        <v>25</v>
      </c>
      <c r="C45" s="5">
        <v>69665</v>
      </c>
      <c r="D45" s="5">
        <v>5895</v>
      </c>
      <c r="E45" s="12">
        <f t="shared" si="2"/>
        <v>0.90866454212013714</v>
      </c>
      <c r="F45" s="13">
        <f t="shared" si="3"/>
        <v>69554.636041128018</v>
      </c>
      <c r="G45" s="13">
        <f t="shared" si="4"/>
        <v>6005.3639588719861</v>
      </c>
      <c r="I45" s="15">
        <v>0.91</v>
      </c>
      <c r="J45" s="15">
        <v>0.89200000000000002</v>
      </c>
    </row>
    <row r="46" spans="1:10" x14ac:dyDescent="0.2">
      <c r="A46" t="s">
        <v>26</v>
      </c>
      <c r="B46" s="5">
        <v>0</v>
      </c>
      <c r="C46" s="5">
        <v>34317</v>
      </c>
      <c r="D46" s="5">
        <v>3241</v>
      </c>
      <c r="E46" s="12">
        <f>SUM(C46:D46)/SUM($C$46:$D$50)</f>
        <v>0.44874843180596213</v>
      </c>
      <c r="F46" s="13">
        <f>SUM(C$46:C$50)*E46</f>
        <v>34577.412915944798</v>
      </c>
      <c r="G46" s="13">
        <f>SUM(D$46:D$50)*E46</f>
        <v>2980.5870840552006</v>
      </c>
      <c r="H46" s="14">
        <f>_xlfn.CHISQ.TEST(C46:D50,F46:G50)</f>
        <v>1.134045206908493E-11</v>
      </c>
      <c r="I46" s="15">
        <v>0.44500000000000001</v>
      </c>
      <c r="J46" s="15">
        <v>0.48799999999999999</v>
      </c>
    </row>
    <row r="47" spans="1:10" x14ac:dyDescent="0.2">
      <c r="A47" t="s">
        <v>26</v>
      </c>
      <c r="B47" s="5">
        <v>1</v>
      </c>
      <c r="C47" s="5">
        <v>14847</v>
      </c>
      <c r="D47" s="5">
        <v>1105</v>
      </c>
      <c r="E47" s="12">
        <f>SUM(C47:D47)/SUM($C$46:$D$50)</f>
        <v>0.19059680984527153</v>
      </c>
      <c r="F47" s="13">
        <f>SUM(C$46:C$50)*E47</f>
        <v>14686.055989007707</v>
      </c>
      <c r="G47" s="13">
        <f t="shared" ref="G47:G50" si="5">SUM(D$46:D$50)*E47</f>
        <v>1265.9440109922934</v>
      </c>
      <c r="I47" s="15">
        <v>0.193</v>
      </c>
      <c r="J47" s="15">
        <v>0.16600000000000001</v>
      </c>
    </row>
    <row r="48" spans="1:10" x14ac:dyDescent="0.2">
      <c r="A48" t="s">
        <v>26</v>
      </c>
      <c r="B48" s="5">
        <v>2</v>
      </c>
      <c r="C48" s="5">
        <v>9960</v>
      </c>
      <c r="D48" s="5">
        <v>773</v>
      </c>
      <c r="E48" s="12">
        <f>SUM(C48:D48)/SUM($C$46:$D$50)</f>
        <v>0.12823944082681163</v>
      </c>
      <c r="F48" s="13">
        <f>SUM(C$46:C$50)*E48</f>
        <v>9881.2336340283164</v>
      </c>
      <c r="G48" s="13">
        <f t="shared" si="5"/>
        <v>851.76636597168283</v>
      </c>
      <c r="I48" s="15">
        <v>0.129</v>
      </c>
      <c r="J48" s="15">
        <v>0.11600000000000001</v>
      </c>
    </row>
    <row r="49" spans="1:10" x14ac:dyDescent="0.2">
      <c r="A49" t="s">
        <v>26</v>
      </c>
      <c r="B49" s="5">
        <v>3</v>
      </c>
      <c r="C49" s="5">
        <v>6831</v>
      </c>
      <c r="D49" s="5">
        <v>552</v>
      </c>
      <c r="E49" s="12">
        <f>SUM(C49:D49)/SUM($C$46:$D$50)</f>
        <v>8.8213154907700583E-2</v>
      </c>
      <c r="F49" s="13">
        <f>SUM(C$46:C$50)*E49</f>
        <v>6797.0882251030534</v>
      </c>
      <c r="G49" s="13">
        <f t="shared" si="5"/>
        <v>585.91177489694724</v>
      </c>
      <c r="I49" s="15">
        <v>8.8999999999999996E-2</v>
      </c>
      <c r="J49" s="15">
        <v>8.3000000000000004E-2</v>
      </c>
    </row>
    <row r="50" spans="1:10" x14ac:dyDescent="0.2">
      <c r="A50" t="s">
        <v>26</v>
      </c>
      <c r="B50" s="5">
        <v>4</v>
      </c>
      <c r="C50" s="5">
        <v>11098</v>
      </c>
      <c r="D50" s="5">
        <v>971</v>
      </c>
      <c r="E50" s="12">
        <f>SUM(C50:D50)/SUM($C$46:$D$50)</f>
        <v>0.14420216261425414</v>
      </c>
      <c r="F50" s="13">
        <f>SUM(C$46:C$50)*E50</f>
        <v>11111.209235916125</v>
      </c>
      <c r="G50" s="13">
        <f t="shared" si="5"/>
        <v>957.79076408387607</v>
      </c>
      <c r="I50" s="15">
        <v>0.14399999999999999</v>
      </c>
      <c r="J50" s="15">
        <v>0.14599999999999999</v>
      </c>
    </row>
    <row r="51" spans="1:10" x14ac:dyDescent="0.2">
      <c r="A51" t="s">
        <v>27</v>
      </c>
      <c r="B51" s="5">
        <v>0</v>
      </c>
      <c r="C51" s="5">
        <v>60397</v>
      </c>
      <c r="D51" s="5">
        <v>5078</v>
      </c>
      <c r="E51" s="12">
        <f>SUM(C51:D51)/SUM(C51:D55)</f>
        <v>0.77705910277711843</v>
      </c>
      <c r="F51" s="13">
        <f>SUM(C$51:C$55)*E51</f>
        <v>60277.251661523856</v>
      </c>
      <c r="G51" s="13">
        <f>SUM(D$51:D$55)*E51</f>
        <v>5197.7483384761454</v>
      </c>
      <c r="H51" s="14">
        <f>_xlfn.CHISQ.TEST(C51:D55,F51:G55)</f>
        <v>1.6850295009107253E-35</v>
      </c>
      <c r="I51" s="15">
        <v>0.77900000000000003</v>
      </c>
      <c r="J51" s="15">
        <v>0.75900000000000001</v>
      </c>
    </row>
    <row r="52" spans="1:10" x14ac:dyDescent="0.2">
      <c r="A52" t="s">
        <v>27</v>
      </c>
      <c r="B52" s="5">
        <v>1</v>
      </c>
      <c r="C52" s="5">
        <v>13429</v>
      </c>
      <c r="D52" s="5">
        <v>1223</v>
      </c>
      <c r="E52" s="12">
        <f>SUM(C52:D52)/SUM(C51:D55)</f>
        <v>0.17389033942558746</v>
      </c>
      <c r="F52" s="13">
        <f>SUM(C$51:C$55)*E52</f>
        <v>13488.847519582245</v>
      </c>
      <c r="G52" s="13">
        <f t="shared" ref="G52:G55" si="6">SUM(D$51:D$55)*E52</f>
        <v>1163.1524804177545</v>
      </c>
      <c r="I52" s="15">
        <v>0.17299999999999999</v>
      </c>
      <c r="J52" s="15">
        <v>0.183</v>
      </c>
    </row>
    <row r="53" spans="1:10" x14ac:dyDescent="0.2">
      <c r="A53" t="s">
        <v>27</v>
      </c>
      <c r="B53" s="5">
        <v>2</v>
      </c>
      <c r="C53" s="5">
        <v>3179</v>
      </c>
      <c r="D53" s="5">
        <v>299</v>
      </c>
      <c r="E53" s="12">
        <f>SUM(C53:D53)/SUM(C51:D55)</f>
        <v>4.1276999762639446E-2</v>
      </c>
      <c r="F53" s="13">
        <f>SUM(C$51:C$55)*E53</f>
        <v>3201.8981485877043</v>
      </c>
      <c r="G53" s="13">
        <f t="shared" si="6"/>
        <v>276.10185141229528</v>
      </c>
      <c r="I53" s="15">
        <v>4.1000000000000002E-2</v>
      </c>
      <c r="J53" s="15">
        <v>4.4999999999999998E-2</v>
      </c>
    </row>
    <row r="54" spans="1:10" x14ac:dyDescent="0.2">
      <c r="A54" t="s">
        <v>27</v>
      </c>
      <c r="B54" s="5">
        <v>3</v>
      </c>
      <c r="C54" s="5">
        <v>535</v>
      </c>
      <c r="D54" s="5">
        <v>57</v>
      </c>
      <c r="E54" s="12">
        <f>SUM(C54:D54)/SUM(C51:D55)</f>
        <v>7.0258723000237357E-3</v>
      </c>
      <c r="F54" s="13">
        <f>SUM(C$51:C$55)*E54</f>
        <v>545.00394018514123</v>
      </c>
      <c r="G54" s="13">
        <f t="shared" si="6"/>
        <v>46.996059814858768</v>
      </c>
      <c r="I54" s="15">
        <v>7.0000000000000001E-3</v>
      </c>
      <c r="J54" s="15">
        <v>8.9999999999999993E-3</v>
      </c>
    </row>
    <row r="55" spans="1:10" x14ac:dyDescent="0.2">
      <c r="A55" t="s">
        <v>27</v>
      </c>
      <c r="B55" s="5">
        <v>4</v>
      </c>
      <c r="C55" s="5">
        <v>31</v>
      </c>
      <c r="D55" s="5">
        <v>32</v>
      </c>
      <c r="E55" s="12">
        <f>SUM(C55:D55)/SUM(C51:D55)</f>
        <v>7.4768573463090439E-4</v>
      </c>
      <c r="F55" s="13">
        <f>SUM(C$51:C$55)*E55</f>
        <v>57.998730121053882</v>
      </c>
      <c r="G55" s="13">
        <f t="shared" si="6"/>
        <v>5.0012698789461192</v>
      </c>
      <c r="I55" s="15">
        <v>0</v>
      </c>
      <c r="J55" s="15">
        <v>5.0000000000000001E-3</v>
      </c>
    </row>
    <row r="56" spans="1:10" ht="17" thickBot="1" x14ac:dyDescent="0.25"/>
    <row r="57" spans="1:10" x14ac:dyDescent="0.2">
      <c r="A57" s="1" t="s">
        <v>29</v>
      </c>
      <c r="B57" s="6" t="s">
        <v>31</v>
      </c>
      <c r="C57" s="9">
        <v>41.93</v>
      </c>
    </row>
    <row r="58" spans="1:10" x14ac:dyDescent="0.2">
      <c r="A58" s="2" t="s">
        <v>30</v>
      </c>
      <c r="B58" s="7" t="s">
        <v>32</v>
      </c>
      <c r="C58" s="10">
        <v>46.63</v>
      </c>
    </row>
    <row r="59" spans="1:10" ht="17" thickBot="1" x14ac:dyDescent="0.25">
      <c r="A59" s="4"/>
      <c r="B59" s="8" t="s">
        <v>33</v>
      </c>
      <c r="C59" s="11" t="s">
        <v>34</v>
      </c>
    </row>
    <row r="60" spans="1:10" x14ac:dyDescent="0.2">
      <c r="A60" s="3"/>
      <c r="B60" s="7"/>
      <c r="C60" s="7"/>
    </row>
  </sheetData>
  <mergeCells count="2">
    <mergeCell ref="B1:T1"/>
    <mergeCell ref="B3:V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chi_sq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2021-03-01T22:17:41Z</dcterms:created>
  <dcterms:modified xsi:type="dcterms:W3CDTF">2021-03-05T04:30:30Z</dcterms:modified>
</cp:coreProperties>
</file>