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ostDoctoral\Book-Publications\MDD-Publication\Translational Psychiatry\Supplementary Tables and Figures\"/>
    </mc:Choice>
  </mc:AlternateContent>
  <bookViews>
    <workbookView xWindow="0" yWindow="0" windowWidth="20490" windowHeight="7620" tabRatio="1000"/>
  </bookViews>
  <sheets>
    <sheet name="GlycoGAIT-GenePool" sheetId="11" r:id="rId1"/>
  </sheet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09" i="11" l="1"/>
  <c r="D408" i="11"/>
  <c r="D407" i="11"/>
  <c r="D406" i="11"/>
  <c r="D404" i="11"/>
  <c r="D403" i="11"/>
  <c r="D402" i="11"/>
  <c r="D401" i="11"/>
  <c r="D400" i="11"/>
  <c r="D399" i="11"/>
  <c r="D398" i="11"/>
  <c r="D397" i="11"/>
  <c r="D396" i="11"/>
  <c r="D395" i="11"/>
  <c r="D394" i="11"/>
  <c r="D393" i="11"/>
  <c r="D392" i="11"/>
  <c r="D391" i="11"/>
  <c r="D390" i="11"/>
  <c r="D389" i="11"/>
  <c r="D388" i="11"/>
  <c r="D387" i="11"/>
  <c r="D386" i="11"/>
  <c r="D385" i="11"/>
  <c r="D384" i="11"/>
  <c r="D382" i="11"/>
  <c r="D381" i="11"/>
  <c r="D380" i="11"/>
  <c r="D379" i="11"/>
  <c r="D378" i="11"/>
  <c r="D377" i="11"/>
  <c r="D376" i="11"/>
  <c r="D375" i="11"/>
  <c r="D374" i="11"/>
  <c r="D373" i="11"/>
  <c r="D372" i="11"/>
  <c r="D371" i="11"/>
  <c r="D370" i="11"/>
  <c r="D369" i="11"/>
  <c r="D368" i="11"/>
  <c r="D367" i="11"/>
  <c r="D366" i="11"/>
  <c r="D365" i="11"/>
  <c r="D364" i="11"/>
  <c r="D363" i="11"/>
  <c r="D362" i="11"/>
  <c r="D361" i="11"/>
  <c r="D360" i="11"/>
  <c r="D359" i="11"/>
  <c r="D358" i="11"/>
  <c r="D357" i="11"/>
  <c r="D356" i="11"/>
  <c r="D355" i="11"/>
  <c r="D354" i="11"/>
  <c r="D353" i="11"/>
  <c r="D352" i="11"/>
  <c r="D351" i="11"/>
  <c r="D350" i="11"/>
  <c r="D349" i="11"/>
  <c r="D348" i="11"/>
  <c r="D347" i="11"/>
  <c r="D346" i="11"/>
  <c r="D345" i="11"/>
  <c r="D344" i="11"/>
  <c r="D338" i="11"/>
  <c r="D337" i="11"/>
  <c r="D335" i="11"/>
  <c r="D334" i="11"/>
  <c r="D333" i="11"/>
  <c r="D332" i="11"/>
  <c r="D331" i="11"/>
  <c r="D330" i="11"/>
  <c r="D329" i="11"/>
  <c r="D328" i="11"/>
  <c r="D327" i="11"/>
  <c r="D326" i="11"/>
  <c r="D324" i="11"/>
  <c r="D323" i="11"/>
  <c r="D322" i="11"/>
  <c r="D321" i="11"/>
  <c r="D320" i="11"/>
  <c r="D319" i="11"/>
  <c r="D318" i="11"/>
  <c r="D317" i="11"/>
  <c r="D316" i="11"/>
  <c r="D315" i="11"/>
  <c r="D314" i="11"/>
  <c r="D313" i="11"/>
  <c r="D312" i="11"/>
  <c r="D311" i="11"/>
  <c r="D310" i="11"/>
  <c r="D309" i="11"/>
  <c r="D308" i="11"/>
  <c r="D307" i="11"/>
  <c r="D306" i="11"/>
  <c r="D305" i="11"/>
  <c r="D304" i="11"/>
  <c r="D303" i="11"/>
  <c r="D302" i="11"/>
  <c r="D296" i="11"/>
  <c r="D295" i="11"/>
  <c r="D294" i="11"/>
  <c r="D293" i="11"/>
  <c r="D292" i="11"/>
  <c r="D290" i="11"/>
  <c r="D289" i="11"/>
  <c r="D288" i="11"/>
  <c r="D287" i="11"/>
  <c r="D286" i="11"/>
  <c r="D285" i="11"/>
  <c r="D284" i="11"/>
  <c r="D283" i="11"/>
  <c r="D282" i="11"/>
  <c r="D281" i="11"/>
  <c r="D280" i="11"/>
  <c r="D277" i="11"/>
  <c r="D276" i="11"/>
  <c r="D275" i="11"/>
  <c r="D274" i="11"/>
  <c r="D272" i="11"/>
  <c r="D271" i="11"/>
  <c r="D270" i="11"/>
  <c r="D269" i="11"/>
  <c r="D268" i="11"/>
  <c r="D267" i="11"/>
  <c r="D266" i="11"/>
  <c r="D265" i="11"/>
  <c r="D263" i="11"/>
  <c r="D262" i="11"/>
  <c r="D261" i="11"/>
  <c r="D260" i="11"/>
  <c r="D259" i="11"/>
  <c r="D258" i="11"/>
  <c r="D257" i="11"/>
  <c r="D256" i="11"/>
  <c r="D255" i="11"/>
  <c r="D254" i="11"/>
  <c r="D253" i="11"/>
  <c r="D252" i="11"/>
  <c r="D251" i="11"/>
  <c r="D250" i="11"/>
  <c r="D249" i="11"/>
  <c r="D248" i="11"/>
  <c r="D247" i="11"/>
  <c r="D246" i="11"/>
  <c r="D245" i="11"/>
  <c r="D244" i="11"/>
  <c r="D243" i="11"/>
  <c r="D242" i="11"/>
  <c r="D241" i="11"/>
  <c r="D240" i="11"/>
  <c r="D239" i="11"/>
  <c r="D238" i="11"/>
  <c r="D237" i="11"/>
  <c r="D236" i="11"/>
  <c r="D235" i="11"/>
  <c r="D234" i="11"/>
  <c r="D233" i="11"/>
  <c r="D232" i="11"/>
  <c r="D231" i="11"/>
  <c r="D230" i="11"/>
  <c r="D229" i="11"/>
  <c r="D228" i="11"/>
  <c r="D227" i="11"/>
  <c r="D226" i="11"/>
  <c r="D225" i="11"/>
  <c r="D224" i="11"/>
  <c r="D223" i="11"/>
  <c r="D222" i="11"/>
  <c r="D221" i="11"/>
  <c r="D219" i="11"/>
  <c r="D218" i="11"/>
  <c r="D217" i="11"/>
  <c r="D215" i="11"/>
  <c r="D214" i="11"/>
  <c r="D213" i="11"/>
  <c r="D212" i="11"/>
  <c r="D211" i="11"/>
  <c r="D210" i="11"/>
  <c r="D209" i="11"/>
  <c r="D208" i="11"/>
  <c r="D207" i="11"/>
  <c r="D206" i="11"/>
  <c r="D205" i="11"/>
  <c r="D204" i="11"/>
  <c r="D203" i="11"/>
  <c r="D202" i="11"/>
  <c r="D201" i="11"/>
  <c r="D200" i="11"/>
  <c r="D199" i="11"/>
  <c r="D198" i="11"/>
  <c r="D197" i="11"/>
  <c r="D196" i="11"/>
  <c r="D195" i="11"/>
  <c r="D194" i="11"/>
  <c r="D193" i="11"/>
  <c r="D192" i="11"/>
  <c r="D191" i="11"/>
  <c r="D190" i="11"/>
  <c r="D189" i="11"/>
  <c r="D188" i="11"/>
  <c r="D187" i="11"/>
  <c r="D186" i="11"/>
  <c r="D185" i="11"/>
  <c r="D184" i="11"/>
  <c r="D183" i="11"/>
  <c r="D182" i="11"/>
  <c r="D181" i="11"/>
  <c r="D180" i="11"/>
  <c r="D179" i="11"/>
  <c r="D178" i="11"/>
  <c r="D177" i="11"/>
  <c r="D176" i="11"/>
  <c r="D175" i="11"/>
  <c r="D174" i="11"/>
  <c r="D173" i="11"/>
  <c r="D172" i="11"/>
  <c r="D171" i="11"/>
  <c r="D166" i="11"/>
  <c r="D165" i="11"/>
  <c r="D164" i="11"/>
  <c r="D163" i="11"/>
  <c r="D161" i="11"/>
  <c r="D160" i="11"/>
  <c r="D159" i="11"/>
  <c r="D158" i="11"/>
  <c r="D157" i="11"/>
  <c r="D156" i="11"/>
  <c r="D154" i="11"/>
  <c r="D153" i="11"/>
  <c r="D152" i="11"/>
  <c r="D151" i="11"/>
  <c r="D150" i="11"/>
  <c r="D149" i="11"/>
  <c r="D148" i="11"/>
  <c r="D147" i="11"/>
  <c r="D146" i="11"/>
  <c r="D145" i="11"/>
  <c r="D144" i="11"/>
  <c r="D143" i="11"/>
  <c r="D142" i="11"/>
  <c r="D141" i="11"/>
  <c r="D140" i="11"/>
  <c r="D138" i="11"/>
  <c r="D137" i="11"/>
  <c r="D136" i="11"/>
  <c r="D135" i="11"/>
  <c r="D134" i="11"/>
  <c r="D133" i="11"/>
  <c r="D132" i="11"/>
  <c r="D131" i="11"/>
  <c r="D130" i="11"/>
  <c r="D129" i="11"/>
  <c r="D128" i="11"/>
  <c r="D127" i="11"/>
  <c r="D126" i="11"/>
  <c r="D125" i="11"/>
  <c r="D124" i="11"/>
  <c r="D123" i="11"/>
  <c r="D122" i="11"/>
  <c r="D121" i="11"/>
  <c r="D120" i="11"/>
  <c r="D119" i="11"/>
  <c r="D118" i="11"/>
  <c r="D117"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87" i="11"/>
  <c r="D86" i="11"/>
  <c r="D85" i="11"/>
  <c r="D84" i="11"/>
  <c r="D83" i="11"/>
  <c r="D82" i="11"/>
  <c r="D81" i="11"/>
  <c r="D80" i="11"/>
  <c r="D79" i="11"/>
  <c r="D78" i="11"/>
  <c r="D77" i="11"/>
  <c r="D75" i="11"/>
  <c r="D74" i="11"/>
  <c r="D73" i="11"/>
  <c r="D72" i="11"/>
  <c r="D71" i="11"/>
  <c r="D70" i="11"/>
  <c r="D69" i="11"/>
  <c r="D68" i="11"/>
  <c r="D67" i="11"/>
  <c r="D66" i="11"/>
  <c r="D65" i="11"/>
  <c r="D64" i="11"/>
  <c r="D63" i="11"/>
  <c r="D62" i="11"/>
  <c r="D61" i="11"/>
  <c r="D60" i="11"/>
  <c r="D59" i="11"/>
  <c r="D58" i="11"/>
  <c r="D57" i="11"/>
  <c r="D56" i="11"/>
  <c r="D55" i="11"/>
  <c r="D54" i="11"/>
  <c r="D52" i="11"/>
  <c r="D51" i="11"/>
  <c r="D50" i="11"/>
  <c r="D49" i="11"/>
  <c r="D48" i="11"/>
  <c r="D47"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4" i="11"/>
</calcChain>
</file>

<file path=xl/sharedStrings.xml><?xml version="1.0" encoding="utf-8"?>
<sst xmlns="http://schemas.openxmlformats.org/spreadsheetml/2006/main" count="475" uniqueCount="368">
  <si>
    <t>Metabolism</t>
  </si>
  <si>
    <t>DSE</t>
  </si>
  <si>
    <t>dermatan sulfate epimerase</t>
  </si>
  <si>
    <t>glycosyltransferase 1 domain containing 1</t>
  </si>
  <si>
    <t>glucosidase, alpha; acid</t>
  </si>
  <si>
    <t>Gene Symbol</t>
  </si>
  <si>
    <t>glutamine-fructose-6-phosphate transaminase 2</t>
  </si>
  <si>
    <t>phosphoglucomutase 2</t>
  </si>
  <si>
    <t>HEXB</t>
  </si>
  <si>
    <t>hexokinase 1</t>
  </si>
  <si>
    <t>glucosamine-phosphate N-acetyltransferase 1</t>
  </si>
  <si>
    <t>protein O-linked mannose N-acetylglucosaminyltransferase 2 (beta 1,4-)</t>
  </si>
  <si>
    <t>phosphomannomutase 2</t>
  </si>
  <si>
    <t>tyrosylprotein sulfotransferase 1</t>
  </si>
  <si>
    <t>MGAM</t>
  </si>
  <si>
    <t>Gene Name</t>
  </si>
  <si>
    <t>AGL</t>
  </si>
  <si>
    <t>NAGA</t>
  </si>
  <si>
    <t>alpha-N-acetylgalactosaminidase</t>
  </si>
  <si>
    <t>Sialyltransferases</t>
  </si>
  <si>
    <t>Phosphatidylinositol glycan anchor biosynthesis</t>
  </si>
  <si>
    <t xml:space="preserve">Activated sugar donors </t>
  </si>
  <si>
    <t>Function</t>
  </si>
  <si>
    <t>UDP-Glucoronic acid</t>
  </si>
  <si>
    <t>UDP-glucose dehydrogenase</t>
  </si>
  <si>
    <t>glucuronidase, beta</t>
  </si>
  <si>
    <t>UDP glucuronosyltransferase</t>
  </si>
  <si>
    <t>beta-1,3-glucuronyltransferase 1</t>
  </si>
  <si>
    <t>beta-1,3-glucuronyltransferase 2</t>
  </si>
  <si>
    <t>beta-1,3-glucuronyltransferase 3</t>
  </si>
  <si>
    <t>Glucuronyltransferases N-Acetylglucosaminyltransferases GlcA/GlcNAc</t>
  </si>
  <si>
    <t>UDP glucuronosyltransferase 1 family, polypeptide A1</t>
  </si>
  <si>
    <t>UDP glucuronosyltransferase 1 family, polypeptide A10</t>
  </si>
  <si>
    <t>UDP glucuronosyltransferase 1 family, polypeptide A3</t>
  </si>
  <si>
    <t>UDP glucuronosyltransferase 1 family, polypeptide A4</t>
  </si>
  <si>
    <t>UDP glucuronosyltransferase 1 family, polypeptide A5</t>
  </si>
  <si>
    <t>UDP glucuronosyltransferase 1 family, polypeptide A6</t>
  </si>
  <si>
    <t>UDP glucuronosyltransferase 1 family, polypeptide A7</t>
  </si>
  <si>
    <t>UDP glucuronosyltransferase 1 family, polypeptide A8</t>
  </si>
  <si>
    <t>UDP glucuronosyltransferase 1 family, polypeptide A9</t>
  </si>
  <si>
    <t>UDP glucuronosyltransferase 2 family, polypeptide A1</t>
  </si>
  <si>
    <t>UDP glucuronosyltransferase 2 family, polypeptide A3</t>
  </si>
  <si>
    <t>UDP glucuronosyltransferase 2 family, polypeptide B10</t>
  </si>
  <si>
    <t>UDP glucuronosyltransferase 2 family, polypeptide B11</t>
  </si>
  <si>
    <t>UDP glucuronosyltransferase 2 family, polypeptide B15</t>
  </si>
  <si>
    <t>UDP glucuronosyltransferase 2 family, polypeptide B17</t>
  </si>
  <si>
    <t>UDP glucuronosyltransferase 2 family, polypeptide B28</t>
  </si>
  <si>
    <t>UDP glucuronosyltransferase 2 family, polypeptide B4</t>
  </si>
  <si>
    <t>UDP glucuronosyltransferase 2 family, polypeptide B7</t>
  </si>
  <si>
    <t>UDP glucuronosyltransferase 1 family, polypeptide A complex locus</t>
  </si>
  <si>
    <t>UDP glucuronosyltransferase 2 family, polypeptide A2</t>
  </si>
  <si>
    <t>UDP glycosyltransferase 3 family, polypeptide A1</t>
  </si>
  <si>
    <t>UDP glycosyltransferase 3 family, polypeptide A2</t>
  </si>
  <si>
    <t>UDP glycosyltransferase 8</t>
  </si>
  <si>
    <t>beta-1,4-glucuronyltransferase 1</t>
  </si>
  <si>
    <t>Pseudogene-UDP glucuronosyltransferase</t>
  </si>
  <si>
    <t>UDP glucuronosyltransferase 2 family, polypeptide A3 pseudogene 7</t>
  </si>
  <si>
    <t>UDP glucuronosyltransferase 1 family, polypeptide A2 pseudogene</t>
  </si>
  <si>
    <t>UDP glucuronosyltransferase 2 family, polypeptide B24 pseudogene</t>
  </si>
  <si>
    <t>UDP glucuronosyltransferase 2 family, polypeptide B25 pseudogene</t>
  </si>
  <si>
    <t>UDP glucuronosyltransferase 2 family, polypeptide B26 pseudogene</t>
  </si>
  <si>
    <t>UDP glucuronosyltransferase 2 family, polypeptide B27 pseudogene</t>
  </si>
  <si>
    <t>UDP glucuronosyltransferase 2 family, polypeptide B29 pseudogene</t>
  </si>
  <si>
    <t>UDP glucuronosyltransferase 1 family, polypeptide A11 pseudogene</t>
  </si>
  <si>
    <t>UDP glucuronosyltransferase 1 family, polypeptide A12 pseudogene</t>
  </si>
  <si>
    <t>UDP glucuronosyltransferase 1 family, polypeptide A13 pseudogene</t>
  </si>
  <si>
    <t>UDP-Galactose</t>
  </si>
  <si>
    <t>galactose mutarotase (aldose 1-epimerase)</t>
  </si>
  <si>
    <t>UDP-galactose-4-epimerase</t>
  </si>
  <si>
    <t>galactokinase 2</t>
  </si>
  <si>
    <t>galactokinase 1</t>
  </si>
  <si>
    <t>galactose-1-phosphate uridylyltransferase</t>
  </si>
  <si>
    <t>galactosidase, alpha</t>
  </si>
  <si>
    <t>GALC</t>
  </si>
  <si>
    <t>galactosylceramidase</t>
  </si>
  <si>
    <t>galactosidase, beta 1</t>
  </si>
  <si>
    <t>Transporter</t>
  </si>
  <si>
    <t>UDP-Glactose transporter</t>
  </si>
  <si>
    <t>UDP galactosyltransferase</t>
  </si>
  <si>
    <t>UDP-Gal:betaGlcNAc beta 1,4- galactosyltransferase, polypeptide 1</t>
  </si>
  <si>
    <t>UDP-Gal:betaGlcNAc beta 1,4- galactosyltransferase, polypeptide 2</t>
  </si>
  <si>
    <t>beta 1,4</t>
  </si>
  <si>
    <t>UDP-galactose:beta-N-acetylglucosamine beta-1,4-galactosyltransferase 6</t>
  </si>
  <si>
    <t>Lactosylceramide 4-alpha-galactosyltransferase</t>
  </si>
  <si>
    <t>ABO blood group (transferase A, alpha 1-3-N-acetylgalactosaminyltransferase; transferase B, alpha 1-3-galactosyltransferase)</t>
  </si>
  <si>
    <t>beta 1,3</t>
  </si>
  <si>
    <t>beta 1,3-galactosyltransferase-like</t>
  </si>
  <si>
    <t>alpha 1,3-galactosyltransferase 2</t>
  </si>
  <si>
    <t>glycosyltransferase 6 domain containing 1</t>
  </si>
  <si>
    <t>GDP-Mannose</t>
  </si>
  <si>
    <t>mannose phosphate isomerase</t>
  </si>
  <si>
    <t>phosphomannomutase 1</t>
  </si>
  <si>
    <t>GDP-mannose pyrophosphorylase A</t>
  </si>
  <si>
    <t>GDP-mannose pyrophosphorylase B</t>
  </si>
  <si>
    <t>mannosidase, alpha, class 1A, member 1</t>
  </si>
  <si>
    <t>mannosidase, alpha, class 1A, member 2</t>
  </si>
  <si>
    <t>mannosidase, alpha, class 1B, member 1</t>
  </si>
  <si>
    <t>mannosidase, alpha, class 1C, member 1</t>
  </si>
  <si>
    <t>mannosidase, alpha, class 2A, member 1</t>
  </si>
  <si>
    <t>mannosidase, alpha, class 2A, member 2</t>
  </si>
  <si>
    <t>MAN2B1</t>
  </si>
  <si>
    <t>mannosidase, alpha, class 2B, member 1(Lysosomal mannosidase)</t>
  </si>
  <si>
    <t>MAN2B2</t>
  </si>
  <si>
    <t>mannosidase, alpha, class 2B, member2(Lysosomal mannosidase)</t>
  </si>
  <si>
    <t>MANBA</t>
  </si>
  <si>
    <t>mannosidase, beta A, lysosomal</t>
  </si>
  <si>
    <t>UDP-N-acetylglucosamine/UDP-glucose/GDP-mannose transporter</t>
  </si>
  <si>
    <t>Mannosyltransferases</t>
  </si>
  <si>
    <t>protein-O-mannosyltransferase 1</t>
  </si>
  <si>
    <t>protein-O-mannosyltransferase 2</t>
  </si>
  <si>
    <t>asparagine-linked glycosylation 1, beta-1,4-mannosyltransferase homolog (S. cerevisiae)</t>
  </si>
  <si>
    <t>asparagine-linked glycosylation 11, alpha-1,2-mannosyltransferase homolog (yeast)</t>
  </si>
  <si>
    <t>asparagine-linked glycosylation 2, alpha-1,3-mannosyltransferase homolog (S. cerevisiae)</t>
  </si>
  <si>
    <t>asparagine-linked glycosylation 12, alpha-1,6-mannosyltransferase homolog (S. cerevisiae)</t>
  </si>
  <si>
    <t>asparagine-linked glycosylation 9, alpha-1,2-mannosyltransferase homolog (S. cerevisiae)</t>
  </si>
  <si>
    <t>asparagine-linked glycosylation 3, alpha-1,3- mannosyltransferase homolog (S. cerevisiae)</t>
  </si>
  <si>
    <t>asparagine-linked glycosylation 14 homolog (S. cerevisiae)</t>
  </si>
  <si>
    <t>ALG1, chitobiosyldiphosphodolichol beta-mannosyltransferase-like</t>
  </si>
  <si>
    <t>ALG1, chitobiosyldiphosphodolichol beta-mannosyltransferase-like 2</t>
  </si>
  <si>
    <t>Pseudogene-Mannosyltransferase</t>
  </si>
  <si>
    <t>asparagine-linked glycosylation 1-like 10, pseudogene</t>
  </si>
  <si>
    <t>asparagine-linked glycosylation 1-like 11, pseudogene</t>
  </si>
  <si>
    <t>asparagine-linked glycosylation 1-like 12, pseudogene</t>
  </si>
  <si>
    <t>asparagine-linked glycosylation 1-like 13, pseudogene</t>
  </si>
  <si>
    <t>asparagine-linked glycosylation 1-like 14, pseudogene</t>
  </si>
  <si>
    <t>asparagine-linked glycosylation 1-like 15, pseudogene</t>
  </si>
  <si>
    <t>asparagine-linked glycosylation 1-like 3, pseudogene</t>
  </si>
  <si>
    <t>asparagine-linked glycosylation 1-like 5, pseudogene</t>
  </si>
  <si>
    <t>asparagine-linked glycosylation 1-like 7, pseudogene</t>
  </si>
  <si>
    <t>asparagine-linked glycosylation 1-like 8, pseudogene</t>
  </si>
  <si>
    <t>asparagine-linked glycosylation 1-like 9, pseudogene</t>
  </si>
  <si>
    <t>ALG3, alpha-1,3- mannosyltransferase pseudogene 1</t>
  </si>
  <si>
    <t>GDP-Fucose</t>
  </si>
  <si>
    <t>GDP-mannose 4,6-dehydratase</t>
  </si>
  <si>
    <t>GDP-L-fucose synthase</t>
  </si>
  <si>
    <t>fucokinase</t>
  </si>
  <si>
    <t>fucose-1-phosphate guanylyltransferase</t>
  </si>
  <si>
    <t>fucosidase, alpha-L- 1</t>
  </si>
  <si>
    <t>fucosidase, alpha-L- 2</t>
  </si>
  <si>
    <t>fucose mutarotase</t>
  </si>
  <si>
    <t>GDP-fucose transporter</t>
  </si>
  <si>
    <t>Fucosyltransferase</t>
  </si>
  <si>
    <t>fucosyltransferase 1</t>
  </si>
  <si>
    <t>fucosyltransferase 2</t>
  </si>
  <si>
    <t>fucosyltransferase 3</t>
  </si>
  <si>
    <t>fucosyltransferase 4</t>
  </si>
  <si>
    <t>fucosyltransferase 5</t>
  </si>
  <si>
    <t>fucosyltransferase 6</t>
  </si>
  <si>
    <t>fucosyltransferase 7</t>
  </si>
  <si>
    <t>fucosyltransferase 8 (alpha (1,6) fucosyltransferase)</t>
  </si>
  <si>
    <t>fucosyltransferase 9</t>
  </si>
  <si>
    <t>O-Fucosyltansferases</t>
  </si>
  <si>
    <t>Fucosyltransferases (Unknown Activities)</t>
  </si>
  <si>
    <t>UDP-Xylulose</t>
  </si>
  <si>
    <t>dicarbonyl/L-xylulose reductase</t>
  </si>
  <si>
    <t>L-gulonate 3-dehydrogenase</t>
  </si>
  <si>
    <t>transketolase</t>
  </si>
  <si>
    <t>xylulokinase homolog (H. influenzae)</t>
  </si>
  <si>
    <t>UDP-glucuronate decarboxylase 1</t>
  </si>
  <si>
    <t>Bifunctional UDP-N-acetylglucosamine/UDP-Xyl</t>
  </si>
  <si>
    <t>Xylosyltransferases</t>
  </si>
  <si>
    <t>xyloside xylosyltransferase 1</t>
  </si>
  <si>
    <t>glucoside xylosyltransferase 1</t>
  </si>
  <si>
    <t>glucoside xylosyltransferase 2</t>
  </si>
  <si>
    <t>Pseudogene-Xylosyltransferase</t>
  </si>
  <si>
    <t>glucoside xylosyltransferase 1 pseudogene 1</t>
  </si>
  <si>
    <t>glucoside xylosyltransferase 1 pseudogene 2</t>
  </si>
  <si>
    <t>glucoside xylosyltransferase 1 pseudogene 3</t>
  </si>
  <si>
    <t>glucoside xylosyltransferase 1 pseudogene 4</t>
  </si>
  <si>
    <t>UDP-N-AcetylGlucosamine</t>
  </si>
  <si>
    <t>glutamine-fructose-6-phosphate transaminase 1</t>
  </si>
  <si>
    <t>phosphoglucomutase 3</t>
  </si>
  <si>
    <t>UDP-N-acteylglucosamine pyrophosphorylase 1</t>
  </si>
  <si>
    <t>amidohydrolase domain containing 2</t>
  </si>
  <si>
    <t>HGSNAT</t>
  </si>
  <si>
    <t>heparan-alpha-glucosaminide N-acetyltransferase</t>
  </si>
  <si>
    <t>glucosamine-6-phosphate deaminase 1</t>
  </si>
  <si>
    <t>glucosamine-6-phosphate deaminase 2</t>
  </si>
  <si>
    <t>N-acetylglucosaminidase, alpha-</t>
  </si>
  <si>
    <t>N-acetylglucosamine-1-phosphodiester alpha-N-acetylglucosaminidase</t>
  </si>
  <si>
    <t>NAGK</t>
  </si>
  <si>
    <t>N-acetylglucosamine kinase</t>
  </si>
  <si>
    <t>AGA</t>
  </si>
  <si>
    <t>aspartylglucosaminidase</t>
  </si>
  <si>
    <t>ENGASE</t>
  </si>
  <si>
    <t>endo-beta-N-acetylglucosaminidase</t>
  </si>
  <si>
    <t>OGA</t>
  </si>
  <si>
    <t>O-GlcNAcase</t>
  </si>
  <si>
    <t>UDP-GlcNAc transporter</t>
  </si>
  <si>
    <t>N-acetylglucosaminyltransferase</t>
  </si>
  <si>
    <t>UDP-GlcNAc:betaGal beta-1,3-N-acetylglucosaminyltransferase 6 (core 3 synthase)</t>
  </si>
  <si>
    <t>glucosaminyl (N-acetyl) transferase 1, core 2 (beta-1,6-N-acetylglucosaminyltransferase)</t>
  </si>
  <si>
    <t>glucosaminyl (N-acetyl) transferase 3, mucin type</t>
  </si>
  <si>
    <t>glucosaminyl (N-acetyl) transferase 4, core 2 (beta-1,6-N-acetylglucosaminyltransferase)</t>
  </si>
  <si>
    <t>O-linked N-acetylglucosamine (GlcNAc) transferase (UDP-N-acetylglucosamine:polypeptide-N-acetylglucosaminyl transferase)</t>
  </si>
  <si>
    <t>mannosyl (alpha-1,6-)-glycoprotein beta-1,2-N-acetylglucosaminyltransferase</t>
  </si>
  <si>
    <t>mannosyl (beta-1,4-)-glycoprotein beta-1,4-N-acetylglucosaminyltransferase</t>
  </si>
  <si>
    <t>mannosyl (alpha-1,3-)-glycoprotein beta-1,4-N-acetylglucosaminyltransferase, isozyme A</t>
  </si>
  <si>
    <t>mannosyl (alpha-1,3-)-glycoprotein beta-1,4-N-acetylglucosaminyltransferase, isozyme B</t>
  </si>
  <si>
    <t>MGAT4 family, member C</t>
  </si>
  <si>
    <t>MGAT4 family, member D</t>
  </si>
  <si>
    <t>mannosyl (alpha-1,6-)-glycoprotein beta-1,6-N-acetyl-glucosaminyltransferase</t>
  </si>
  <si>
    <t>mannosyl (alpha-1,6-)-glycoprotein beta-1,6-N-acetyl-glucosaminyltransferase, isozyme B</t>
  </si>
  <si>
    <t>mannosyl (alpha-1,3-)-glycoprotein beta-1,2-N-acetylglucosaminyltransferase</t>
  </si>
  <si>
    <t>UDP-N-acetylglucosaminyltransferase subunit</t>
  </si>
  <si>
    <t>Lactosylceramide 1,3-N-acetyl-beta-D-glucosaminyltransferase</t>
  </si>
  <si>
    <t>alpha 1,4</t>
  </si>
  <si>
    <t>blood I antigen</t>
  </si>
  <si>
    <t>Protein O-linked fucose b1,3-N-acetylglucosaminyltransferases</t>
  </si>
  <si>
    <t>N-Acetylglucosaminyltransferases</t>
  </si>
  <si>
    <t>N-Acetylglucosaminyltransferases/Hylauronan precursor</t>
  </si>
  <si>
    <t>Protein O-linked mannose b1,2-N-acetylglucosaminyltransferases</t>
  </si>
  <si>
    <t>EGF domain-specific O-linked N-acetylglucosamine (GlcNAc) transferase</t>
  </si>
  <si>
    <t>UDP-GlcNAc:betaGal beta-1,3-N-acetylglucosaminyltransferase 9</t>
  </si>
  <si>
    <t>UDP-GlcNAc:betaGal beta-1,3-N-acetylglucosaminyltransferase-like 1</t>
  </si>
  <si>
    <t>Psuedogene-N-acetylglucosaminyltransferase</t>
  </si>
  <si>
    <t>UDP-GlcNAc:betaGal beta-1,3-N-acetylglucosaminyltransferase 2 pseudogene 1</t>
  </si>
  <si>
    <t>UDP-GlcNAc:betaGal beta-1,3-N-acetylglucosaminyltransferase-like 1 pseudogene 1</t>
  </si>
  <si>
    <t>UDP-GlcNAc:betaGal beta-1,3-N-acetylglucosaminyltransferase-like 1 pseudogene 2</t>
  </si>
  <si>
    <t>GCNT1P1: glucosaminyl (N-acetyl) transferase 1, core 2 pseudogene 1</t>
  </si>
  <si>
    <t>UDP-N-AcetylGalactosamine</t>
  </si>
  <si>
    <t>UDP-GalNAc transporter</t>
  </si>
  <si>
    <t xml:space="preserve">UDP-N-acetylgalactosaminyltransferase </t>
  </si>
  <si>
    <t>core 1 synthase, glycoprotein-N-acetylgalactosamine 3-beta-galactosyltransferase, 1</t>
  </si>
  <si>
    <t>UDP-N-acetyl-alpha-D-galactosamine:polypeptide N-acetylgalactosaminyltransferase 1 (GalNAc-T1)</t>
  </si>
  <si>
    <t>UDP-N-acetyl-alpha-D-galactosamine:polypeptide N-acetylgalactosaminyltransferase 10 (GalNAc-T10)</t>
  </si>
  <si>
    <t>UDP-N-acetyl-alpha-D-galactosamine:polypeptide N-acetylgalactosaminyltransferase 11 (GalNAc-T11)</t>
  </si>
  <si>
    <t>UDP-N-acetyl-alpha-D-galactosamine:polypeptide N-acetylgalactosaminyltransferase 12 (GalNAc-T12)</t>
  </si>
  <si>
    <t>UDP-N-acetyl-alpha-D-galactosamine:polypeptide N-acetylgalactosaminyltransferase 13 (GalNAc-T13)</t>
  </si>
  <si>
    <t>UDP-N-acetyl-alpha-D-galactosamine:polypeptide N-acetylgalactosaminyltransferase 14 (GalNAc-T14)</t>
  </si>
  <si>
    <t>UDP-GalNAc:polypeptide N-acetylgalactosaminyltransferases</t>
  </si>
  <si>
    <t>UDP-N-acetyl-alpha-D-galactosamine:polypeptide N-acetylgalactosaminyltransferase 2 (GalNAc-T2)</t>
  </si>
  <si>
    <t>UDP-N-acetyl-alpha-D-galactosamine:polypeptide N-acetylgalactosaminyltransferase 3 (GalNAc-T3)</t>
  </si>
  <si>
    <t>UDP-N-acetyl-alpha-D-galactosamine:polypeptide N-acetylgalactosaminyltransferase 4 (GalNAc-T4)</t>
  </si>
  <si>
    <t>UDP-N-acetyl-alpha-D-galactosamine:polypeptide N-acetylgalactosaminyltransferase 5 (GalNAc-T5)</t>
  </si>
  <si>
    <t>UDP-N-acetyl-alpha-D-galactosamine:polypeptide N-acetylgalactosaminyltransferase 6 (GalNAc-T6)</t>
  </si>
  <si>
    <t>UDP-N-acetyl-alpha-D-galactosamine:polypeptide N-acetylgalactosaminyltransferase 8 (GalNAc-T8)</t>
  </si>
  <si>
    <t>UDP-N-acetyl-alpha-D-galactosamine:polypeptide N-acetylgalactosaminyltransferase 9 (GalNAc-T9)</t>
  </si>
  <si>
    <t>UDP-N-acetyl-alpha-D-galactosamine:polypeptide N-acetylgalactosaminyltransferase-like 6</t>
  </si>
  <si>
    <t>UDP-N-acetyl-alpha-D-galactosamine:polypeptide N-acetylgalactosaminyltransferase 7 (GalNAc-T7)</t>
  </si>
  <si>
    <t>UDP-N-acetyl-alpha-D-galactosamine:polypeptide N-acetylgalactosaminyltransferase-like 5</t>
  </si>
  <si>
    <t>N-Acetylgalactosaminyltransferases/Chondroitin</t>
  </si>
  <si>
    <t>globoside alpha-1,3-N-acetylgalactosaminyltransferase 1</t>
  </si>
  <si>
    <t>glycosylation of alpha-dystroglycan/DAG1</t>
  </si>
  <si>
    <t>Core 1 beta1,3-galactosyltransferase 2</t>
  </si>
  <si>
    <t>polypeptide N-acetylgalactosaminyltransferase 16</t>
  </si>
  <si>
    <t>polypeptide N-acetylgalactosaminyltransferase 18</t>
  </si>
  <si>
    <t>Psuedogene/N-acetylgalactosaminyltransferase</t>
  </si>
  <si>
    <t>beta-1,3-N-acetylgalactosaminyltransferase 1 pseudogene 1</t>
  </si>
  <si>
    <t>beta-1,3-N-acetylgalactosaminyltransferase 1 pseudogene 2</t>
  </si>
  <si>
    <t>UDP-Glucose</t>
  </si>
  <si>
    <t>hexokinase 2</t>
  </si>
  <si>
    <t>hexokinase 3 (white cell)</t>
  </si>
  <si>
    <t>glucokinase (hexokinase 4)</t>
  </si>
  <si>
    <t>phosphoglucomutase 1</t>
  </si>
  <si>
    <t>UDP-glucose pyrophosphorylase 2</t>
  </si>
  <si>
    <t>amylo-alpha-1, 6-glucosidase, 4-alpha-glucanotransferase</t>
  </si>
  <si>
    <t>glucosidase, beta, acid</t>
  </si>
  <si>
    <t>mannosyl-oligosaccharide glucosidase</t>
  </si>
  <si>
    <t>glucosidase, alpha; neutral AB</t>
  </si>
  <si>
    <t>PGGHG</t>
  </si>
  <si>
    <t>protein-glucosylgalactosylhydroxylysine glucosidase</t>
  </si>
  <si>
    <t>Glucan 1,4-alpha-glucosidase.</t>
  </si>
  <si>
    <t>Glucosyltransferase</t>
  </si>
  <si>
    <t>asparagine-linked glycosylation 10, alpha-1,2-glucosyltransferase homolog (S. pombe)</t>
  </si>
  <si>
    <t>asparagine-linked glycosylation 6, alpha-1,3-glucosyltransferase homolog (S. cerevisiae)</t>
  </si>
  <si>
    <t>asparagine-linked glycosylation 8, alpha-1,3-glucosyltransferase homolog (S. cerevisiae)</t>
  </si>
  <si>
    <t>Glucosyltransferases</t>
  </si>
  <si>
    <t>asparagine-linked glycosylation 10, alpha-1,2-glucosyltransferase homolog B (yeast)</t>
  </si>
  <si>
    <t>UDP-glucose glycoprotein glucosyltransferase 1</t>
  </si>
  <si>
    <t>UDP-glucose glycoprotein glucosyltransferase 2</t>
  </si>
  <si>
    <t>glycogenin 1</t>
  </si>
  <si>
    <t>glycogenin 2</t>
  </si>
  <si>
    <t>protein O-glucosyltransferase 1</t>
  </si>
  <si>
    <t>CMP-Sialic acid</t>
  </si>
  <si>
    <t>glucosamine (UDP-N-acetyl)-2-epimerase/N-acetylmannosamine kinase</t>
  </si>
  <si>
    <t>N-acetylneuraminic acid synthase</t>
  </si>
  <si>
    <t>N-acetylneuraminic acid phosphatase</t>
  </si>
  <si>
    <t>cytidine monophosphate N-acetylneuraminic acid synthetase</t>
  </si>
  <si>
    <t>N-acetylneuraminate pyruvate lyase (dihydrodipicolinate synthase)</t>
  </si>
  <si>
    <t>NEU1</t>
  </si>
  <si>
    <t>sialidase 1 (lysosomal sialidase)</t>
  </si>
  <si>
    <t>NEU2</t>
  </si>
  <si>
    <t xml:space="preserve"> neuraminidase 2 (cytosolic sialidase)</t>
  </si>
  <si>
    <t>NEU3</t>
  </si>
  <si>
    <t>plasma membrane sialidase</t>
  </si>
  <si>
    <t>NEU4</t>
  </si>
  <si>
    <t>neuraminidase 4 (sialidase)</t>
  </si>
  <si>
    <t>KL</t>
  </si>
  <si>
    <t>klotho</t>
  </si>
  <si>
    <t>CMP-sialic acid from the cytosol into Golgi vesicles where glycosyltransferases function</t>
  </si>
  <si>
    <t>beta-Gal alpha 2,3-sialyltransferases</t>
  </si>
  <si>
    <t>beta-Gal alpha 2,6-sialyltransferases</t>
  </si>
  <si>
    <t>beta-GalNAc alpha 2,6-sialyltransferases</t>
  </si>
  <si>
    <t>alpha NeuAc alpha 2,8-sialyltransferases</t>
  </si>
  <si>
    <t>Psuedogene- sialyltransferase</t>
  </si>
  <si>
    <t>ST6 (alpha-N-acetyl-neuraminyl-2,3-beta-galactosyl-1,3)-N-acetylgalactosaminide alpha-2,6-sialyltransferase 2 pseudogene 1</t>
  </si>
  <si>
    <t>ST6 (alpha-N-acetyl-neuraminyl-2,3-beta-galactosyl-1,3)-N-acetylgalactosaminide alpha-2,6-sialyltransferase 4 pseudogene 1</t>
  </si>
  <si>
    <t xml:space="preserve">Lipid Donor Dolichol </t>
  </si>
  <si>
    <t>dehydrodolichyl diphosphate synthase</t>
  </si>
  <si>
    <t>dolichyl-phosphate mannosyltransferase polypeptide 1</t>
  </si>
  <si>
    <t>dolichyl-phosphate mannosyltransferase polypeptide 2</t>
  </si>
  <si>
    <t>dolichyl-phosphate mannosyltransferase polypeptide 3</t>
  </si>
  <si>
    <t>steroid 5 alpha-reductase 3</t>
  </si>
  <si>
    <t>dolichol kinase</t>
  </si>
  <si>
    <t>dolichyldiphosphatase 1</t>
  </si>
  <si>
    <t>mannose-P-dolichol utilization defect 1</t>
  </si>
  <si>
    <t>dolichyl-phosphate (UDP-N-acetylglucosamine) N-acetylglucosaminephosphotransferase 1 (GlcNAc-1-P transferase)</t>
  </si>
  <si>
    <t>dolichyl-phosphate beta-glucosyltransferase</t>
  </si>
  <si>
    <t>Sulfate Donor PAPS</t>
  </si>
  <si>
    <t>3'-phosphoadenosine 5'-phosphosulfate synthase 1</t>
  </si>
  <si>
    <t>3'-phosphoadenosine 5'-phosphosulfate synthase 2</t>
  </si>
  <si>
    <t>ARSA</t>
  </si>
  <si>
    <t>arylsulfatase A</t>
  </si>
  <si>
    <t>ARSB</t>
  </si>
  <si>
    <t>arylsulfatase B</t>
  </si>
  <si>
    <t>ARSK</t>
  </si>
  <si>
    <t>arylsulfatase K</t>
  </si>
  <si>
    <t>GALNS</t>
  </si>
  <si>
    <t>galactosamine (N-acetyl)-6-sulfatase</t>
  </si>
  <si>
    <t>IDS</t>
  </si>
  <si>
    <t>iduronate 2-sulfatase</t>
  </si>
  <si>
    <t>PAPS transporter</t>
  </si>
  <si>
    <t>sulfotransferase</t>
  </si>
  <si>
    <t>2-O-sulfotransferase</t>
  </si>
  <si>
    <t>3-O-sulfotransferase</t>
  </si>
  <si>
    <t>6-O-sulfotransferase</t>
  </si>
  <si>
    <t>N-deacetylase/N-sulfotransferase</t>
  </si>
  <si>
    <t>HNK- sulfotransferase</t>
  </si>
  <si>
    <t>Gal 2-O-sulfotransferase</t>
  </si>
  <si>
    <t>Gal 3-O-sulfotransferase</t>
  </si>
  <si>
    <t>GalNAc 4-O-sulfotransferase</t>
  </si>
  <si>
    <t>Gal 6-O-sulfotransferase</t>
  </si>
  <si>
    <t>GlcNAc 6-O-sulfotransferase</t>
  </si>
  <si>
    <t>Carbohydrate sulfotransferase 14</t>
  </si>
  <si>
    <t>carbohydrate (N-acetylgalactosamine 4-sulfate 6-O) sulfotransferase 15</t>
  </si>
  <si>
    <t>heparan sulfate (glucosamine) 3-O-sulfotransferase 6</t>
  </si>
  <si>
    <t>tyrosylprotein sulfotransferase 2</t>
  </si>
  <si>
    <t>phosphatidylinositol glycan anchor biosynthesis, class A</t>
  </si>
  <si>
    <t>phosphatidylinositol glycan anchor biosynthesis, class B</t>
  </si>
  <si>
    <t>phosphatidylinositol glycan anchor biosynthesis, class C</t>
  </si>
  <si>
    <t>phosphatidylinositol glycan anchor biosynthesis, class F</t>
  </si>
  <si>
    <t>phosphatidylinositol glycan anchor biosynthesis, class G</t>
  </si>
  <si>
    <t>phosphatidylinositol glycan anchor biosynthesis, class H</t>
  </si>
  <si>
    <t>phosphatidylinositol glycan anchor biosynthesis, class K</t>
  </si>
  <si>
    <t>phosphatidylinositol glycan anchor biosynthesis, class L</t>
  </si>
  <si>
    <t>phosphatidylinositol glycan anchor biosynthesis, class M</t>
  </si>
  <si>
    <t>phosphatidylinositol glycan anchor biosynthesis, class N</t>
  </si>
  <si>
    <t>phosphatidylinositol glycan anchor biosynthesis, class O</t>
  </si>
  <si>
    <t>phosphatidylinositol glycan anchor biosynthesis, class P</t>
  </si>
  <si>
    <t>phosphatidylinositol glycan anchor biosynthesis, class Q</t>
  </si>
  <si>
    <t>phosphatidylinositol glycan anchor biosynthesis, class S</t>
  </si>
  <si>
    <t>phosphatidylinositol glycan anchor biosynthesis, class T</t>
  </si>
  <si>
    <t>phosphatidylinositol glycan anchor biosynthesis, class U</t>
  </si>
  <si>
    <t>phosphatidylinositol glycan anchor biosynthesis, class V</t>
  </si>
  <si>
    <t>phosphatidylinositol glycan anchor biosynthesis, class W</t>
  </si>
  <si>
    <t>phosphatidylinositol glycan anchor biosynthesis, class X</t>
  </si>
  <si>
    <t>phosphatidylinositol glycan anchor biosynthesis, class Y</t>
  </si>
  <si>
    <t>phosphatidylinositol glycan anchor biosynthesis, class Z</t>
  </si>
  <si>
    <t>Glycosyltransferase family 6 domain containing</t>
  </si>
  <si>
    <t>glycosyltransferase 8 domain containing 1</t>
  </si>
  <si>
    <t>glycosyltransferase 8 domain containing 2</t>
  </si>
  <si>
    <t>glycosyltransferase-like domain containing 1</t>
  </si>
  <si>
    <t>Hexosamine Degradation</t>
  </si>
  <si>
    <t>HEXA</t>
  </si>
  <si>
    <t>hexosaminidase A (alpha polypeptide)</t>
  </si>
  <si>
    <t>hexosaminidase B (beta polypeptide)</t>
  </si>
  <si>
    <r>
      <rPr>
        <b/>
        <sz val="11"/>
        <color theme="1"/>
        <rFont val="Calibri"/>
        <family val="2"/>
        <scheme val="minor"/>
      </rPr>
      <t>Suppl. Table_8</t>
    </r>
    <r>
      <rPr>
        <sz val="11"/>
        <color theme="1"/>
        <rFont val="Calibri"/>
        <family val="2"/>
        <scheme val="minor"/>
      </rPr>
      <t>: List of 386 well characterized genes associated with glycosylation process including metabolic genes, glycosidases, transporters and transferases. The gene symbols are consistent with the HGNC database. The gene symbols are hyperlinked to the HGNC database for directing to the metadata associated with the gene.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</si>
</sst>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sz val="10"/>
      <name val="Arial"/>
      <family val="2"/>
    </font>
    <font>
      <b/>
      <sz val="10"/>
      <color theme="1"/>
      <name val="Arial"/>
      <family val="2"/>
    </font>
    <font>
      <u/>
      <sz val="7.6"/>
      <color theme="10"/>
      <name val="Calibri"/>
      <family val="2"/>
    </font>
    <font>
      <u/>
      <sz val="12"/>
      <color theme="10"/>
      <name val="Calibri"/>
      <family val="2"/>
    </font>
    <font>
      <sz val="10"/>
      <color theme="1"/>
      <name val="Arial"/>
      <family val="2"/>
    </font>
    <font>
      <sz val="11"/>
      <color theme="1"/>
      <name val="Times New Roman"/>
      <family val="1"/>
    </font>
    <font>
      <b/>
      <sz val="10"/>
      <name val="Arial"/>
      <family val="2"/>
    </font>
    <font>
      <b/>
      <sz val="10"/>
      <color indexed="12"/>
      <name val="Arial"/>
      <family val="2"/>
    </font>
  </fonts>
  <fills count="5">
    <fill>
      <patternFill patternType="none"/>
    </fill>
    <fill>
      <patternFill patternType="gray125"/>
    </fill>
    <fill>
      <patternFill patternType="solid">
        <fgColor indexed="45"/>
        <bgColor indexed="29"/>
      </patternFill>
    </fill>
    <fill>
      <patternFill patternType="solid">
        <fgColor indexed="27"/>
        <bgColor indexed="41"/>
      </patternFill>
    </fill>
    <fill>
      <patternFill patternType="solid">
        <fgColor indexed="41"/>
        <bgColor indexed="64"/>
      </patternFill>
    </fill>
  </fills>
  <borders count="19">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xf numFmtId="0" fontId="2" fillId="0" borderId="0"/>
    <xf numFmtId="0" fontId="4" fillId="0" borderId="0" applyNumberFormat="0" applyFill="0" applyBorder="0" applyAlignment="0" applyProtection="0">
      <alignment vertical="top"/>
      <protection locked="0"/>
    </xf>
  </cellStyleXfs>
  <cellXfs count="49">
    <xf numFmtId="0" fontId="0" fillId="0" borderId="0" xfId="0"/>
    <xf numFmtId="0" fontId="0" fillId="0" borderId="0" xfId="0" applyAlignment="1">
      <alignment vertical="center"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2" fillId="0" borderId="0" xfId="1" applyAlignment="1">
      <alignment horizontal="center" vertical="center" wrapText="1"/>
    </xf>
    <xf numFmtId="0" fontId="5" fillId="0" borderId="4" xfId="2" applyFont="1" applyBorder="1" applyAlignment="1" applyProtection="1">
      <alignment vertical="center" wrapText="1"/>
    </xf>
    <xf numFmtId="0" fontId="6" fillId="0" borderId="9" xfId="1" applyFont="1" applyFill="1" applyBorder="1" applyAlignment="1">
      <alignment vertical="center" wrapText="1"/>
    </xf>
    <xf numFmtId="0" fontId="6" fillId="0" borderId="9" xfId="1" applyFont="1" applyBorder="1" applyAlignment="1">
      <alignment vertical="center" wrapText="1"/>
    </xf>
    <xf numFmtId="0" fontId="2" fillId="0" borderId="0" xfId="1" applyFill="1" applyAlignment="1">
      <alignment vertical="center" wrapText="1"/>
    </xf>
    <xf numFmtId="0" fontId="6" fillId="3" borderId="8" xfId="1" applyFont="1" applyFill="1" applyBorder="1" applyAlignment="1">
      <alignment vertical="center" wrapText="1"/>
    </xf>
    <xf numFmtId="0" fontId="6" fillId="3" borderId="4" xfId="1" applyFont="1" applyFill="1" applyBorder="1" applyAlignment="1">
      <alignment horizontal="center" vertical="center" wrapText="1"/>
    </xf>
    <xf numFmtId="0" fontId="2" fillId="3" borderId="4" xfId="1" applyFill="1" applyBorder="1" applyAlignment="1">
      <alignment vertical="center" wrapText="1"/>
    </xf>
    <xf numFmtId="0" fontId="6" fillId="3" borderId="9" xfId="1" applyFont="1" applyFill="1" applyBorder="1" applyAlignment="1">
      <alignment vertical="center" wrapText="1"/>
    </xf>
    <xf numFmtId="0" fontId="2" fillId="3" borderId="0" xfId="1" applyFill="1" applyAlignment="1">
      <alignment vertical="center" wrapText="1"/>
    </xf>
    <xf numFmtId="0" fontId="3" fillId="0" borderId="4" xfId="1" applyFont="1" applyBorder="1" applyAlignment="1">
      <alignment horizontal="center" vertical="center" wrapText="1"/>
    </xf>
    <xf numFmtId="0" fontId="7" fillId="3" borderId="8" xfId="1" applyFont="1" applyFill="1" applyBorder="1" applyAlignment="1">
      <alignment vertical="center" wrapText="1"/>
    </xf>
    <xf numFmtId="0" fontId="7" fillId="3" borderId="4" xfId="1" applyFont="1" applyFill="1" applyBorder="1" applyAlignment="1">
      <alignment horizontal="center" vertical="center" wrapText="1"/>
    </xf>
    <xf numFmtId="0" fontId="2" fillId="0" borderId="0" xfId="1" applyFont="1" applyBorder="1" applyAlignment="1">
      <alignment vertical="center" wrapText="1"/>
    </xf>
    <xf numFmtId="0" fontId="3" fillId="0" borderId="4" xfId="1" applyFont="1" applyFill="1" applyBorder="1" applyAlignment="1">
      <alignment horizontal="center" vertical="center" wrapText="1"/>
    </xf>
    <xf numFmtId="0" fontId="2" fillId="0" borderId="9" xfId="1" applyFill="1" applyBorder="1" applyAlignment="1">
      <alignment vertical="center" wrapText="1"/>
    </xf>
    <xf numFmtId="0" fontId="2" fillId="0" borderId="0" xfId="1" applyAlignment="1">
      <alignment vertical="center" wrapText="1"/>
    </xf>
    <xf numFmtId="0" fontId="2" fillId="0" borderId="0" xfId="1" applyFill="1" applyBorder="1" applyAlignment="1">
      <alignment vertical="center" wrapText="1"/>
    </xf>
    <xf numFmtId="0" fontId="2" fillId="3" borderId="0" xfId="1" applyFill="1" applyBorder="1" applyAlignment="1">
      <alignment vertical="center" wrapText="1"/>
    </xf>
    <xf numFmtId="0" fontId="6" fillId="4" borderId="8" xfId="1" applyFont="1" applyFill="1" applyBorder="1" applyAlignment="1">
      <alignment vertical="center" wrapText="1"/>
    </xf>
    <xf numFmtId="0" fontId="6" fillId="4" borderId="4" xfId="1" applyFont="1" applyFill="1" applyBorder="1" applyAlignment="1">
      <alignment horizontal="center" vertical="center" wrapText="1"/>
    </xf>
    <xf numFmtId="0" fontId="2" fillId="4" borderId="4" xfId="1" applyFill="1" applyBorder="1" applyAlignment="1">
      <alignment vertical="center" wrapText="1"/>
    </xf>
    <xf numFmtId="0" fontId="6" fillId="4" borderId="9" xfId="1" applyFont="1" applyFill="1" applyBorder="1" applyAlignment="1">
      <alignment vertical="center" wrapText="1"/>
    </xf>
    <xf numFmtId="0" fontId="2" fillId="4" borderId="0" xfId="1" applyFill="1" applyAlignment="1">
      <alignment vertical="center" wrapText="1"/>
    </xf>
    <xf numFmtId="0" fontId="5" fillId="0" borderId="11" xfId="2" applyFont="1" applyBorder="1" applyAlignment="1" applyProtection="1">
      <alignment vertical="center" wrapText="1"/>
    </xf>
    <xf numFmtId="0" fontId="6" fillId="0" borderId="12" xfId="1" applyFont="1" applyBorder="1" applyAlignment="1">
      <alignment vertical="center" wrapText="1"/>
    </xf>
    <xf numFmtId="0" fontId="6" fillId="4" borderId="16" xfId="1" applyFont="1" applyFill="1" applyBorder="1" applyAlignment="1">
      <alignment vertical="center" wrapText="1"/>
    </xf>
    <xf numFmtId="0" fontId="6" fillId="4" borderId="17" xfId="1" applyFont="1" applyFill="1" applyBorder="1" applyAlignment="1">
      <alignment horizontal="center" vertical="center" wrapText="1"/>
    </xf>
    <xf numFmtId="0" fontId="2" fillId="4" borderId="17" xfId="1" applyFill="1" applyBorder="1" applyAlignment="1">
      <alignment vertical="center" wrapText="1"/>
    </xf>
    <xf numFmtId="0" fontId="6" fillId="4" borderId="18" xfId="1" applyFont="1" applyFill="1" applyBorder="1" applyAlignment="1">
      <alignment vertical="center" wrapText="1"/>
    </xf>
    <xf numFmtId="0" fontId="8" fillId="0" borderId="0" xfId="1" applyFont="1" applyAlignment="1">
      <alignment horizontal="center" vertical="center" wrapText="1"/>
    </xf>
    <xf numFmtId="0" fontId="9" fillId="0" borderId="0" xfId="1" applyFont="1" applyAlignment="1">
      <alignment vertical="center" wrapText="1"/>
    </xf>
    <xf numFmtId="0" fontId="3" fillId="0" borderId="8" xfId="1" applyFont="1" applyBorder="1" applyAlignment="1">
      <alignment horizontal="center" vertical="center" wrapText="1"/>
    </xf>
    <xf numFmtId="0" fontId="3" fillId="0" borderId="4"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0" fillId="0" borderId="13" xfId="0" applyFont="1" applyBorder="1" applyAlignment="1">
      <alignment horizontal="left" vertical="center" wrapText="1"/>
    </xf>
    <xf numFmtId="0" fontId="0" fillId="0" borderId="14" xfId="0" applyFont="1" applyBorder="1" applyAlignment="1">
      <alignment horizontal="left" vertical="center" wrapText="1"/>
    </xf>
    <xf numFmtId="0" fontId="0" fillId="0" borderId="15" xfId="0" applyFont="1" applyBorder="1" applyAlignment="1">
      <alignment horizontal="left"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3" fillId="0" borderId="8" xfId="1" applyFont="1" applyFill="1" applyBorder="1" applyAlignment="1">
      <alignment horizontal="center" vertical="center" wrapText="1"/>
    </xf>
    <xf numFmtId="0" fontId="3" fillId="0" borderId="4" xfId="1" applyFont="1" applyFill="1" applyBorder="1" applyAlignment="1">
      <alignment horizontal="center" vertical="center" wrapText="1"/>
    </xf>
  </cellXfs>
  <cellStyles count="3">
    <cellStyle name="Hyperlink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enenames.org/cgi-bin/gene_symbol_report?hgnc_id=HGNC:321" TargetMode="External"/><Relationship Id="rId13" Type="http://schemas.openxmlformats.org/officeDocument/2006/relationships/hyperlink" Target="https://www.genenames.org/cgi-bin/gene_symbol_report?hgnc_id=HGNC:713" TargetMode="External"/><Relationship Id="rId3" Type="http://schemas.openxmlformats.org/officeDocument/2006/relationships/hyperlink" Target="https://www.genenames.org/cgi-bin/gene_symbol_report?hgnc_id=HGNC:6344" TargetMode="External"/><Relationship Id="rId7" Type="http://schemas.openxmlformats.org/officeDocument/2006/relationships/hyperlink" Target="https://www.genenames.org/cgi-bin/gene_symbol_report?hgnc_id=HGNC:7631" TargetMode="External"/><Relationship Id="rId12" Type="http://schemas.openxmlformats.org/officeDocument/2006/relationships/hyperlink" Target="https://www.genenames.org/cgi-bin/gene_symbol_report?hgnc_id=HGNC:25239" TargetMode="External"/><Relationship Id="rId17" Type="http://schemas.openxmlformats.org/officeDocument/2006/relationships/printerSettings" Target="../printerSettings/printerSettings1.bin"/><Relationship Id="rId2" Type="http://schemas.openxmlformats.org/officeDocument/2006/relationships/hyperlink" Target="https://www.genenames.org/cgi-bin/gene_symbol_report?hgnc_id=HGNC:7043" TargetMode="External"/><Relationship Id="rId16" Type="http://schemas.openxmlformats.org/officeDocument/2006/relationships/hyperlink" Target="https://www.genenames.org/cgi-bin/gene_symbol_report?hgnc_id=HGNC:26527" TargetMode="External"/><Relationship Id="rId1" Type="http://schemas.openxmlformats.org/officeDocument/2006/relationships/hyperlink" Target="https://www.genenames.org/cgi-bin/gene_symbol_report?hgnc_id=HGNC:7056" TargetMode="External"/><Relationship Id="rId6" Type="http://schemas.openxmlformats.org/officeDocument/2006/relationships/hyperlink" Target="https://www.genenames.org/cgi-bin/gene_symbol_report?hgnc_id=HGNC:24622" TargetMode="External"/><Relationship Id="rId11" Type="http://schemas.openxmlformats.org/officeDocument/2006/relationships/hyperlink" Target="https://www.genenames.org/cgi-bin/gene_symbol_report?hgnc_id=HGNC:5389" TargetMode="External"/><Relationship Id="rId5" Type="http://schemas.openxmlformats.org/officeDocument/2006/relationships/hyperlink" Target="https://www.genenames.org/cgi-bin/gene_symbol_report?hgnc_id=HGNC:318" TargetMode="External"/><Relationship Id="rId15" Type="http://schemas.openxmlformats.org/officeDocument/2006/relationships/hyperlink" Target="https://www.genenames.org/cgi-bin/gene_symbol_report?hgnc_id=HGNC:4122" TargetMode="External"/><Relationship Id="rId10" Type="http://schemas.openxmlformats.org/officeDocument/2006/relationships/hyperlink" Target="https://www.genenames.org/cgi-bin/gene_symbol_report?hgnc_id=HGNC:4115" TargetMode="External"/><Relationship Id="rId4" Type="http://schemas.openxmlformats.org/officeDocument/2006/relationships/hyperlink" Target="https://www.genenames.org/cgi-bin/gene_symbol_report?hgnc_id=HGNC:21144" TargetMode="External"/><Relationship Id="rId9" Type="http://schemas.openxmlformats.org/officeDocument/2006/relationships/hyperlink" Target="https://www.genenames.org/cgi-bin/gene_symbol_report?hgnc_id=HGNC:26210" TargetMode="External"/><Relationship Id="rId14" Type="http://schemas.openxmlformats.org/officeDocument/2006/relationships/hyperlink" Target="https://www.genenames.org/cgi-bin/gene_symbol_report?hgnc_id=HGNC:7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J432"/>
  <sheetViews>
    <sheetView tabSelected="1" topLeftCell="B1" zoomScale="70" zoomScaleNormal="70" workbookViewId="0">
      <selection activeCell="G9" sqref="G9"/>
    </sheetView>
  </sheetViews>
  <sheetFormatPr defaultColWidth="16.7109375" defaultRowHeight="15" x14ac:dyDescent="0.25"/>
  <cols>
    <col min="1" max="1" width="16.7109375" style="21"/>
    <col min="2" max="2" width="16.5703125" style="9" customWidth="1"/>
    <col min="3" max="3" width="26.42578125" style="5" customWidth="1"/>
    <col min="4" max="4" width="18.42578125" style="21" customWidth="1"/>
    <col min="5" max="5" width="68.140625" style="21" customWidth="1"/>
    <col min="6" max="6" width="16.7109375" style="1" customWidth="1"/>
    <col min="7" max="7" width="11.140625" style="21" customWidth="1"/>
    <col min="8" max="8" width="11.85546875" style="21" customWidth="1"/>
    <col min="9" max="250" width="16.7109375" style="21"/>
    <col min="251" max="251" width="23.5703125" style="21" customWidth="1"/>
    <col min="252" max="252" width="23.42578125" style="21" customWidth="1"/>
    <col min="253" max="253" width="16" style="21" customWidth="1"/>
    <col min="254" max="254" width="64.28515625" style="21" customWidth="1"/>
    <col min="255" max="255" width="16.7109375" style="21" customWidth="1"/>
    <col min="256" max="506" width="16.7109375" style="21"/>
    <col min="507" max="507" width="23.5703125" style="21" customWidth="1"/>
    <col min="508" max="508" width="23.42578125" style="21" customWidth="1"/>
    <col min="509" max="509" width="16" style="21" customWidth="1"/>
    <col min="510" max="510" width="64.28515625" style="21" customWidth="1"/>
    <col min="511" max="511" width="16.7109375" style="21" customWidth="1"/>
    <col min="512" max="762" width="16.7109375" style="21"/>
    <col min="763" max="763" width="23.5703125" style="21" customWidth="1"/>
    <col min="764" max="764" width="23.42578125" style="21" customWidth="1"/>
    <col min="765" max="765" width="16" style="21" customWidth="1"/>
    <col min="766" max="766" width="64.28515625" style="21" customWidth="1"/>
    <col min="767" max="767" width="16.7109375" style="21" customWidth="1"/>
    <col min="768" max="1018" width="16.7109375" style="21"/>
    <col min="1019" max="1019" width="23.5703125" style="21" customWidth="1"/>
    <col min="1020" max="1020" width="23.42578125" style="21" customWidth="1"/>
    <col min="1021" max="1021" width="16" style="21" customWidth="1"/>
    <col min="1022" max="1022" width="64.28515625" style="21" customWidth="1"/>
    <col min="1023" max="1023" width="16.7109375" style="21" customWidth="1"/>
    <col min="1024" max="1274" width="16.7109375" style="21"/>
    <col min="1275" max="1275" width="23.5703125" style="21" customWidth="1"/>
    <col min="1276" max="1276" width="23.42578125" style="21" customWidth="1"/>
    <col min="1277" max="1277" width="16" style="21" customWidth="1"/>
    <col min="1278" max="1278" width="64.28515625" style="21" customWidth="1"/>
    <col min="1279" max="1279" width="16.7109375" style="21" customWidth="1"/>
    <col min="1280" max="1530" width="16.7109375" style="21"/>
    <col min="1531" max="1531" width="23.5703125" style="21" customWidth="1"/>
    <col min="1532" max="1532" width="23.42578125" style="21" customWidth="1"/>
    <col min="1533" max="1533" width="16" style="21" customWidth="1"/>
    <col min="1534" max="1534" width="64.28515625" style="21" customWidth="1"/>
    <col min="1535" max="1535" width="16.7109375" style="21" customWidth="1"/>
    <col min="1536" max="1786" width="16.7109375" style="21"/>
    <col min="1787" max="1787" width="23.5703125" style="21" customWidth="1"/>
    <col min="1788" max="1788" width="23.42578125" style="21" customWidth="1"/>
    <col min="1789" max="1789" width="16" style="21" customWidth="1"/>
    <col min="1790" max="1790" width="64.28515625" style="21" customWidth="1"/>
    <col min="1791" max="1791" width="16.7109375" style="21" customWidth="1"/>
    <col min="1792" max="2042" width="16.7109375" style="21"/>
    <col min="2043" max="2043" width="23.5703125" style="21" customWidth="1"/>
    <col min="2044" max="2044" width="23.42578125" style="21" customWidth="1"/>
    <col min="2045" max="2045" width="16" style="21" customWidth="1"/>
    <col min="2046" max="2046" width="64.28515625" style="21" customWidth="1"/>
    <col min="2047" max="2047" width="16.7109375" style="21" customWidth="1"/>
    <col min="2048" max="2298" width="16.7109375" style="21"/>
    <col min="2299" max="2299" width="23.5703125" style="21" customWidth="1"/>
    <col min="2300" max="2300" width="23.42578125" style="21" customWidth="1"/>
    <col min="2301" max="2301" width="16" style="21" customWidth="1"/>
    <col min="2302" max="2302" width="64.28515625" style="21" customWidth="1"/>
    <col min="2303" max="2303" width="16.7109375" style="21" customWidth="1"/>
    <col min="2304" max="2554" width="16.7109375" style="21"/>
    <col min="2555" max="2555" width="23.5703125" style="21" customWidth="1"/>
    <col min="2556" max="2556" width="23.42578125" style="21" customWidth="1"/>
    <col min="2557" max="2557" width="16" style="21" customWidth="1"/>
    <col min="2558" max="2558" width="64.28515625" style="21" customWidth="1"/>
    <col min="2559" max="2559" width="16.7109375" style="21" customWidth="1"/>
    <col min="2560" max="2810" width="16.7109375" style="21"/>
    <col min="2811" max="2811" width="23.5703125" style="21" customWidth="1"/>
    <col min="2812" max="2812" width="23.42578125" style="21" customWidth="1"/>
    <col min="2813" max="2813" width="16" style="21" customWidth="1"/>
    <col min="2814" max="2814" width="64.28515625" style="21" customWidth="1"/>
    <col min="2815" max="2815" width="16.7109375" style="21" customWidth="1"/>
    <col min="2816" max="3066" width="16.7109375" style="21"/>
    <col min="3067" max="3067" width="23.5703125" style="21" customWidth="1"/>
    <col min="3068" max="3068" width="23.42578125" style="21" customWidth="1"/>
    <col min="3069" max="3069" width="16" style="21" customWidth="1"/>
    <col min="3070" max="3070" width="64.28515625" style="21" customWidth="1"/>
    <col min="3071" max="3071" width="16.7109375" style="21" customWidth="1"/>
    <col min="3072" max="3322" width="16.7109375" style="21"/>
    <col min="3323" max="3323" width="23.5703125" style="21" customWidth="1"/>
    <col min="3324" max="3324" width="23.42578125" style="21" customWidth="1"/>
    <col min="3325" max="3325" width="16" style="21" customWidth="1"/>
    <col min="3326" max="3326" width="64.28515625" style="21" customWidth="1"/>
    <col min="3327" max="3327" width="16.7109375" style="21" customWidth="1"/>
    <col min="3328" max="3578" width="16.7109375" style="21"/>
    <col min="3579" max="3579" width="23.5703125" style="21" customWidth="1"/>
    <col min="3580" max="3580" width="23.42578125" style="21" customWidth="1"/>
    <col min="3581" max="3581" width="16" style="21" customWidth="1"/>
    <col min="3582" max="3582" width="64.28515625" style="21" customWidth="1"/>
    <col min="3583" max="3583" width="16.7109375" style="21" customWidth="1"/>
    <col min="3584" max="3834" width="16.7109375" style="21"/>
    <col min="3835" max="3835" width="23.5703125" style="21" customWidth="1"/>
    <col min="3836" max="3836" width="23.42578125" style="21" customWidth="1"/>
    <col min="3837" max="3837" width="16" style="21" customWidth="1"/>
    <col min="3838" max="3838" width="64.28515625" style="21" customWidth="1"/>
    <col min="3839" max="3839" width="16.7109375" style="21" customWidth="1"/>
    <col min="3840" max="4090" width="16.7109375" style="21"/>
    <col min="4091" max="4091" width="23.5703125" style="21" customWidth="1"/>
    <col min="4092" max="4092" width="23.42578125" style="21" customWidth="1"/>
    <col min="4093" max="4093" width="16" style="21" customWidth="1"/>
    <col min="4094" max="4094" width="64.28515625" style="21" customWidth="1"/>
    <col min="4095" max="4095" width="16.7109375" style="21" customWidth="1"/>
    <col min="4096" max="4346" width="16.7109375" style="21"/>
    <col min="4347" max="4347" width="23.5703125" style="21" customWidth="1"/>
    <col min="4348" max="4348" width="23.42578125" style="21" customWidth="1"/>
    <col min="4349" max="4349" width="16" style="21" customWidth="1"/>
    <col min="4350" max="4350" width="64.28515625" style="21" customWidth="1"/>
    <col min="4351" max="4351" width="16.7109375" style="21" customWidth="1"/>
    <col min="4352" max="4602" width="16.7109375" style="21"/>
    <col min="4603" max="4603" width="23.5703125" style="21" customWidth="1"/>
    <col min="4604" max="4604" width="23.42578125" style="21" customWidth="1"/>
    <col min="4605" max="4605" width="16" style="21" customWidth="1"/>
    <col min="4606" max="4606" width="64.28515625" style="21" customWidth="1"/>
    <col min="4607" max="4607" width="16.7109375" style="21" customWidth="1"/>
    <col min="4608" max="4858" width="16.7109375" style="21"/>
    <col min="4859" max="4859" width="23.5703125" style="21" customWidth="1"/>
    <col min="4860" max="4860" width="23.42578125" style="21" customWidth="1"/>
    <col min="4861" max="4861" width="16" style="21" customWidth="1"/>
    <col min="4862" max="4862" width="64.28515625" style="21" customWidth="1"/>
    <col min="4863" max="4863" width="16.7109375" style="21" customWidth="1"/>
    <col min="4864" max="5114" width="16.7109375" style="21"/>
    <col min="5115" max="5115" width="23.5703125" style="21" customWidth="1"/>
    <col min="5116" max="5116" width="23.42578125" style="21" customWidth="1"/>
    <col min="5117" max="5117" width="16" style="21" customWidth="1"/>
    <col min="5118" max="5118" width="64.28515625" style="21" customWidth="1"/>
    <col min="5119" max="5119" width="16.7109375" style="21" customWidth="1"/>
    <col min="5120" max="5370" width="16.7109375" style="21"/>
    <col min="5371" max="5371" width="23.5703125" style="21" customWidth="1"/>
    <col min="5372" max="5372" width="23.42578125" style="21" customWidth="1"/>
    <col min="5373" max="5373" width="16" style="21" customWidth="1"/>
    <col min="5374" max="5374" width="64.28515625" style="21" customWidth="1"/>
    <col min="5375" max="5375" width="16.7109375" style="21" customWidth="1"/>
    <col min="5376" max="5626" width="16.7109375" style="21"/>
    <col min="5627" max="5627" width="23.5703125" style="21" customWidth="1"/>
    <col min="5628" max="5628" width="23.42578125" style="21" customWidth="1"/>
    <col min="5629" max="5629" width="16" style="21" customWidth="1"/>
    <col min="5630" max="5630" width="64.28515625" style="21" customWidth="1"/>
    <col min="5631" max="5631" width="16.7109375" style="21" customWidth="1"/>
    <col min="5632" max="5882" width="16.7109375" style="21"/>
    <col min="5883" max="5883" width="23.5703125" style="21" customWidth="1"/>
    <col min="5884" max="5884" width="23.42578125" style="21" customWidth="1"/>
    <col min="5885" max="5885" width="16" style="21" customWidth="1"/>
    <col min="5886" max="5886" width="64.28515625" style="21" customWidth="1"/>
    <col min="5887" max="5887" width="16.7109375" style="21" customWidth="1"/>
    <col min="5888" max="6138" width="16.7109375" style="21"/>
    <col min="6139" max="6139" width="23.5703125" style="21" customWidth="1"/>
    <col min="6140" max="6140" width="23.42578125" style="21" customWidth="1"/>
    <col min="6141" max="6141" width="16" style="21" customWidth="1"/>
    <col min="6142" max="6142" width="64.28515625" style="21" customWidth="1"/>
    <col min="6143" max="6143" width="16.7109375" style="21" customWidth="1"/>
    <col min="6144" max="6394" width="16.7109375" style="21"/>
    <col min="6395" max="6395" width="23.5703125" style="21" customWidth="1"/>
    <col min="6396" max="6396" width="23.42578125" style="21" customWidth="1"/>
    <col min="6397" max="6397" width="16" style="21" customWidth="1"/>
    <col min="6398" max="6398" width="64.28515625" style="21" customWidth="1"/>
    <col min="6399" max="6399" width="16.7109375" style="21" customWidth="1"/>
    <col min="6400" max="6650" width="16.7109375" style="21"/>
    <col min="6651" max="6651" width="23.5703125" style="21" customWidth="1"/>
    <col min="6652" max="6652" width="23.42578125" style="21" customWidth="1"/>
    <col min="6653" max="6653" width="16" style="21" customWidth="1"/>
    <col min="6654" max="6654" width="64.28515625" style="21" customWidth="1"/>
    <col min="6655" max="6655" width="16.7109375" style="21" customWidth="1"/>
    <col min="6656" max="6906" width="16.7109375" style="21"/>
    <col min="6907" max="6907" width="23.5703125" style="21" customWidth="1"/>
    <col min="6908" max="6908" width="23.42578125" style="21" customWidth="1"/>
    <col min="6909" max="6909" width="16" style="21" customWidth="1"/>
    <col min="6910" max="6910" width="64.28515625" style="21" customWidth="1"/>
    <col min="6911" max="6911" width="16.7109375" style="21" customWidth="1"/>
    <col min="6912" max="7162" width="16.7109375" style="21"/>
    <col min="7163" max="7163" width="23.5703125" style="21" customWidth="1"/>
    <col min="7164" max="7164" width="23.42578125" style="21" customWidth="1"/>
    <col min="7165" max="7165" width="16" style="21" customWidth="1"/>
    <col min="7166" max="7166" width="64.28515625" style="21" customWidth="1"/>
    <col min="7167" max="7167" width="16.7109375" style="21" customWidth="1"/>
    <col min="7168" max="7418" width="16.7109375" style="21"/>
    <col min="7419" max="7419" width="23.5703125" style="21" customWidth="1"/>
    <col min="7420" max="7420" width="23.42578125" style="21" customWidth="1"/>
    <col min="7421" max="7421" width="16" style="21" customWidth="1"/>
    <col min="7422" max="7422" width="64.28515625" style="21" customWidth="1"/>
    <col min="7423" max="7423" width="16.7109375" style="21" customWidth="1"/>
    <col min="7424" max="7674" width="16.7109375" style="21"/>
    <col min="7675" max="7675" width="23.5703125" style="21" customWidth="1"/>
    <col min="7676" max="7676" width="23.42578125" style="21" customWidth="1"/>
    <col min="7677" max="7677" width="16" style="21" customWidth="1"/>
    <col min="7678" max="7678" width="64.28515625" style="21" customWidth="1"/>
    <col min="7679" max="7679" width="16.7109375" style="21" customWidth="1"/>
    <col min="7680" max="7930" width="16.7109375" style="21"/>
    <col min="7931" max="7931" width="23.5703125" style="21" customWidth="1"/>
    <col min="7932" max="7932" width="23.42578125" style="21" customWidth="1"/>
    <col min="7933" max="7933" width="16" style="21" customWidth="1"/>
    <col min="7934" max="7934" width="64.28515625" style="21" customWidth="1"/>
    <col min="7935" max="7935" width="16.7109375" style="21" customWidth="1"/>
    <col min="7936" max="8186" width="16.7109375" style="21"/>
    <col min="8187" max="8187" width="23.5703125" style="21" customWidth="1"/>
    <col min="8188" max="8188" width="23.42578125" style="21" customWidth="1"/>
    <col min="8189" max="8189" width="16" style="21" customWidth="1"/>
    <col min="8190" max="8190" width="64.28515625" style="21" customWidth="1"/>
    <col min="8191" max="8191" width="16.7109375" style="21" customWidth="1"/>
    <col min="8192" max="8442" width="16.7109375" style="21"/>
    <col min="8443" max="8443" width="23.5703125" style="21" customWidth="1"/>
    <col min="8444" max="8444" width="23.42578125" style="21" customWidth="1"/>
    <col min="8445" max="8445" width="16" style="21" customWidth="1"/>
    <col min="8446" max="8446" width="64.28515625" style="21" customWidth="1"/>
    <col min="8447" max="8447" width="16.7109375" style="21" customWidth="1"/>
    <col min="8448" max="8698" width="16.7109375" style="21"/>
    <col min="8699" max="8699" width="23.5703125" style="21" customWidth="1"/>
    <col min="8700" max="8700" width="23.42578125" style="21" customWidth="1"/>
    <col min="8701" max="8701" width="16" style="21" customWidth="1"/>
    <col min="8702" max="8702" width="64.28515625" style="21" customWidth="1"/>
    <col min="8703" max="8703" width="16.7109375" style="21" customWidth="1"/>
    <col min="8704" max="8954" width="16.7109375" style="21"/>
    <col min="8955" max="8955" width="23.5703125" style="21" customWidth="1"/>
    <col min="8956" max="8956" width="23.42578125" style="21" customWidth="1"/>
    <col min="8957" max="8957" width="16" style="21" customWidth="1"/>
    <col min="8958" max="8958" width="64.28515625" style="21" customWidth="1"/>
    <col min="8959" max="8959" width="16.7109375" style="21" customWidth="1"/>
    <col min="8960" max="9210" width="16.7109375" style="21"/>
    <col min="9211" max="9211" width="23.5703125" style="21" customWidth="1"/>
    <col min="9212" max="9212" width="23.42578125" style="21" customWidth="1"/>
    <col min="9213" max="9213" width="16" style="21" customWidth="1"/>
    <col min="9214" max="9214" width="64.28515625" style="21" customWidth="1"/>
    <col min="9215" max="9215" width="16.7109375" style="21" customWidth="1"/>
    <col min="9216" max="9466" width="16.7109375" style="21"/>
    <col min="9467" max="9467" width="23.5703125" style="21" customWidth="1"/>
    <col min="9468" max="9468" width="23.42578125" style="21" customWidth="1"/>
    <col min="9469" max="9469" width="16" style="21" customWidth="1"/>
    <col min="9470" max="9470" width="64.28515625" style="21" customWidth="1"/>
    <col min="9471" max="9471" width="16.7109375" style="21" customWidth="1"/>
    <col min="9472" max="9722" width="16.7109375" style="21"/>
    <col min="9723" max="9723" width="23.5703125" style="21" customWidth="1"/>
    <col min="9724" max="9724" width="23.42578125" style="21" customWidth="1"/>
    <col min="9725" max="9725" width="16" style="21" customWidth="1"/>
    <col min="9726" max="9726" width="64.28515625" style="21" customWidth="1"/>
    <col min="9727" max="9727" width="16.7109375" style="21" customWidth="1"/>
    <col min="9728" max="9978" width="16.7109375" style="21"/>
    <col min="9979" max="9979" width="23.5703125" style="21" customWidth="1"/>
    <col min="9980" max="9980" width="23.42578125" style="21" customWidth="1"/>
    <col min="9981" max="9981" width="16" style="21" customWidth="1"/>
    <col min="9982" max="9982" width="64.28515625" style="21" customWidth="1"/>
    <col min="9983" max="9983" width="16.7109375" style="21" customWidth="1"/>
    <col min="9984" max="10234" width="16.7109375" style="21"/>
    <col min="10235" max="10235" width="23.5703125" style="21" customWidth="1"/>
    <col min="10236" max="10236" width="23.42578125" style="21" customWidth="1"/>
    <col min="10237" max="10237" width="16" style="21" customWidth="1"/>
    <col min="10238" max="10238" width="64.28515625" style="21" customWidth="1"/>
    <col min="10239" max="10239" width="16.7109375" style="21" customWidth="1"/>
    <col min="10240" max="10490" width="16.7109375" style="21"/>
    <col min="10491" max="10491" width="23.5703125" style="21" customWidth="1"/>
    <col min="10492" max="10492" width="23.42578125" style="21" customWidth="1"/>
    <col min="10493" max="10493" width="16" style="21" customWidth="1"/>
    <col min="10494" max="10494" width="64.28515625" style="21" customWidth="1"/>
    <col min="10495" max="10495" width="16.7109375" style="21" customWidth="1"/>
    <col min="10496" max="10746" width="16.7109375" style="21"/>
    <col min="10747" max="10747" width="23.5703125" style="21" customWidth="1"/>
    <col min="10748" max="10748" width="23.42578125" style="21" customWidth="1"/>
    <col min="10749" max="10749" width="16" style="21" customWidth="1"/>
    <col min="10750" max="10750" width="64.28515625" style="21" customWidth="1"/>
    <col min="10751" max="10751" width="16.7109375" style="21" customWidth="1"/>
    <col min="10752" max="11002" width="16.7109375" style="21"/>
    <col min="11003" max="11003" width="23.5703125" style="21" customWidth="1"/>
    <col min="11004" max="11004" width="23.42578125" style="21" customWidth="1"/>
    <col min="11005" max="11005" width="16" style="21" customWidth="1"/>
    <col min="11006" max="11006" width="64.28515625" style="21" customWidth="1"/>
    <col min="11007" max="11007" width="16.7109375" style="21" customWidth="1"/>
    <col min="11008" max="11258" width="16.7109375" style="21"/>
    <col min="11259" max="11259" width="23.5703125" style="21" customWidth="1"/>
    <col min="11260" max="11260" width="23.42578125" style="21" customWidth="1"/>
    <col min="11261" max="11261" width="16" style="21" customWidth="1"/>
    <col min="11262" max="11262" width="64.28515625" style="21" customWidth="1"/>
    <col min="11263" max="11263" width="16.7109375" style="21" customWidth="1"/>
    <col min="11264" max="11514" width="16.7109375" style="21"/>
    <col min="11515" max="11515" width="23.5703125" style="21" customWidth="1"/>
    <col min="11516" max="11516" width="23.42578125" style="21" customWidth="1"/>
    <col min="11517" max="11517" width="16" style="21" customWidth="1"/>
    <col min="11518" max="11518" width="64.28515625" style="21" customWidth="1"/>
    <col min="11519" max="11519" width="16.7109375" style="21" customWidth="1"/>
    <col min="11520" max="11770" width="16.7109375" style="21"/>
    <col min="11771" max="11771" width="23.5703125" style="21" customWidth="1"/>
    <col min="11772" max="11772" width="23.42578125" style="21" customWidth="1"/>
    <col min="11773" max="11773" width="16" style="21" customWidth="1"/>
    <col min="11774" max="11774" width="64.28515625" style="21" customWidth="1"/>
    <col min="11775" max="11775" width="16.7109375" style="21" customWidth="1"/>
    <col min="11776" max="12026" width="16.7109375" style="21"/>
    <col min="12027" max="12027" width="23.5703125" style="21" customWidth="1"/>
    <col min="12028" max="12028" width="23.42578125" style="21" customWidth="1"/>
    <col min="12029" max="12029" width="16" style="21" customWidth="1"/>
    <col min="12030" max="12030" width="64.28515625" style="21" customWidth="1"/>
    <col min="12031" max="12031" width="16.7109375" style="21" customWidth="1"/>
    <col min="12032" max="12282" width="16.7109375" style="21"/>
    <col min="12283" max="12283" width="23.5703125" style="21" customWidth="1"/>
    <col min="12284" max="12284" width="23.42578125" style="21" customWidth="1"/>
    <col min="12285" max="12285" width="16" style="21" customWidth="1"/>
    <col min="12286" max="12286" width="64.28515625" style="21" customWidth="1"/>
    <col min="12287" max="12287" width="16.7109375" style="21" customWidth="1"/>
    <col min="12288" max="12538" width="16.7109375" style="21"/>
    <col min="12539" max="12539" width="23.5703125" style="21" customWidth="1"/>
    <col min="12540" max="12540" width="23.42578125" style="21" customWidth="1"/>
    <col min="12541" max="12541" width="16" style="21" customWidth="1"/>
    <col min="12542" max="12542" width="64.28515625" style="21" customWidth="1"/>
    <col min="12543" max="12543" width="16.7109375" style="21" customWidth="1"/>
    <col min="12544" max="12794" width="16.7109375" style="21"/>
    <col min="12795" max="12795" width="23.5703125" style="21" customWidth="1"/>
    <col min="12796" max="12796" width="23.42578125" style="21" customWidth="1"/>
    <col min="12797" max="12797" width="16" style="21" customWidth="1"/>
    <col min="12798" max="12798" width="64.28515625" style="21" customWidth="1"/>
    <col min="12799" max="12799" width="16.7109375" style="21" customWidth="1"/>
    <col min="12800" max="13050" width="16.7109375" style="21"/>
    <col min="13051" max="13051" width="23.5703125" style="21" customWidth="1"/>
    <col min="13052" max="13052" width="23.42578125" style="21" customWidth="1"/>
    <col min="13053" max="13053" width="16" style="21" customWidth="1"/>
    <col min="13054" max="13054" width="64.28515625" style="21" customWidth="1"/>
    <col min="13055" max="13055" width="16.7109375" style="21" customWidth="1"/>
    <col min="13056" max="13306" width="16.7109375" style="21"/>
    <col min="13307" max="13307" width="23.5703125" style="21" customWidth="1"/>
    <col min="13308" max="13308" width="23.42578125" style="21" customWidth="1"/>
    <col min="13309" max="13309" width="16" style="21" customWidth="1"/>
    <col min="13310" max="13310" width="64.28515625" style="21" customWidth="1"/>
    <col min="13311" max="13311" width="16.7109375" style="21" customWidth="1"/>
    <col min="13312" max="13562" width="16.7109375" style="21"/>
    <col min="13563" max="13563" width="23.5703125" style="21" customWidth="1"/>
    <col min="13564" max="13564" width="23.42578125" style="21" customWidth="1"/>
    <col min="13565" max="13565" width="16" style="21" customWidth="1"/>
    <col min="13566" max="13566" width="64.28515625" style="21" customWidth="1"/>
    <col min="13567" max="13567" width="16.7109375" style="21" customWidth="1"/>
    <col min="13568" max="13818" width="16.7109375" style="21"/>
    <col min="13819" max="13819" width="23.5703125" style="21" customWidth="1"/>
    <col min="13820" max="13820" width="23.42578125" style="21" customWidth="1"/>
    <col min="13821" max="13821" width="16" style="21" customWidth="1"/>
    <col min="13822" max="13822" width="64.28515625" style="21" customWidth="1"/>
    <col min="13823" max="13823" width="16.7109375" style="21" customWidth="1"/>
    <col min="13824" max="14074" width="16.7109375" style="21"/>
    <col min="14075" max="14075" width="23.5703125" style="21" customWidth="1"/>
    <col min="14076" max="14076" width="23.42578125" style="21" customWidth="1"/>
    <col min="14077" max="14077" width="16" style="21" customWidth="1"/>
    <col min="14078" max="14078" width="64.28515625" style="21" customWidth="1"/>
    <col min="14079" max="14079" width="16.7109375" style="21" customWidth="1"/>
    <col min="14080" max="14330" width="16.7109375" style="21"/>
    <col min="14331" max="14331" width="23.5703125" style="21" customWidth="1"/>
    <col min="14332" max="14332" width="23.42578125" style="21" customWidth="1"/>
    <col min="14333" max="14333" width="16" style="21" customWidth="1"/>
    <col min="14334" max="14334" width="64.28515625" style="21" customWidth="1"/>
    <col min="14335" max="14335" width="16.7109375" style="21" customWidth="1"/>
    <col min="14336" max="14586" width="16.7109375" style="21"/>
    <col min="14587" max="14587" width="23.5703125" style="21" customWidth="1"/>
    <col min="14588" max="14588" width="23.42578125" style="21" customWidth="1"/>
    <col min="14589" max="14589" width="16" style="21" customWidth="1"/>
    <col min="14590" max="14590" width="64.28515625" style="21" customWidth="1"/>
    <col min="14591" max="14591" width="16.7109375" style="21" customWidth="1"/>
    <col min="14592" max="14842" width="16.7109375" style="21"/>
    <col min="14843" max="14843" width="23.5703125" style="21" customWidth="1"/>
    <col min="14844" max="14844" width="23.42578125" style="21" customWidth="1"/>
    <col min="14845" max="14845" width="16" style="21" customWidth="1"/>
    <col min="14846" max="14846" width="64.28515625" style="21" customWidth="1"/>
    <col min="14847" max="14847" width="16.7109375" style="21" customWidth="1"/>
    <col min="14848" max="15098" width="16.7109375" style="21"/>
    <col min="15099" max="15099" width="23.5703125" style="21" customWidth="1"/>
    <col min="15100" max="15100" width="23.42578125" style="21" customWidth="1"/>
    <col min="15101" max="15101" width="16" style="21" customWidth="1"/>
    <col min="15102" max="15102" width="64.28515625" style="21" customWidth="1"/>
    <col min="15103" max="15103" width="16.7109375" style="21" customWidth="1"/>
    <col min="15104" max="15354" width="16.7109375" style="21"/>
    <col min="15355" max="15355" width="23.5703125" style="21" customWidth="1"/>
    <col min="15356" max="15356" width="23.42578125" style="21" customWidth="1"/>
    <col min="15357" max="15357" width="16" style="21" customWidth="1"/>
    <col min="15358" max="15358" width="64.28515625" style="21" customWidth="1"/>
    <col min="15359" max="15359" width="16.7109375" style="21" customWidth="1"/>
    <col min="15360" max="15610" width="16.7109375" style="21"/>
    <col min="15611" max="15611" width="23.5703125" style="21" customWidth="1"/>
    <col min="15612" max="15612" width="23.42578125" style="21" customWidth="1"/>
    <col min="15613" max="15613" width="16" style="21" customWidth="1"/>
    <col min="15614" max="15614" width="64.28515625" style="21" customWidth="1"/>
    <col min="15615" max="15615" width="16.7109375" style="21" customWidth="1"/>
    <col min="15616" max="15866" width="16.7109375" style="21"/>
    <col min="15867" max="15867" width="23.5703125" style="21" customWidth="1"/>
    <col min="15868" max="15868" width="23.42578125" style="21" customWidth="1"/>
    <col min="15869" max="15869" width="16" style="21" customWidth="1"/>
    <col min="15870" max="15870" width="64.28515625" style="21" customWidth="1"/>
    <col min="15871" max="15871" width="16.7109375" style="21" customWidth="1"/>
    <col min="15872" max="16122" width="16.7109375" style="21"/>
    <col min="16123" max="16123" width="23.5703125" style="21" customWidth="1"/>
    <col min="16124" max="16124" width="23.42578125" style="21" customWidth="1"/>
    <col min="16125" max="16125" width="16" style="21" customWidth="1"/>
    <col min="16126" max="16126" width="64.28515625" style="21" customWidth="1"/>
    <col min="16127" max="16127" width="16.7109375" style="21" customWidth="1"/>
    <col min="16128" max="16384" width="16.7109375" style="21"/>
  </cols>
  <sheetData>
    <row r="1" spans="2:5" x14ac:dyDescent="0.25">
      <c r="B1" s="41" t="s">
        <v>367</v>
      </c>
      <c r="C1" s="42"/>
      <c r="D1" s="42"/>
      <c r="E1" s="43"/>
    </row>
    <row r="2" spans="2:5" ht="39" customHeight="1" thickBot="1" x14ac:dyDescent="0.3">
      <c r="B2" s="44"/>
      <c r="C2" s="45"/>
      <c r="D2" s="45"/>
      <c r="E2" s="46"/>
    </row>
    <row r="3" spans="2:5" s="5" customFormat="1" ht="25.5" x14ac:dyDescent="0.25">
      <c r="B3" s="2" t="s">
        <v>21</v>
      </c>
      <c r="C3" s="3" t="s">
        <v>22</v>
      </c>
      <c r="D3" s="3" t="s">
        <v>5</v>
      </c>
      <c r="E3" s="4" t="s">
        <v>15</v>
      </c>
    </row>
    <row r="4" spans="2:5" ht="15.75" x14ac:dyDescent="0.25">
      <c r="B4" s="47" t="s">
        <v>23</v>
      </c>
      <c r="C4" s="38" t="s">
        <v>0</v>
      </c>
      <c r="D4" s="6" t="str">
        <f>HYPERLINK(CONCATENATE("http://www.genenames.org/cgi-bin/gene_symbol_report?hgnc_id=HGNC:12525"),"UGDH")</f>
        <v>UGDH</v>
      </c>
      <c r="E4" s="7" t="s">
        <v>24</v>
      </c>
    </row>
    <row r="5" spans="2:5" ht="15.75" x14ac:dyDescent="0.25">
      <c r="B5" s="47"/>
      <c r="C5" s="38"/>
      <c r="D5" s="6" t="s">
        <v>1</v>
      </c>
      <c r="E5" s="7" t="s">
        <v>2</v>
      </c>
    </row>
    <row r="6" spans="2:5" ht="15.75" x14ac:dyDescent="0.25">
      <c r="B6" s="47"/>
      <c r="C6" s="38"/>
      <c r="D6" s="6" t="str">
        <f>HYPERLINK(CONCATENATE("http://www.genenames.org/cgi-bin/gene_symbol_report?hgnc_id=HGNC:4696"),"GUSB")</f>
        <v>GUSB</v>
      </c>
      <c r="E6" s="8" t="s">
        <v>25</v>
      </c>
    </row>
    <row r="7" spans="2:5" ht="15.75" x14ac:dyDescent="0.25">
      <c r="B7" s="47"/>
      <c r="C7" s="38" t="s">
        <v>26</v>
      </c>
      <c r="D7" s="6" t="str">
        <f>HYPERLINK(CONCATENATE("http://www.genenames.org/cgi-bin/gene_symbol_report?hgnc_id=HGNC:921"),"B3GAT1")</f>
        <v>B3GAT1</v>
      </c>
      <c r="E7" s="8" t="s">
        <v>27</v>
      </c>
    </row>
    <row r="8" spans="2:5" ht="15.75" x14ac:dyDescent="0.25">
      <c r="B8" s="47"/>
      <c r="C8" s="38"/>
      <c r="D8" s="6" t="str">
        <f>HYPERLINK(CONCATENATE("http://www.genenames.org/cgi-bin/gene_symbol_report?hgnc_id=HGNC:922"),"B3GAT2")</f>
        <v>B3GAT2</v>
      </c>
      <c r="E8" s="8" t="s">
        <v>28</v>
      </c>
    </row>
    <row r="9" spans="2:5" ht="15.75" x14ac:dyDescent="0.25">
      <c r="B9" s="47"/>
      <c r="C9" s="38"/>
      <c r="D9" s="6" t="str">
        <f>HYPERLINK(CONCATENATE("http://www.genenames.org/cgi-bin/gene_symbol_report?hgnc_id=HGNC:923"),"B3GAT3")</f>
        <v>B3GAT3</v>
      </c>
      <c r="E9" s="8" t="s">
        <v>29</v>
      </c>
    </row>
    <row r="10" spans="2:5" ht="15.75" x14ac:dyDescent="0.25">
      <c r="B10" s="47"/>
      <c r="C10" s="38"/>
      <c r="D10" s="6" t="str">
        <f>HYPERLINK(CONCATENATE("http://www.genenames.org/cgi-bin/gene_symbol_report?hgnc_id=HGNC:3512"),"EXT1")</f>
        <v>EXT1</v>
      </c>
      <c r="E10" s="8" t="s">
        <v>30</v>
      </c>
    </row>
    <row r="11" spans="2:5" ht="15.75" x14ac:dyDescent="0.25">
      <c r="B11" s="47"/>
      <c r="C11" s="38"/>
      <c r="D11" s="6" t="str">
        <f>HYPERLINK(CONCATENATE("http://www.genenames.org/cgi-bin/gene_symbol_report?hgnc_id=HGNC:3513"),"EXT2")</f>
        <v>EXT2</v>
      </c>
      <c r="E11" s="8" t="s">
        <v>30</v>
      </c>
    </row>
    <row r="12" spans="2:5" ht="15.75" x14ac:dyDescent="0.25">
      <c r="B12" s="47"/>
      <c r="C12" s="38"/>
      <c r="D12" s="6" t="str">
        <f>HYPERLINK(CONCATENATE("http://www.genenames.org/cgi-bin/gene_symbol_report?hgnc_id=HGNC:12530"),"UGT1A1")</f>
        <v>UGT1A1</v>
      </c>
      <c r="E12" s="8" t="s">
        <v>31</v>
      </c>
    </row>
    <row r="13" spans="2:5" ht="15.75" x14ac:dyDescent="0.25">
      <c r="B13" s="47"/>
      <c r="C13" s="38"/>
      <c r="D13" s="6" t="str">
        <f>HYPERLINK(CONCATENATE("http://www.genenames.org/cgi-bin/gene_symbol_report?hgnc_id=HGNC:12531"),"UGT1A10")</f>
        <v>UGT1A10</v>
      </c>
      <c r="E13" s="8" t="s">
        <v>32</v>
      </c>
    </row>
    <row r="14" spans="2:5" ht="15.75" x14ac:dyDescent="0.25">
      <c r="B14" s="47"/>
      <c r="C14" s="38"/>
      <c r="D14" s="6" t="str">
        <f>HYPERLINK(CONCATENATE("http://www.genenames.org/cgi-bin/gene_symbol_report?hgnc_id=HGNC:12535"),"UGT1A3")</f>
        <v>UGT1A3</v>
      </c>
      <c r="E14" s="8" t="s">
        <v>33</v>
      </c>
    </row>
    <row r="15" spans="2:5" ht="15.75" x14ac:dyDescent="0.25">
      <c r="B15" s="47"/>
      <c r="C15" s="38"/>
      <c r="D15" s="6" t="str">
        <f>HYPERLINK(CONCATENATE("http://www.genenames.org/cgi-bin/gene_symbol_report?hgnc_id=HGNC:12536"),"UGT1A4")</f>
        <v>UGT1A4</v>
      </c>
      <c r="E15" s="8" t="s">
        <v>34</v>
      </c>
    </row>
    <row r="16" spans="2:5" ht="15.75" x14ac:dyDescent="0.25">
      <c r="B16" s="47"/>
      <c r="C16" s="38"/>
      <c r="D16" s="6" t="str">
        <f>HYPERLINK(CONCATENATE("http://www.genenames.org/cgi-bin/gene_symbol_report?hgnc_id=HGNC:12537"),"UGT1A5")</f>
        <v>UGT1A5</v>
      </c>
      <c r="E16" s="8" t="s">
        <v>35</v>
      </c>
    </row>
    <row r="17" spans="2:5" ht="15.75" x14ac:dyDescent="0.25">
      <c r="B17" s="47"/>
      <c r="C17" s="38"/>
      <c r="D17" s="6" t="str">
        <f>HYPERLINK(CONCATENATE("http://www.genenames.org/cgi-bin/gene_symbol_report?hgnc_id=HGNC:12538"),"UGT1A6")</f>
        <v>UGT1A6</v>
      </c>
      <c r="E17" s="8" t="s">
        <v>36</v>
      </c>
    </row>
    <row r="18" spans="2:5" ht="15.75" x14ac:dyDescent="0.25">
      <c r="B18" s="47"/>
      <c r="C18" s="38"/>
      <c r="D18" s="6" t="str">
        <f>HYPERLINK(CONCATENATE("http://www.genenames.org/cgi-bin/gene_symbol_report?hgnc_id=HGNC:12539"),"UGT1A7")</f>
        <v>UGT1A7</v>
      </c>
      <c r="E18" s="8" t="s">
        <v>37</v>
      </c>
    </row>
    <row r="19" spans="2:5" ht="15.75" x14ac:dyDescent="0.25">
      <c r="B19" s="47"/>
      <c r="C19" s="38"/>
      <c r="D19" s="6" t="str">
        <f>HYPERLINK(CONCATENATE("http://www.genenames.org/cgi-bin/gene_symbol_report?hgnc_id=HGNC:12540"),"UGT1A8")</f>
        <v>UGT1A8</v>
      </c>
      <c r="E19" s="8" t="s">
        <v>38</v>
      </c>
    </row>
    <row r="20" spans="2:5" ht="15.75" x14ac:dyDescent="0.25">
      <c r="B20" s="47"/>
      <c r="C20" s="38"/>
      <c r="D20" s="6" t="str">
        <f>HYPERLINK(CONCATENATE("http://www.genenames.org/cgi-bin/gene_symbol_report?hgnc_id=HGNC:12541"),"UGT1A9")</f>
        <v>UGT1A9</v>
      </c>
      <c r="E20" s="8" t="s">
        <v>39</v>
      </c>
    </row>
    <row r="21" spans="2:5" ht="15.75" x14ac:dyDescent="0.25">
      <c r="B21" s="47"/>
      <c r="C21" s="38"/>
      <c r="D21" s="6" t="str">
        <f>HYPERLINK(CONCATENATE("http://www.genenames.org/cgi-bin/gene_symbol_report?hgnc_id=HGNC:12542"),"UGT2A1")</f>
        <v>UGT2A1</v>
      </c>
      <c r="E21" s="8" t="s">
        <v>40</v>
      </c>
    </row>
    <row r="22" spans="2:5" ht="15.75" x14ac:dyDescent="0.25">
      <c r="B22" s="47"/>
      <c r="C22" s="38"/>
      <c r="D22" s="6" t="str">
        <f>HYPERLINK(CONCATENATE("http://www.genenames.org/cgi-bin/gene_symbol_report?hgnc_id=HGNC:28528"),"UGT2A3")</f>
        <v>UGT2A3</v>
      </c>
      <c r="E22" s="8" t="s">
        <v>41</v>
      </c>
    </row>
    <row r="23" spans="2:5" ht="15.75" x14ac:dyDescent="0.25">
      <c r="B23" s="47"/>
      <c r="C23" s="38"/>
      <c r="D23" s="6" t="str">
        <f>HYPERLINK(CONCATENATE("http://www.genenames.org/cgi-bin/gene_symbol_report?hgnc_id=HGNC:12544"),"UGT2B10")</f>
        <v>UGT2B10</v>
      </c>
      <c r="E23" s="8" t="s">
        <v>42</v>
      </c>
    </row>
    <row r="24" spans="2:5" ht="15.75" x14ac:dyDescent="0.25">
      <c r="B24" s="47"/>
      <c r="C24" s="38"/>
      <c r="D24" s="6" t="str">
        <f>HYPERLINK(CONCATENATE("http://www.genenames.org/cgi-bin/gene_symbol_report?hgnc_id=HGNC:12545"),"UGT2B11")</f>
        <v>UGT2B11</v>
      </c>
      <c r="E24" s="8" t="s">
        <v>43</v>
      </c>
    </row>
    <row r="25" spans="2:5" ht="15.75" x14ac:dyDescent="0.25">
      <c r="B25" s="47"/>
      <c r="C25" s="38"/>
      <c r="D25" s="6" t="str">
        <f>HYPERLINK(CONCATENATE("http://www.genenames.org/cgi-bin/gene_symbol_report?hgnc_id=HGNC:12546"),"UGT2B15")</f>
        <v>UGT2B15</v>
      </c>
      <c r="E25" s="8" t="s">
        <v>44</v>
      </c>
    </row>
    <row r="26" spans="2:5" ht="15.75" x14ac:dyDescent="0.25">
      <c r="B26" s="47"/>
      <c r="C26" s="38"/>
      <c r="D26" s="6" t="str">
        <f>HYPERLINK(CONCATENATE("http://www.genenames.org/cgi-bin/gene_symbol_report?hgnc_id=HGNC:12547"),"UGT2B17")</f>
        <v>UGT2B17</v>
      </c>
      <c r="E26" s="8" t="s">
        <v>45</v>
      </c>
    </row>
    <row r="27" spans="2:5" ht="15.75" x14ac:dyDescent="0.25">
      <c r="B27" s="47"/>
      <c r="C27" s="38"/>
      <c r="D27" s="6" t="str">
        <f>HYPERLINK(CONCATENATE("http://www.genenames.org/cgi-bin/gene_symbol_report?hgnc_id=HGNC:13479"),"UGT2B28")</f>
        <v>UGT2B28</v>
      </c>
      <c r="E27" s="8" t="s">
        <v>46</v>
      </c>
    </row>
    <row r="28" spans="2:5" ht="15.75" x14ac:dyDescent="0.25">
      <c r="B28" s="47"/>
      <c r="C28" s="38"/>
      <c r="D28" s="6" t="str">
        <f>HYPERLINK(CONCATENATE("http://www.genenames.org/cgi-bin/gene_symbol_report?hgnc_id=HGNC:12553"),"UGT2B4")</f>
        <v>UGT2B4</v>
      </c>
      <c r="E28" s="8" t="s">
        <v>47</v>
      </c>
    </row>
    <row r="29" spans="2:5" ht="15.75" x14ac:dyDescent="0.25">
      <c r="B29" s="47"/>
      <c r="C29" s="38"/>
      <c r="D29" s="6" t="str">
        <f>HYPERLINK(CONCATENATE("http://www.genenames.org/cgi-bin/gene_symbol_report?hgnc_id=HGNC:12554"),"UGT2B7")</f>
        <v>UGT2B7</v>
      </c>
      <c r="E29" s="8" t="s">
        <v>48</v>
      </c>
    </row>
    <row r="30" spans="2:5" ht="15.75" x14ac:dyDescent="0.25">
      <c r="B30" s="47"/>
      <c r="C30" s="38"/>
      <c r="D30" s="6" t="str">
        <f>HYPERLINK(CONCATENATE("http://www.genenames.org/cgi-bin/gene_symbol_report?hgnc_id=HGNC:12529"),"UGT1A")</f>
        <v>UGT1A</v>
      </c>
      <c r="E30" s="8" t="s">
        <v>49</v>
      </c>
    </row>
    <row r="31" spans="2:5" ht="15.75" x14ac:dyDescent="0.25">
      <c r="B31" s="47"/>
      <c r="C31" s="38"/>
      <c r="D31" s="6" t="str">
        <f>HYPERLINK(CONCATENATE("http://www.genenames.org/cgi-bin/gene_symbol_report?hgnc_id=HGNC:28183"),"UGT2A2")</f>
        <v>UGT2A2</v>
      </c>
      <c r="E31" s="8" t="s">
        <v>50</v>
      </c>
    </row>
    <row r="32" spans="2:5" ht="15.75" x14ac:dyDescent="0.25">
      <c r="B32" s="47"/>
      <c r="C32" s="38"/>
      <c r="D32" s="6" t="str">
        <f>HYPERLINK(CONCATENATE("http://www.genenames.org/cgi-bin/gene_symbol_report?hgnc_id=HGNC:26625"),"UGT3A1")</f>
        <v>UGT3A1</v>
      </c>
      <c r="E32" s="8" t="s">
        <v>51</v>
      </c>
    </row>
    <row r="33" spans="2:5" ht="15.75" x14ac:dyDescent="0.25">
      <c r="B33" s="47"/>
      <c r="C33" s="38"/>
      <c r="D33" s="6" t="str">
        <f>HYPERLINK(CONCATENATE("http://www.genenames.org/cgi-bin/gene_symbol_report?hgnc_id=HGNC:27266"),"UGT3A2")</f>
        <v>UGT3A2</v>
      </c>
      <c r="E33" s="8" t="s">
        <v>52</v>
      </c>
    </row>
    <row r="34" spans="2:5" s="9" customFormat="1" ht="15.75" x14ac:dyDescent="0.25">
      <c r="B34" s="47"/>
      <c r="C34" s="38"/>
      <c r="D34" s="6" t="str">
        <f>HYPERLINK(CONCATENATE("http://www.genenames.org/cgi-bin/gene_symbol_report?hgnc_id=HGNC:12555"),"UGT8")</f>
        <v>UGT8</v>
      </c>
      <c r="E34" s="8" t="s">
        <v>53</v>
      </c>
    </row>
    <row r="35" spans="2:5" ht="15.75" x14ac:dyDescent="0.25">
      <c r="B35" s="47"/>
      <c r="C35" s="38"/>
      <c r="D35" s="6" t="str">
        <f>HYPERLINK(CONCATENATE("http://www.genenames.org/cgi-bin/gene_symbol_report?hgnc_id=HGNC:15685"),"B4GAT1")</f>
        <v>B4GAT1</v>
      </c>
      <c r="E35" s="8" t="s">
        <v>54</v>
      </c>
    </row>
    <row r="36" spans="2:5" ht="15.75" x14ac:dyDescent="0.25">
      <c r="B36" s="47"/>
      <c r="C36" s="38" t="s">
        <v>55</v>
      </c>
      <c r="D36" s="6" t="str">
        <f>HYPERLINK(CONCATENATE("http://www.genenames.org/cgi-bin/gene_symbol_report?hgnc_id=HGNC:39429"),"UGT2A3P7")</f>
        <v>UGT2A3P7</v>
      </c>
      <c r="E36" s="8" t="s">
        <v>56</v>
      </c>
    </row>
    <row r="37" spans="2:5" ht="15.75" x14ac:dyDescent="0.25">
      <c r="B37" s="47"/>
      <c r="C37" s="38"/>
      <c r="D37" s="6" t="str">
        <f>HYPERLINK(CONCATENATE("http://www.genenames.org/cgi-bin/gene_symbol_report?hgnc_id=HGNC:12534"),"UGT1A2P")</f>
        <v>UGT1A2P</v>
      </c>
      <c r="E37" s="8" t="s">
        <v>57</v>
      </c>
    </row>
    <row r="38" spans="2:5" ht="15.75" x14ac:dyDescent="0.25">
      <c r="B38" s="47"/>
      <c r="C38" s="38"/>
      <c r="D38" s="6" t="str">
        <f>HYPERLINK(CONCATENATE("http://www.genenames.org/cgi-bin/gene_symbol_report?hgnc_id=HGNC:12548"),"UGT2B24P")</f>
        <v>UGT2B24P</v>
      </c>
      <c r="E38" s="8" t="s">
        <v>58</v>
      </c>
    </row>
    <row r="39" spans="2:5" ht="15.75" x14ac:dyDescent="0.25">
      <c r="B39" s="47"/>
      <c r="C39" s="38"/>
      <c r="D39" s="6" t="str">
        <f>HYPERLINK(CONCATENATE("http://www.genenames.org/cgi-bin/gene_symbol_report?hgnc_id=HGNC:12549"),"UGT2B25P")</f>
        <v>UGT2B25P</v>
      </c>
      <c r="E39" s="8" t="s">
        <v>59</v>
      </c>
    </row>
    <row r="40" spans="2:5" ht="15.75" x14ac:dyDescent="0.25">
      <c r="B40" s="47"/>
      <c r="C40" s="38"/>
      <c r="D40" s="6" t="str">
        <f>HYPERLINK(CONCATENATE("http://www.genenames.org/cgi-bin/gene_symbol_report?hgnc_id=HGNC:12550"),"UGT2B26P")</f>
        <v>UGT2B26P</v>
      </c>
      <c r="E40" s="8" t="s">
        <v>60</v>
      </c>
    </row>
    <row r="41" spans="2:5" ht="15.75" x14ac:dyDescent="0.25">
      <c r="B41" s="47"/>
      <c r="C41" s="38"/>
      <c r="D41" s="6" t="str">
        <f>HYPERLINK(CONCATENATE("http://www.genenames.org/cgi-bin/gene_symbol_report?hgnc_id=HGNC:12551"),"UGT2B27P")</f>
        <v>UGT2B27P</v>
      </c>
      <c r="E41" s="8" t="s">
        <v>61</v>
      </c>
    </row>
    <row r="42" spans="2:5" ht="15.75" x14ac:dyDescent="0.25">
      <c r="B42" s="47"/>
      <c r="C42" s="38"/>
      <c r="D42" s="6" t="str">
        <f>HYPERLINK(CONCATENATE("http://www.genenames.org/cgi-bin/gene_symbol_report?hgnc_id=HGNC:12552"),"UGT2B29P")</f>
        <v>UGT2B29P</v>
      </c>
      <c r="E42" s="8" t="s">
        <v>62</v>
      </c>
    </row>
    <row r="43" spans="2:5" ht="15.75" x14ac:dyDescent="0.25">
      <c r="B43" s="47"/>
      <c r="C43" s="38"/>
      <c r="D43" s="6" t="str">
        <f>HYPERLINK(CONCATENATE("http://www.genenames.org/cgi-bin/gene_symbol_report?hgnc_id=HGNC:12532"),"UGT1A11P")</f>
        <v>UGT1A11P</v>
      </c>
      <c r="E43" s="8" t="s">
        <v>63</v>
      </c>
    </row>
    <row r="44" spans="2:5" ht="15.75" x14ac:dyDescent="0.25">
      <c r="B44" s="47"/>
      <c r="C44" s="38"/>
      <c r="D44" s="6" t="str">
        <f>HYPERLINK(CONCATENATE("http://www.genenames.org/cgi-bin/gene_symbol_report?hgnc_id=HGNC:12533"),"UGT1A12P")</f>
        <v>UGT1A12P</v>
      </c>
      <c r="E44" s="8" t="s">
        <v>64</v>
      </c>
    </row>
    <row r="45" spans="2:5" ht="15.75" x14ac:dyDescent="0.25">
      <c r="B45" s="47"/>
      <c r="C45" s="38"/>
      <c r="D45" s="6" t="str">
        <f>HYPERLINK(CONCATENATE("http://www.genenames.org/cgi-bin/gene_symbol_report?hgnc_id=HGNC:32191"),"UGT1A13P")</f>
        <v>UGT1A13P</v>
      </c>
      <c r="E45" s="8" t="s">
        <v>65</v>
      </c>
    </row>
    <row r="46" spans="2:5" s="14" customFormat="1" ht="2.25" customHeight="1" x14ac:dyDescent="0.25">
      <c r="B46" s="10"/>
      <c r="C46" s="11"/>
      <c r="D46" s="12"/>
      <c r="E46" s="13"/>
    </row>
    <row r="47" spans="2:5" s="9" customFormat="1" ht="15.75" x14ac:dyDescent="0.25">
      <c r="B47" s="47" t="s">
        <v>66</v>
      </c>
      <c r="C47" s="38" t="s">
        <v>0</v>
      </c>
      <c r="D47" s="6" t="str">
        <f>HYPERLINK(CONCATENATE("http://www.genenames.org/cgi-bin/gene_symbol_report?hgnc_id=HGNC:24063"),"GALM")</f>
        <v>GALM</v>
      </c>
      <c r="E47" s="8" t="s">
        <v>67</v>
      </c>
    </row>
    <row r="48" spans="2:5" ht="15.75" x14ac:dyDescent="0.25">
      <c r="B48" s="47"/>
      <c r="C48" s="38"/>
      <c r="D48" s="6" t="str">
        <f>HYPERLINK(CONCATENATE("http://www.genenames.org/cgi-bin/gene_symbol_report?hgnc_id=HGNC:4116"),"GALE")</f>
        <v>GALE</v>
      </c>
      <c r="E48" s="8" t="s">
        <v>68</v>
      </c>
    </row>
    <row r="49" spans="2:5" ht="15.75" x14ac:dyDescent="0.25">
      <c r="B49" s="47"/>
      <c r="C49" s="38"/>
      <c r="D49" s="6" t="str">
        <f>HYPERLINK(CONCATENATE("http://www.genenames.org/cgi-bin/gene_symbol_report?hgnc_id=HGNC:4119"),"GALK2")</f>
        <v>GALK2</v>
      </c>
      <c r="E49" s="8" t="s">
        <v>69</v>
      </c>
    </row>
    <row r="50" spans="2:5" ht="15.75" x14ac:dyDescent="0.25">
      <c r="B50" s="47"/>
      <c r="C50" s="38"/>
      <c r="D50" s="6" t="str">
        <f>HYPERLINK(CONCATENATE("http://www.genenames.org/cgi-bin/gene_symbol_report?hgnc_id=HGNC:4118"),"GALK1")</f>
        <v>GALK1</v>
      </c>
      <c r="E50" s="8" t="s">
        <v>70</v>
      </c>
    </row>
    <row r="51" spans="2:5" ht="15.75" x14ac:dyDescent="0.25">
      <c r="B51" s="47"/>
      <c r="C51" s="38"/>
      <c r="D51" s="6" t="str">
        <f>HYPERLINK(CONCATENATE("http://www.genenames.org/cgi-bin/gene_symbol_report?hgnc_id=HGNC:4135"),"GALT")</f>
        <v>GALT</v>
      </c>
      <c r="E51" s="8" t="s">
        <v>71</v>
      </c>
    </row>
    <row r="52" spans="2:5" ht="15.75" x14ac:dyDescent="0.25">
      <c r="B52" s="47"/>
      <c r="C52" s="38"/>
      <c r="D52" s="6" t="str">
        <f>HYPERLINK(CONCATENATE("http://www.genenames.org/cgi-bin/gene_symbol_report?hgnc_id=HGNC:4296"),"GLA")</f>
        <v>GLA</v>
      </c>
      <c r="E52" s="8" t="s">
        <v>72</v>
      </c>
    </row>
    <row r="53" spans="2:5" ht="15.75" x14ac:dyDescent="0.25">
      <c r="B53" s="47"/>
      <c r="C53" s="38"/>
      <c r="D53" s="6" t="s">
        <v>73</v>
      </c>
      <c r="E53" s="8" t="s">
        <v>74</v>
      </c>
    </row>
    <row r="54" spans="2:5" ht="15.75" x14ac:dyDescent="0.25">
      <c r="B54" s="47"/>
      <c r="C54" s="38"/>
      <c r="D54" s="6" t="str">
        <f>HYPERLINK(CONCATENATE("http://www.genenames.org/cgi-bin/gene_symbol_report?hgnc_id=HGNC:4298"),"GLB1")</f>
        <v>GLB1</v>
      </c>
      <c r="E54" s="8" t="s">
        <v>75</v>
      </c>
    </row>
    <row r="55" spans="2:5" ht="15.75" x14ac:dyDescent="0.25">
      <c r="B55" s="47"/>
      <c r="C55" s="38" t="s">
        <v>76</v>
      </c>
      <c r="D55" s="6" t="str">
        <f>HYPERLINK(CONCATENATE("http://www.genenames.org/cgi-bin/gene_symbol_report?hgnc_id=HGNC:11022"),"SLC35A2")</f>
        <v>SLC35A2</v>
      </c>
      <c r="E55" s="8" t="s">
        <v>77</v>
      </c>
    </row>
    <row r="56" spans="2:5" ht="15.75" x14ac:dyDescent="0.25">
      <c r="B56" s="47"/>
      <c r="C56" s="38"/>
      <c r="D56" s="6" t="str">
        <f>HYPERLINK(CONCATENATE("http://www.genenames.org/cgi-bin/gene_symbol_report?hgnc_id=HGNC:20753"),"SLC35A4")</f>
        <v>SLC35A4</v>
      </c>
      <c r="E56" s="8" t="s">
        <v>77</v>
      </c>
    </row>
    <row r="57" spans="2:5" ht="15.75" x14ac:dyDescent="0.25">
      <c r="B57" s="47"/>
      <c r="C57" s="38"/>
      <c r="D57" s="6" t="str">
        <f>HYPERLINK(CONCATENATE("http://www.genenames.org/cgi-bin/gene_symbol_report?hgnc_id=HGNC:20798"),"SLC35B1")</f>
        <v>SLC35B1</v>
      </c>
      <c r="E57" s="8" t="s">
        <v>77</v>
      </c>
    </row>
    <row r="58" spans="2:5" ht="15.75" x14ac:dyDescent="0.25">
      <c r="B58" s="47"/>
      <c r="C58" s="48" t="s">
        <v>78</v>
      </c>
      <c r="D58" s="6" t="str">
        <f>HYPERLINK(CONCATENATE("http://www.genenames.org/cgi-bin/gene_symbol_report?hgnc_id=HGNC:924"),"B4GALT1")</f>
        <v>B4GALT1</v>
      </c>
      <c r="E58" s="8" t="s">
        <v>79</v>
      </c>
    </row>
    <row r="59" spans="2:5" ht="15.75" x14ac:dyDescent="0.25">
      <c r="B59" s="47"/>
      <c r="C59" s="48"/>
      <c r="D59" s="6" t="str">
        <f>HYPERLINK(CONCATENATE("http://www.genenames.org/cgi-bin/gene_symbol_report?hgnc_id=HGNC:925"),"B4GALT2")</f>
        <v>B4GALT2</v>
      </c>
      <c r="E59" s="8" t="s">
        <v>80</v>
      </c>
    </row>
    <row r="60" spans="2:5" ht="15.75" x14ac:dyDescent="0.25">
      <c r="B60" s="47"/>
      <c r="C60" s="48"/>
      <c r="D60" s="6" t="str">
        <f>HYPERLINK(CONCATENATE("http://www.genenames.org/cgi-bin/gene_symbol_report?hgnc_id=HGNC:926"),"B4GALT3")</f>
        <v>B4GALT3</v>
      </c>
      <c r="E60" s="8" t="s">
        <v>81</v>
      </c>
    </row>
    <row r="61" spans="2:5" ht="15.75" x14ac:dyDescent="0.25">
      <c r="B61" s="47"/>
      <c r="C61" s="48"/>
      <c r="D61" s="6" t="str">
        <f>HYPERLINK(CONCATENATE("http://www.genenames.org/cgi-bin/gene_symbol_report?hgnc_id=HGNC:927"),"B4GALT4")</f>
        <v>B4GALT4</v>
      </c>
      <c r="E61" s="8" t="s">
        <v>81</v>
      </c>
    </row>
    <row r="62" spans="2:5" ht="15.75" x14ac:dyDescent="0.25">
      <c r="B62" s="47"/>
      <c r="C62" s="48"/>
      <c r="D62" s="6" t="str">
        <f>HYPERLINK(CONCATENATE("http://www.genenames.org/cgi-bin/gene_symbol_report?hgnc_id=HGNC:928"),"B4GALT5")</f>
        <v>B4GALT5</v>
      </c>
      <c r="E62" s="8" t="s">
        <v>81</v>
      </c>
    </row>
    <row r="63" spans="2:5" ht="15.75" x14ac:dyDescent="0.25">
      <c r="B63" s="47"/>
      <c r="C63" s="48"/>
      <c r="D63" s="6" t="str">
        <f>HYPERLINK(CONCATENATE("http://www.genenames.org/cgi-bin/gene_symbol_report?hgnc_id=HGNC:929"),"B4GALT6")</f>
        <v>B4GALT6</v>
      </c>
      <c r="E63" s="8" t="s">
        <v>82</v>
      </c>
    </row>
    <row r="64" spans="2:5" ht="15.75" x14ac:dyDescent="0.25">
      <c r="B64" s="47"/>
      <c r="C64" s="48"/>
      <c r="D64" s="6" t="str">
        <f>HYPERLINK(CONCATENATE("http://www.genenames.org/cgi-bin/gene_symbol_report?hgnc_id=HGNC:930"),"B4GALT7")</f>
        <v>B4GALT7</v>
      </c>
      <c r="E64" s="8" t="s">
        <v>81</v>
      </c>
    </row>
    <row r="65" spans="2:5" ht="15.75" x14ac:dyDescent="0.25">
      <c r="B65" s="47"/>
      <c r="C65" s="48"/>
      <c r="D65" s="6" t="str">
        <f>HYPERLINK(CONCATENATE("http://www.genenames.org/cgi-bin/gene_symbol_report?hgnc_id=HGNC:18149"),"A4GALT")</f>
        <v>A4GALT</v>
      </c>
      <c r="E65" s="8" t="s">
        <v>83</v>
      </c>
    </row>
    <row r="66" spans="2:5" ht="25.5" x14ac:dyDescent="0.25">
      <c r="B66" s="47"/>
      <c r="C66" s="48"/>
      <c r="D66" s="6" t="str">
        <f>HYPERLINK(CONCATENATE("http://www.genenames.org/cgi-bin/gene_symbol_report?hgnc_id=HGNC:79"),"ABO")</f>
        <v>ABO</v>
      </c>
      <c r="E66" s="8" t="s">
        <v>84</v>
      </c>
    </row>
    <row r="67" spans="2:5" ht="15.75" x14ac:dyDescent="0.25">
      <c r="B67" s="47"/>
      <c r="C67" s="48"/>
      <c r="D67" s="6" t="str">
        <f>HYPERLINK(CONCATENATE("http://www.genenames.org/cgi-bin/gene_symbol_report?hgnc_id=HGNC:916"),"B3GALT1")</f>
        <v>B3GALT1</v>
      </c>
      <c r="E67" s="8" t="s">
        <v>85</v>
      </c>
    </row>
    <row r="68" spans="2:5" ht="15.75" x14ac:dyDescent="0.25">
      <c r="B68" s="47"/>
      <c r="C68" s="48"/>
      <c r="D68" s="6" t="str">
        <f>HYPERLINK(CONCATENATE("http://www.genenames.org/cgi-bin/gene_symbol_report?hgnc_id=HGNC:917"),"B3GALT2")</f>
        <v>B3GALT2</v>
      </c>
      <c r="E68" s="8" t="s">
        <v>85</v>
      </c>
    </row>
    <row r="69" spans="2:5" ht="15.75" x14ac:dyDescent="0.25">
      <c r="B69" s="47"/>
      <c r="C69" s="48"/>
      <c r="D69" s="6" t="str">
        <f>HYPERLINK(CONCATENATE("http://www.genenames.org/cgi-bin/gene_symbol_report?hgnc_id=HGNC:919"),"B3GALT4")</f>
        <v>B3GALT4</v>
      </c>
      <c r="E69" s="8" t="s">
        <v>85</v>
      </c>
    </row>
    <row r="70" spans="2:5" ht="15.75" x14ac:dyDescent="0.25">
      <c r="B70" s="47"/>
      <c r="C70" s="48"/>
      <c r="D70" s="6" t="str">
        <f>HYPERLINK(CONCATENATE("http://www.genenames.org/cgi-bin/gene_symbol_report?hgnc_id=HGNC:920"),"B3GALT5")</f>
        <v>B3GALT5</v>
      </c>
      <c r="E70" s="8" t="s">
        <v>85</v>
      </c>
    </row>
    <row r="71" spans="2:5" ht="15.75" x14ac:dyDescent="0.25">
      <c r="B71" s="47"/>
      <c r="C71" s="48"/>
      <c r="D71" s="6" t="str">
        <f>HYPERLINK(CONCATENATE("http://www.genenames.org/cgi-bin/gene_symbol_report?hgnc_id=HGNC:17978"),"B3GALT6")</f>
        <v>B3GALT6</v>
      </c>
      <c r="E71" s="8" t="s">
        <v>85</v>
      </c>
    </row>
    <row r="72" spans="2:5" ht="15.75" x14ac:dyDescent="0.25">
      <c r="B72" s="47"/>
      <c r="C72" s="48"/>
      <c r="D72" s="6" t="str">
        <f>HYPERLINK(CONCATENATE("http://www.genenames.org/cgi-bin/gene_symbol_report?hgnc_id=HGNC:24337"),"C1GALT1")</f>
        <v>C1GALT1</v>
      </c>
      <c r="E72" s="8" t="s">
        <v>85</v>
      </c>
    </row>
    <row r="73" spans="2:5" ht="15.75" x14ac:dyDescent="0.25">
      <c r="B73" s="47"/>
      <c r="C73" s="48"/>
      <c r="D73" s="6" t="str">
        <f>HYPERLINK(CONCATENATE("http://www.genenames.org/cgi-bin/gene_symbol_report?hgnc_id=HGNC:20207"),"B3GALTL")</f>
        <v>B3GALTL</v>
      </c>
      <c r="E73" s="8" t="s">
        <v>86</v>
      </c>
    </row>
    <row r="74" spans="2:5" ht="15.75" x14ac:dyDescent="0.25">
      <c r="B74" s="47"/>
      <c r="C74" s="48"/>
      <c r="D74" s="6" t="str">
        <f>HYPERLINK(CONCATENATE("http://www.genenames.org/cgi-bin/gene_symbol_report?hgnc_id=HGNC:30005"),"A3GALT2")</f>
        <v>A3GALT2</v>
      </c>
      <c r="E74" s="8" t="s">
        <v>87</v>
      </c>
    </row>
    <row r="75" spans="2:5" ht="15.75" x14ac:dyDescent="0.25">
      <c r="B75" s="47"/>
      <c r="C75" s="48"/>
      <c r="D75" s="6" t="str">
        <f>HYPERLINK(CONCATENATE("http://www.genenames.org/cgi-bin/gene_symbol_report?hgnc_id=HGNC:23671"),"GLT6D1")</f>
        <v>GLT6D1</v>
      </c>
      <c r="E75" s="8" t="s">
        <v>88</v>
      </c>
    </row>
    <row r="76" spans="2:5" s="14" customFormat="1" ht="1.5" customHeight="1" x14ac:dyDescent="0.25">
      <c r="B76" s="10"/>
      <c r="C76" s="11"/>
      <c r="D76" s="12"/>
      <c r="E76" s="13"/>
    </row>
    <row r="77" spans="2:5" ht="15.75" x14ac:dyDescent="0.25">
      <c r="B77" s="47" t="s">
        <v>89</v>
      </c>
      <c r="C77" s="38" t="s">
        <v>0</v>
      </c>
      <c r="D77" s="6" t="str">
        <f>HYPERLINK(CONCATENATE("http://www.genenames.org/cgi-bin/gene_symbol_report?hgnc_id=HGNC:7216"),"MPI")</f>
        <v>MPI</v>
      </c>
      <c r="E77" s="8" t="s">
        <v>90</v>
      </c>
    </row>
    <row r="78" spans="2:5" ht="15.75" x14ac:dyDescent="0.25">
      <c r="B78" s="47"/>
      <c r="C78" s="38"/>
      <c r="D78" s="6" t="str">
        <f>HYPERLINK(CONCATENATE("http://www.genenames.org/cgi-bin/gene_symbol_report?hgnc_id=HGNC:9114"),"PMM1")</f>
        <v>PMM1</v>
      </c>
      <c r="E78" s="8" t="s">
        <v>91</v>
      </c>
    </row>
    <row r="79" spans="2:5" ht="15.75" x14ac:dyDescent="0.25">
      <c r="B79" s="47"/>
      <c r="C79" s="38"/>
      <c r="D79" s="6" t="str">
        <f>HYPERLINK(CONCATENATE("http://www.genenames.org/cgi-bin/gene_symbol_report?hgnc_id=HGNC:9115"),"PMM2")</f>
        <v>PMM2</v>
      </c>
      <c r="E79" s="8" t="s">
        <v>12</v>
      </c>
    </row>
    <row r="80" spans="2:5" ht="15.75" x14ac:dyDescent="0.25">
      <c r="B80" s="47"/>
      <c r="C80" s="38"/>
      <c r="D80" s="6" t="str">
        <f>HYPERLINK(CONCATENATE("http://www.genenames.org/cgi-bin/gene_symbol_report?hgnc_id=HGNC:22923"),"GMPPA")</f>
        <v>GMPPA</v>
      </c>
      <c r="E80" s="8" t="s">
        <v>92</v>
      </c>
    </row>
    <row r="81" spans="2:5" ht="15.75" x14ac:dyDescent="0.25">
      <c r="B81" s="47"/>
      <c r="C81" s="38"/>
      <c r="D81" s="6" t="str">
        <f>HYPERLINK(CONCATENATE("http://www.genenames.org/cgi-bin/gene_symbol_report?hgnc_id=HGNC:22932"),"GMPPB")</f>
        <v>GMPPB</v>
      </c>
      <c r="E81" s="8" t="s">
        <v>93</v>
      </c>
    </row>
    <row r="82" spans="2:5" ht="15.75" x14ac:dyDescent="0.25">
      <c r="B82" s="47"/>
      <c r="C82" s="38"/>
      <c r="D82" s="6" t="str">
        <f>HYPERLINK(CONCATENATE("http://www.genenames.org/cgi-bin/gene_symbol_report?hgnc_id=HGNC:6821"),"MAN1A1")</f>
        <v>MAN1A1</v>
      </c>
      <c r="E82" s="8" t="s">
        <v>94</v>
      </c>
    </row>
    <row r="83" spans="2:5" ht="15.75" x14ac:dyDescent="0.25">
      <c r="B83" s="47"/>
      <c r="C83" s="38"/>
      <c r="D83" s="6" t="str">
        <f>HYPERLINK(CONCATENATE("http://www.genenames.org/cgi-bin/gene_symbol_report?hgnc_id=HGNC:6822"),"MAN1A2")</f>
        <v>MAN1A2</v>
      </c>
      <c r="E83" s="8" t="s">
        <v>95</v>
      </c>
    </row>
    <row r="84" spans="2:5" ht="15.75" x14ac:dyDescent="0.25">
      <c r="B84" s="47"/>
      <c r="C84" s="38"/>
      <c r="D84" s="6" t="str">
        <f>HYPERLINK(CONCATENATE("http://www.genenames.org/cgi-bin/gene_symbol_report?hgnc_id=HGNC:6823"),"MAN1B1")</f>
        <v>MAN1B1</v>
      </c>
      <c r="E84" s="8" t="s">
        <v>96</v>
      </c>
    </row>
    <row r="85" spans="2:5" ht="15.75" x14ac:dyDescent="0.25">
      <c r="B85" s="47"/>
      <c r="C85" s="38"/>
      <c r="D85" s="6" t="str">
        <f>HYPERLINK(CONCATENATE("http://www.genenames.org/cgi-bin/gene_symbol_report?hgnc_id=HGNC:19080"),"MAN1C1")</f>
        <v>MAN1C1</v>
      </c>
      <c r="E85" s="8" t="s">
        <v>97</v>
      </c>
    </row>
    <row r="86" spans="2:5" ht="15.75" x14ac:dyDescent="0.25">
      <c r="B86" s="47"/>
      <c r="C86" s="38"/>
      <c r="D86" s="6" t="str">
        <f>HYPERLINK(CONCATENATE("http://www.genenames.org/cgi-bin/gene_symbol_report?hgnc_id=HGNC:6824"),"MAN2A1")</f>
        <v>MAN2A1</v>
      </c>
      <c r="E86" s="8" t="s">
        <v>98</v>
      </c>
    </row>
    <row r="87" spans="2:5" ht="15.75" x14ac:dyDescent="0.25">
      <c r="B87" s="47"/>
      <c r="C87" s="38"/>
      <c r="D87" s="6" t="str">
        <f>HYPERLINK(CONCATENATE("http://www.genenames.org/cgi-bin/gene_symbol_report?hgnc_id=HGNC:6825"),"MAN2A2")</f>
        <v>MAN2A2</v>
      </c>
      <c r="E87" s="8" t="s">
        <v>99</v>
      </c>
    </row>
    <row r="88" spans="2:5" ht="15.75" x14ac:dyDescent="0.25">
      <c r="B88" s="47"/>
      <c r="C88" s="38"/>
      <c r="D88" s="6" t="s">
        <v>100</v>
      </c>
      <c r="E88" s="8" t="s">
        <v>101</v>
      </c>
    </row>
    <row r="89" spans="2:5" ht="15.75" x14ac:dyDescent="0.25">
      <c r="B89" s="47"/>
      <c r="C89" s="38"/>
      <c r="D89" s="6" t="s">
        <v>102</v>
      </c>
      <c r="E89" s="8" t="s">
        <v>103</v>
      </c>
    </row>
    <row r="90" spans="2:5" ht="15.75" x14ac:dyDescent="0.25">
      <c r="B90" s="47"/>
      <c r="C90" s="38"/>
      <c r="D90" s="6" t="s">
        <v>104</v>
      </c>
      <c r="E90" s="8" t="s">
        <v>105</v>
      </c>
    </row>
    <row r="91" spans="2:5" ht="15.75" x14ac:dyDescent="0.25">
      <c r="B91" s="47"/>
      <c r="C91" s="15" t="s">
        <v>76</v>
      </c>
      <c r="D91" s="6" t="str">
        <f>HYPERLINK(CONCATENATE("http://www.genenames.org/cgi-bin/gene_symbol_report?hgnc_id=HGNC:20799"),"SLC35D2")</f>
        <v>SLC35D2</v>
      </c>
      <c r="E91" s="8" t="s">
        <v>106</v>
      </c>
    </row>
    <row r="92" spans="2:5" ht="15.75" x14ac:dyDescent="0.25">
      <c r="B92" s="47"/>
      <c r="C92" s="48" t="s">
        <v>107</v>
      </c>
      <c r="D92" s="6" t="str">
        <f>HYPERLINK(CONCATENATE("http://www.genenames.org/cgi-bin/gene_symbol_report?hgnc_id=HGNC:9202"),"POMT1")</f>
        <v>POMT1</v>
      </c>
      <c r="E92" s="8" t="s">
        <v>108</v>
      </c>
    </row>
    <row r="93" spans="2:5" ht="15.75" x14ac:dyDescent="0.25">
      <c r="B93" s="47"/>
      <c r="C93" s="48"/>
      <c r="D93" s="6" t="str">
        <f>HYPERLINK(CONCATENATE("http://www.genenames.org/cgi-bin/gene_symbol_report?hgnc_id=HGNC:19743"),"POMT2")</f>
        <v>POMT2</v>
      </c>
      <c r="E93" s="8" t="s">
        <v>109</v>
      </c>
    </row>
    <row r="94" spans="2:5" ht="25.5" x14ac:dyDescent="0.25">
      <c r="B94" s="47"/>
      <c r="C94" s="48"/>
      <c r="D94" s="6" t="str">
        <f>HYPERLINK(CONCATENATE("http://www.genenames.org/cgi-bin/gene_symbol_report?hgnc_id=HGNC:18294"),"ALG1")</f>
        <v>ALG1</v>
      </c>
      <c r="E94" s="8" t="s">
        <v>110</v>
      </c>
    </row>
    <row r="95" spans="2:5" ht="25.5" x14ac:dyDescent="0.25">
      <c r="B95" s="47"/>
      <c r="C95" s="48"/>
      <c r="D95" s="6" t="str">
        <f>HYPERLINK(CONCATENATE("http://www.genenames.org/cgi-bin/gene_symbol_report?hgnc_id=HGNC:32456"),"ALG11")</f>
        <v>ALG11</v>
      </c>
      <c r="E95" s="8" t="s">
        <v>111</v>
      </c>
    </row>
    <row r="96" spans="2:5" ht="25.5" x14ac:dyDescent="0.25">
      <c r="B96" s="47"/>
      <c r="C96" s="48"/>
      <c r="D96" s="6" t="str">
        <f>HYPERLINK(CONCATENATE("http://www.genenames.org/cgi-bin/gene_symbol_report?hgnc_id=HGNC:23159"),"ALG2")</f>
        <v>ALG2</v>
      </c>
      <c r="E96" s="8" t="s">
        <v>112</v>
      </c>
    </row>
    <row r="97" spans="2:5" ht="25.5" x14ac:dyDescent="0.25">
      <c r="B97" s="47"/>
      <c r="C97" s="48"/>
      <c r="D97" s="6" t="str">
        <f>HYPERLINK(CONCATENATE("http://www.genenames.org/cgi-bin/gene_symbol_report?hgnc_id=HGNC:19358"),"ALG12")</f>
        <v>ALG12</v>
      </c>
      <c r="E97" s="8" t="s">
        <v>113</v>
      </c>
    </row>
    <row r="98" spans="2:5" ht="25.5" x14ac:dyDescent="0.25">
      <c r="B98" s="47"/>
      <c r="C98" s="48"/>
      <c r="D98" s="6" t="str">
        <f>HYPERLINK(CONCATENATE("http://www.genenames.org/cgi-bin/gene_symbol_report?hgnc_id=HGNC:15672"),"ALG9")</f>
        <v>ALG9</v>
      </c>
      <c r="E98" s="8" t="s">
        <v>114</v>
      </c>
    </row>
    <row r="99" spans="2:5" ht="25.5" x14ac:dyDescent="0.25">
      <c r="B99" s="47"/>
      <c r="C99" s="48"/>
      <c r="D99" s="6" t="str">
        <f>HYPERLINK(CONCATENATE("http://www.genenames.org/cgi-bin/gene_symbol_report?hgnc_id=HGNC:23056"),"ALG3")</f>
        <v>ALG3</v>
      </c>
      <c r="E99" s="8" t="s">
        <v>115</v>
      </c>
    </row>
    <row r="100" spans="2:5" ht="15.75" x14ac:dyDescent="0.25">
      <c r="B100" s="47"/>
      <c r="C100" s="48"/>
      <c r="D100" s="6" t="str">
        <f>HYPERLINK(CONCATENATE("http://www.genenames.org/cgi-bin/gene_symbol_report?hgnc_id=HGNC:28287"),"ALG14")</f>
        <v>ALG14</v>
      </c>
      <c r="E100" s="8" t="s">
        <v>116</v>
      </c>
    </row>
    <row r="101" spans="2:5" ht="25.5" x14ac:dyDescent="0.25">
      <c r="B101" s="47"/>
      <c r="C101" s="48"/>
      <c r="D101" s="6" t="str">
        <f>HYPERLINK(CONCATENATE("http://www.genenames.org/cgi-bin/gene_symbol_report?hgnc_id=HGNC:23159"),"ALG2")</f>
        <v>ALG2</v>
      </c>
      <c r="E101" s="8" t="s">
        <v>112</v>
      </c>
    </row>
    <row r="102" spans="2:5" ht="15.75" x14ac:dyDescent="0.25">
      <c r="B102" s="47"/>
      <c r="C102" s="48"/>
      <c r="D102" s="6" t="str">
        <f>HYPERLINK(CONCATENATE("http://www.genenames.org/cgi-bin/gene_symbol_report?hgnc_id=HGNC:33721"),"ALG1L")</f>
        <v>ALG1L</v>
      </c>
      <c r="E102" s="8" t="s">
        <v>117</v>
      </c>
    </row>
    <row r="103" spans="2:5" ht="15.75" x14ac:dyDescent="0.25">
      <c r="B103" s="47"/>
      <c r="C103" s="48"/>
      <c r="D103" s="6" t="str">
        <f>HYPERLINK(CONCATENATE("http://www.genenames.org/cgi-bin/gene_symbol_report?hgnc_id=HGNC:37258"),"ALG1L2")</f>
        <v>ALG1L2</v>
      </c>
      <c r="E103" s="8" t="s">
        <v>118</v>
      </c>
    </row>
    <row r="104" spans="2:5" ht="15.75" x14ac:dyDescent="0.25">
      <c r="B104" s="47"/>
      <c r="C104" s="38" t="s">
        <v>119</v>
      </c>
      <c r="D104" s="6" t="str">
        <f>HYPERLINK(CONCATENATE("http://www.genenames.org/cgi-bin/gene_symbol_report?hgnc_id=HGNC:44379"),"ALG1L10P")</f>
        <v>ALG1L10P</v>
      </c>
      <c r="E104" s="8" t="s">
        <v>120</v>
      </c>
    </row>
    <row r="105" spans="2:5" ht="15.75" x14ac:dyDescent="0.25">
      <c r="B105" s="47"/>
      <c r="C105" s="38"/>
      <c r="D105" s="6" t="str">
        <f>HYPERLINK(CONCATENATE("http://www.genenames.org/cgi-bin/gene_symbol_report?hgnc_id=HGNC:44380"),"ALG1L11P")</f>
        <v>ALG1L11P</v>
      </c>
      <c r="E105" s="8" t="s">
        <v>121</v>
      </c>
    </row>
    <row r="106" spans="2:5" ht="15.75" x14ac:dyDescent="0.25">
      <c r="B106" s="47"/>
      <c r="C106" s="38"/>
      <c r="D106" s="6" t="str">
        <f>HYPERLINK(CONCATENATE("http://www.genenames.org/cgi-bin/gene_symbol_report?hgnc_id=HGNC:44381"),"ALG1L12P")</f>
        <v>ALG1L12P</v>
      </c>
      <c r="E106" s="8" t="s">
        <v>122</v>
      </c>
    </row>
    <row r="107" spans="2:5" ht="15.75" x14ac:dyDescent="0.25">
      <c r="B107" s="47"/>
      <c r="C107" s="38"/>
      <c r="D107" s="6" t="str">
        <f>HYPERLINK(CONCATENATE("http://www.genenames.org/cgi-bin/gene_symbol_report?hgnc_id=HGNC:44382"),"ALG1L13P")</f>
        <v>ALG1L13P</v>
      </c>
      <c r="E107" s="8" t="s">
        <v>123</v>
      </c>
    </row>
    <row r="108" spans="2:5" ht="15.75" x14ac:dyDescent="0.25">
      <c r="B108" s="47"/>
      <c r="C108" s="38"/>
      <c r="D108" s="6" t="str">
        <f>HYPERLINK(CONCATENATE("http://www.genenames.org/cgi-bin/gene_symbol_report?hgnc_id=HGNC:44383"),"ALG1L14P")</f>
        <v>ALG1L14P</v>
      </c>
      <c r="E108" s="8" t="s">
        <v>124</v>
      </c>
    </row>
    <row r="109" spans="2:5" ht="15.75" x14ac:dyDescent="0.25">
      <c r="B109" s="47"/>
      <c r="C109" s="38"/>
      <c r="D109" s="6" t="str">
        <f>HYPERLINK(CONCATENATE("http://www.genenames.org/cgi-bin/gene_symbol_report?hgnc_id=HGNC:44384"),"ALG1L15P")</f>
        <v>ALG1L15P</v>
      </c>
      <c r="E109" s="8" t="s">
        <v>125</v>
      </c>
    </row>
    <row r="110" spans="2:5" ht="15.75" x14ac:dyDescent="0.25">
      <c r="B110" s="47"/>
      <c r="C110" s="38"/>
      <c r="D110" s="6" t="str">
        <f>HYPERLINK(CONCATENATE("http://www.genenames.org/cgi-bin/gene_symbol_report?hgnc_id=HGNC:44372"),"ALG1L3P")</f>
        <v>ALG1L3P</v>
      </c>
      <c r="E110" s="8" t="s">
        <v>126</v>
      </c>
    </row>
    <row r="111" spans="2:5" ht="15.75" x14ac:dyDescent="0.25">
      <c r="B111" s="47"/>
      <c r="C111" s="38"/>
      <c r="D111" s="6" t="str">
        <f>HYPERLINK(CONCATENATE("http://www.genenames.org/cgi-bin/gene_symbol_report?hgnc_id=HGNC:44374"),"ALG1L5P")</f>
        <v>ALG1L5P</v>
      </c>
      <c r="E111" s="8" t="s">
        <v>127</v>
      </c>
    </row>
    <row r="112" spans="2:5" ht="15.75" x14ac:dyDescent="0.25">
      <c r="B112" s="47"/>
      <c r="C112" s="38"/>
      <c r="D112" s="6" t="str">
        <f>HYPERLINK(CONCATENATE("http://www.genenames.org/cgi-bin/gene_symbol_report?hgnc_id=HGNC:44376"),"ALG1L7P")</f>
        <v>ALG1L7P</v>
      </c>
      <c r="E112" s="8" t="s">
        <v>128</v>
      </c>
    </row>
    <row r="113" spans="2:5" ht="15.75" x14ac:dyDescent="0.25">
      <c r="B113" s="47"/>
      <c r="C113" s="38"/>
      <c r="D113" s="6" t="str">
        <f>HYPERLINK(CONCATENATE("http://www.genenames.org/cgi-bin/gene_symbol_report?hgnc_id=HGNC:44377"),"ALG1L8P")</f>
        <v>ALG1L8P</v>
      </c>
      <c r="E113" s="8" t="s">
        <v>129</v>
      </c>
    </row>
    <row r="114" spans="2:5" ht="15.75" x14ac:dyDescent="0.25">
      <c r="B114" s="47"/>
      <c r="C114" s="38"/>
      <c r="D114" s="6" t="str">
        <f>HYPERLINK(CONCATENATE("http://www.genenames.org/cgi-bin/gene_symbol_report?hgnc_id=HGNC:44378"),"ALG1L9P")</f>
        <v>ALG1L9P</v>
      </c>
      <c r="E114" s="8" t="s">
        <v>130</v>
      </c>
    </row>
    <row r="115" spans="2:5" ht="15.75" x14ac:dyDescent="0.25">
      <c r="B115" s="47"/>
      <c r="C115" s="38"/>
      <c r="D115" s="6" t="str">
        <f>HYPERLINK(CONCATENATE("http://www.genenames.org/cgi-bin/gene_symbol_report?hgnc_id=HGNC:45159"),"ALG3P1")</f>
        <v>ALG3P1</v>
      </c>
      <c r="E115" s="8" t="s">
        <v>131</v>
      </c>
    </row>
    <row r="116" spans="2:5" s="14" customFormat="1" ht="2.25" customHeight="1" x14ac:dyDescent="0.25">
      <c r="B116" s="16"/>
      <c r="C116" s="17"/>
      <c r="D116" s="12"/>
      <c r="E116" s="13"/>
    </row>
    <row r="117" spans="2:5" ht="15.75" x14ac:dyDescent="0.25">
      <c r="B117" s="47" t="s">
        <v>132</v>
      </c>
      <c r="C117" s="38" t="s">
        <v>0</v>
      </c>
      <c r="D117" s="6" t="str">
        <f>HYPERLINK(CONCATENATE("http://www.genenames.org/cgi-bin/gene_symbol_report?hgnc_id=HGNC:4369"),"GMDS")</f>
        <v>GMDS</v>
      </c>
      <c r="E117" s="8" t="s">
        <v>133</v>
      </c>
    </row>
    <row r="118" spans="2:5" ht="15.75" x14ac:dyDescent="0.25">
      <c r="B118" s="47"/>
      <c r="C118" s="38"/>
      <c r="D118" s="6" t="str">
        <f>HYPERLINK(CONCATENATE("http://www.genenames.org/cgi-bin/gene_symbol_report?hgnc_id=HGNC:12390"),"TSTA3")</f>
        <v>TSTA3</v>
      </c>
      <c r="E118" s="8" t="s">
        <v>134</v>
      </c>
    </row>
    <row r="119" spans="2:5" ht="15.75" x14ac:dyDescent="0.25">
      <c r="B119" s="47"/>
      <c r="C119" s="38"/>
      <c r="D119" s="6" t="str">
        <f>HYPERLINK(CONCATENATE("http://www.genenames.org/cgi-bin/gene_symbol_report?hgnc_id=HGNC:29500"),"FUK")</f>
        <v>FUK</v>
      </c>
      <c r="E119" s="8" t="s">
        <v>135</v>
      </c>
    </row>
    <row r="120" spans="2:5" ht="15.75" x14ac:dyDescent="0.25">
      <c r="B120" s="47"/>
      <c r="C120" s="38"/>
      <c r="D120" s="6" t="str">
        <f>HYPERLINK(CONCATENATE("http://www.genenames.org/cgi-bin/gene_symbol_report?hgnc_id=HGNC:3825"),"FPGT")</f>
        <v>FPGT</v>
      </c>
      <c r="E120" s="8" t="s">
        <v>136</v>
      </c>
    </row>
    <row r="121" spans="2:5" ht="15.75" x14ac:dyDescent="0.25">
      <c r="B121" s="47"/>
      <c r="C121" s="38"/>
      <c r="D121" s="6" t="str">
        <f>HYPERLINK(CONCATENATE("http://www.genenames.org/cgi-bin/gene_symbol_report?hgnc_id=HGNC:4006"),"FUCA1")</f>
        <v>FUCA1</v>
      </c>
      <c r="E121" s="8" t="s">
        <v>137</v>
      </c>
    </row>
    <row r="122" spans="2:5" ht="15.75" x14ac:dyDescent="0.25">
      <c r="B122" s="47"/>
      <c r="C122" s="38"/>
      <c r="D122" s="6" t="str">
        <f>HYPERLINK(CONCATENATE("http://www.genenames.org/cgi-bin/gene_symbol_report?hgnc_id=HGNC:4008"),"FUCA2")</f>
        <v>FUCA2</v>
      </c>
      <c r="E122" s="8" t="s">
        <v>138</v>
      </c>
    </row>
    <row r="123" spans="2:5" ht="15.75" x14ac:dyDescent="0.25">
      <c r="B123" s="47"/>
      <c r="C123" s="38"/>
      <c r="D123" s="6" t="str">
        <f>HYPERLINK(CONCATENATE("http://www.genenames.org/cgi-bin/gene_symbol_report?hgnc_id=HGNC:24733"),"FUOM")</f>
        <v>FUOM</v>
      </c>
      <c r="E123" s="8" t="s">
        <v>139</v>
      </c>
    </row>
    <row r="124" spans="2:5" ht="15.75" x14ac:dyDescent="0.25">
      <c r="B124" s="47"/>
      <c r="C124" s="38" t="s">
        <v>76</v>
      </c>
      <c r="D124" s="6" t="str">
        <f>HYPERLINK(CONCATENATE("http://www.genenames.org/cgi-bin/gene_symbol_report?hgnc_id=HGNC:20197"),"SLC35C1")</f>
        <v>SLC35C1</v>
      </c>
      <c r="E124" s="8" t="s">
        <v>140</v>
      </c>
    </row>
    <row r="125" spans="2:5" ht="15.75" x14ac:dyDescent="0.25">
      <c r="B125" s="47"/>
      <c r="C125" s="38"/>
      <c r="D125" s="6" t="str">
        <f>HYPERLINK(CONCATENATE("http://www.genenames.org/cgi-bin/gene_symbol_report?hgnc_id=HGNC:17117"),"SLC35C2")</f>
        <v>SLC35C2</v>
      </c>
      <c r="E125" s="8" t="s">
        <v>140</v>
      </c>
    </row>
    <row r="126" spans="2:5" s="18" customFormat="1" ht="15.75" x14ac:dyDescent="0.25">
      <c r="B126" s="47"/>
      <c r="C126" s="48" t="s">
        <v>141</v>
      </c>
      <c r="D126" s="6" t="str">
        <f>HYPERLINK(CONCATENATE("http://www.genenames.org/cgi-bin/gene_symbol_report?hgnc_id=HGNC:4012"),"FUT1")</f>
        <v>FUT1</v>
      </c>
      <c r="E126" s="8" t="s">
        <v>142</v>
      </c>
    </row>
    <row r="127" spans="2:5" s="18" customFormat="1" ht="15.75" x14ac:dyDescent="0.25">
      <c r="B127" s="47"/>
      <c r="C127" s="48"/>
      <c r="D127" s="6" t="str">
        <f>HYPERLINK(CONCATENATE("http://www.genenames.org/cgi-bin/gene_symbol_report?hgnc_id=HGNC:4013"),"FUT2")</f>
        <v>FUT2</v>
      </c>
      <c r="E127" s="8" t="s">
        <v>143</v>
      </c>
    </row>
    <row r="128" spans="2:5" ht="15.75" x14ac:dyDescent="0.25">
      <c r="B128" s="47"/>
      <c r="C128" s="48"/>
      <c r="D128" s="6" t="str">
        <f>HYPERLINK(CONCATENATE("http://www.genenames.org/cgi-bin/gene_symbol_report?hgnc_id=HGNC:4014"),"FUT3")</f>
        <v>FUT3</v>
      </c>
      <c r="E128" s="8" t="s">
        <v>144</v>
      </c>
    </row>
    <row r="129" spans="2:5" ht="15.75" x14ac:dyDescent="0.25">
      <c r="B129" s="47"/>
      <c r="C129" s="48"/>
      <c r="D129" s="6" t="str">
        <f>HYPERLINK(CONCATENATE("http://www.genenames.org/cgi-bin/gene_symbol_report?hgnc_id=HGNC:4015"),"FUT4")</f>
        <v>FUT4</v>
      </c>
      <c r="E129" s="8" t="s">
        <v>145</v>
      </c>
    </row>
    <row r="130" spans="2:5" ht="15.75" x14ac:dyDescent="0.25">
      <c r="B130" s="47"/>
      <c r="C130" s="48"/>
      <c r="D130" s="6" t="str">
        <f>HYPERLINK(CONCATENATE("http://www.genenames.org/cgi-bin/gene_symbol_report?hgnc_id=HGNC:4016"),"FUT5")</f>
        <v>FUT5</v>
      </c>
      <c r="E130" s="8" t="s">
        <v>146</v>
      </c>
    </row>
    <row r="131" spans="2:5" ht="15.75" x14ac:dyDescent="0.25">
      <c r="B131" s="47"/>
      <c r="C131" s="48"/>
      <c r="D131" s="6" t="str">
        <f>HYPERLINK(CONCATENATE("http://www.genenames.org/cgi-bin/gene_symbol_report?hgnc_id=HGNC:4017"),"FUT6")</f>
        <v>FUT6</v>
      </c>
      <c r="E131" s="8" t="s">
        <v>147</v>
      </c>
    </row>
    <row r="132" spans="2:5" ht="15.75" x14ac:dyDescent="0.25">
      <c r="B132" s="47"/>
      <c r="C132" s="48"/>
      <c r="D132" s="6" t="str">
        <f>HYPERLINK(CONCATENATE("http://www.genenames.org/cgi-bin/gene_symbol_report?hgnc_id=HGNC:4018"),"FUT7")</f>
        <v>FUT7</v>
      </c>
      <c r="E132" s="8" t="s">
        <v>148</v>
      </c>
    </row>
    <row r="133" spans="2:5" ht="15.75" x14ac:dyDescent="0.25">
      <c r="B133" s="47"/>
      <c r="C133" s="48"/>
      <c r="D133" s="6" t="str">
        <f>HYPERLINK(CONCATENATE("http://www.genenames.org/cgi-bin/gene_symbol_report?hgnc_id=HGNC:4019"),"FUT8")</f>
        <v>FUT8</v>
      </c>
      <c r="E133" s="8" t="s">
        <v>149</v>
      </c>
    </row>
    <row r="134" spans="2:5" ht="15.75" x14ac:dyDescent="0.25">
      <c r="B134" s="47"/>
      <c r="C134" s="48"/>
      <c r="D134" s="6" t="str">
        <f>HYPERLINK(CONCATENATE("http://www.genenames.org/cgi-bin/gene_symbol_report?hgnc_id=HGNC:4020"),"FUT9")</f>
        <v>FUT9</v>
      </c>
      <c r="E134" s="8" t="s">
        <v>150</v>
      </c>
    </row>
    <row r="135" spans="2:5" ht="15.75" x14ac:dyDescent="0.25">
      <c r="B135" s="47"/>
      <c r="C135" s="48"/>
      <c r="D135" s="6" t="str">
        <f>HYPERLINK(CONCATENATE("http://www.genenames.org/cgi-bin/gene_symbol_report?hgnc_id=HGNC:14988"),"POFUT1")</f>
        <v>POFUT1</v>
      </c>
      <c r="E135" s="8" t="s">
        <v>151</v>
      </c>
    </row>
    <row r="136" spans="2:5" ht="15.75" x14ac:dyDescent="0.25">
      <c r="B136" s="47"/>
      <c r="C136" s="48"/>
      <c r="D136" s="6" t="str">
        <f>HYPERLINK(CONCATENATE("http://www.genenames.org/cgi-bin/gene_symbol_report?hgnc_id=HGNC:14683"),"POFUT2")</f>
        <v>POFUT2</v>
      </c>
      <c r="E136" s="8" t="s">
        <v>151</v>
      </c>
    </row>
    <row r="137" spans="2:5" ht="15.75" x14ac:dyDescent="0.25">
      <c r="B137" s="47"/>
      <c r="C137" s="48"/>
      <c r="D137" s="6" t="str">
        <f>HYPERLINK(CONCATENATE("http://www.genenames.org/cgi-bin/gene_symbol_report?hgnc_id=HGNC:19234"),"FUT10")</f>
        <v>FUT10</v>
      </c>
      <c r="E137" s="8" t="s">
        <v>152</v>
      </c>
    </row>
    <row r="138" spans="2:5" ht="15.75" x14ac:dyDescent="0.25">
      <c r="B138" s="47"/>
      <c r="C138" s="48"/>
      <c r="D138" s="6" t="str">
        <f>HYPERLINK(CONCATENATE("http://www.genenames.org/cgi-bin/gene_symbol_report?hgnc_id=HGNC:19233"),"FUT11")</f>
        <v>FUT11</v>
      </c>
      <c r="E138" s="8" t="s">
        <v>152</v>
      </c>
    </row>
    <row r="139" spans="2:5" s="14" customFormat="1" ht="2.25" customHeight="1" x14ac:dyDescent="0.25">
      <c r="B139" s="10"/>
      <c r="C139" s="11"/>
      <c r="D139" s="12"/>
      <c r="E139" s="13"/>
    </row>
    <row r="140" spans="2:5" ht="15.75" x14ac:dyDescent="0.25">
      <c r="B140" s="47" t="s">
        <v>153</v>
      </c>
      <c r="C140" s="38" t="s">
        <v>0</v>
      </c>
      <c r="D140" s="6" t="str">
        <f>HYPERLINK(CONCATENATE("http://www.genenames.org/cgi-bin/gene_symbol_report?hgnc_id=HGNC:18985"),"DCXR")</f>
        <v>DCXR</v>
      </c>
      <c r="E140" s="8" t="s">
        <v>154</v>
      </c>
    </row>
    <row r="141" spans="2:5" ht="15.75" x14ac:dyDescent="0.25">
      <c r="B141" s="47"/>
      <c r="C141" s="38"/>
      <c r="D141" s="6" t="str">
        <f>HYPERLINK(CONCATENATE("http://www.genenames.org/cgi-bin/gene_symbol_report?hgnc_id=HGNC:18246"),"CRYL1")</f>
        <v>CRYL1</v>
      </c>
      <c r="E141" s="8" t="s">
        <v>155</v>
      </c>
    </row>
    <row r="142" spans="2:5" ht="15.75" x14ac:dyDescent="0.25">
      <c r="B142" s="47"/>
      <c r="C142" s="38"/>
      <c r="D142" s="6" t="str">
        <f>HYPERLINK(CONCATENATE("http://www.genenames.org/cgi-bin/gene_symbol_report?hgnc_id=HGNC:11834"),"TKT")</f>
        <v>TKT</v>
      </c>
      <c r="E142" s="8" t="s">
        <v>156</v>
      </c>
    </row>
    <row r="143" spans="2:5" ht="15.75" x14ac:dyDescent="0.25">
      <c r="B143" s="47"/>
      <c r="C143" s="38"/>
      <c r="D143" s="6" t="str">
        <f>HYPERLINK(CONCATENATE("http://www.genenames.org/cgi-bin/gene_symbol_report?hgnc_id=HGNC:12839"),"XYLB")</f>
        <v>XYLB</v>
      </c>
      <c r="E143" s="8" t="s">
        <v>157</v>
      </c>
    </row>
    <row r="144" spans="2:5" ht="15.75" x14ac:dyDescent="0.25">
      <c r="B144" s="47"/>
      <c r="C144" s="38"/>
      <c r="D144" s="6" t="str">
        <f>HYPERLINK(CONCATENATE("http://www.genenames.org/cgi-bin/gene_symbol_report?hgnc_id=HGNC:17729"),"UXS1")</f>
        <v>UXS1</v>
      </c>
      <c r="E144" s="8" t="s">
        <v>158</v>
      </c>
    </row>
    <row r="145" spans="2:5" ht="15.75" x14ac:dyDescent="0.25">
      <c r="B145" s="47"/>
      <c r="C145" s="19" t="s">
        <v>76</v>
      </c>
      <c r="D145" s="6" t="str">
        <f>HYPERLINK(CONCATENATE("http://www.genenames.org/cgi-bin/gene_symbol_report?hgnc_id=HGNC:20584"),"SLC35B4")</f>
        <v>SLC35B4</v>
      </c>
      <c r="E145" s="8" t="s">
        <v>159</v>
      </c>
    </row>
    <row r="146" spans="2:5" s="18" customFormat="1" ht="15.75" x14ac:dyDescent="0.25">
      <c r="B146" s="47"/>
      <c r="C146" s="48" t="s">
        <v>160</v>
      </c>
      <c r="D146" s="6" t="str">
        <f>HYPERLINK(CONCATENATE("http://www.genenames.org/cgi-bin/gene_symbol_report?hgnc_id=HGNC:15516"),"XYLT1")</f>
        <v>XYLT1</v>
      </c>
      <c r="E146" s="8"/>
    </row>
    <row r="147" spans="2:5" s="18" customFormat="1" ht="15.75" x14ac:dyDescent="0.25">
      <c r="B147" s="47"/>
      <c r="C147" s="48"/>
      <c r="D147" s="6" t="str">
        <f>HYPERLINK(CONCATENATE("http://www.genenames.org/cgi-bin/gene_symbol_report?hgnc_id=HGNC:15517"),"XYLT2")</f>
        <v>XYLT2</v>
      </c>
      <c r="E147" s="8"/>
    </row>
    <row r="148" spans="2:5" s="18" customFormat="1" ht="15.75" x14ac:dyDescent="0.25">
      <c r="B148" s="47"/>
      <c r="C148" s="48"/>
      <c r="D148" s="6" t="str">
        <f>HYPERLINK(CONCATENATE("http://www.genenames.org/cgi-bin/gene_symbol_report?hgnc_id=HGNC:26639"),"XXYLT1")</f>
        <v>XXYLT1</v>
      </c>
      <c r="E148" s="8" t="s">
        <v>161</v>
      </c>
    </row>
    <row r="149" spans="2:5" s="18" customFormat="1" ht="15.75" x14ac:dyDescent="0.25">
      <c r="B149" s="47"/>
      <c r="C149" s="48"/>
      <c r="D149" s="6" t="str">
        <f>HYPERLINK(CONCATENATE("http://www.genenames.org/cgi-bin/gene_symbol_report?hgnc_id=HGNC:27482"),"GXYLT1")</f>
        <v>GXYLT1</v>
      </c>
      <c r="E149" s="8" t="s">
        <v>162</v>
      </c>
    </row>
    <row r="150" spans="2:5" s="18" customFormat="1" ht="15.75" x14ac:dyDescent="0.25">
      <c r="B150" s="47"/>
      <c r="C150" s="48"/>
      <c r="D150" s="6" t="str">
        <f>HYPERLINK(CONCATENATE("http://www.genenames.org/cgi-bin/gene_symbol_report?hgnc_id=HGNC:33383"),"GXYLT2")</f>
        <v>GXYLT2</v>
      </c>
      <c r="E150" s="8" t="s">
        <v>163</v>
      </c>
    </row>
    <row r="151" spans="2:5" s="18" customFormat="1" ht="15.75" x14ac:dyDescent="0.25">
      <c r="B151" s="47"/>
      <c r="C151" s="38" t="s">
        <v>164</v>
      </c>
      <c r="D151" s="6" t="str">
        <f>HYPERLINK(CONCATENATE("http://www.genenames.org/cgi-bin/gene_symbol_report?hgnc_id=HGNC:39676"),"GXYLT1P1")</f>
        <v>GXYLT1P1</v>
      </c>
      <c r="E151" s="8" t="s">
        <v>165</v>
      </c>
    </row>
    <row r="152" spans="2:5" s="18" customFormat="1" ht="15.75" x14ac:dyDescent="0.25">
      <c r="B152" s="47"/>
      <c r="C152" s="38"/>
      <c r="D152" s="6" t="str">
        <f>HYPERLINK(CONCATENATE("http://www.genenames.org/cgi-bin/gene_symbol_report?hgnc_id=HGNC:39677"),"GXYLT1P2")</f>
        <v>GXYLT1P2</v>
      </c>
      <c r="E152" s="8" t="s">
        <v>166</v>
      </c>
    </row>
    <row r="153" spans="2:5" s="18" customFormat="1" ht="15.75" x14ac:dyDescent="0.25">
      <c r="B153" s="47"/>
      <c r="C153" s="38"/>
      <c r="D153" s="6" t="str">
        <f>HYPERLINK(CONCATENATE("http://www.genenames.org/cgi-bin/gene_symbol_report?hgnc_id=HGNC:50422"),"GXYLT1P3")</f>
        <v>GXYLT1P3</v>
      </c>
      <c r="E153" s="8" t="s">
        <v>167</v>
      </c>
    </row>
    <row r="154" spans="2:5" s="18" customFormat="1" ht="15.75" x14ac:dyDescent="0.25">
      <c r="B154" s="47"/>
      <c r="C154" s="38"/>
      <c r="D154" s="6" t="str">
        <f>HYPERLINK(CONCATENATE("http://www.genenames.org/cgi-bin/gene_symbol_report?hgnc_id=HGNC:50423"),"GXYLT1P4")</f>
        <v>GXYLT1P4</v>
      </c>
      <c r="E154" s="8" t="s">
        <v>168</v>
      </c>
    </row>
    <row r="155" spans="2:5" s="14" customFormat="1" ht="1.5" customHeight="1" x14ac:dyDescent="0.25">
      <c r="B155" s="10"/>
      <c r="C155" s="11"/>
      <c r="D155" s="12"/>
      <c r="E155" s="13"/>
    </row>
    <row r="156" spans="2:5" s="9" customFormat="1" ht="15.75" x14ac:dyDescent="0.25">
      <c r="B156" s="47" t="s">
        <v>169</v>
      </c>
      <c r="C156" s="38" t="s">
        <v>0</v>
      </c>
      <c r="D156" s="6" t="str">
        <f>HYPERLINK(CONCATENATE("http://www.genenames.org/cgi-bin/gene_symbol_report?hgnc_id=HGNC:4241"),"GFPT1")</f>
        <v>GFPT1</v>
      </c>
      <c r="E156" s="8" t="s">
        <v>170</v>
      </c>
    </row>
    <row r="157" spans="2:5" s="9" customFormat="1" ht="15.75" x14ac:dyDescent="0.25">
      <c r="B157" s="47"/>
      <c r="C157" s="38"/>
      <c r="D157" s="6" t="str">
        <f>HYPERLINK(CONCATENATE("http://www.genenames.org/cgi-bin/gene_symbol_report?hgnc_id=HGNC:4242"),"GFPT2")</f>
        <v>GFPT2</v>
      </c>
      <c r="E157" s="8" t="s">
        <v>6</v>
      </c>
    </row>
    <row r="158" spans="2:5" s="9" customFormat="1" ht="15.75" x14ac:dyDescent="0.25">
      <c r="B158" s="47"/>
      <c r="C158" s="38"/>
      <c r="D158" s="6" t="str">
        <f>HYPERLINK(CONCATENATE("http://www.genenames.org/cgi-bin/gene_symbol_report?hgnc_id=HGNC:19980"),"GNPNAT1")</f>
        <v>GNPNAT1</v>
      </c>
      <c r="E158" s="8" t="s">
        <v>10</v>
      </c>
    </row>
    <row r="159" spans="2:5" s="9" customFormat="1" ht="15.75" x14ac:dyDescent="0.25">
      <c r="B159" s="47"/>
      <c r="C159" s="38"/>
      <c r="D159" s="6" t="str">
        <f>HYPERLINK(CONCATENATE("http://www.genenames.org/cgi-bin/gene_symbol_report?hgnc_id=HGNC:8907"),"PGM3")</f>
        <v>PGM3</v>
      </c>
      <c r="E159" s="8" t="s">
        <v>171</v>
      </c>
    </row>
    <row r="160" spans="2:5" s="9" customFormat="1" ht="15.75" x14ac:dyDescent="0.25">
      <c r="B160" s="47"/>
      <c r="C160" s="38"/>
      <c r="D160" s="6" t="str">
        <f>HYPERLINK(CONCATENATE("http://www.genenames.org/cgi-bin/gene_symbol_report?hgnc_id=HGNC:12457"),"UAP1")</f>
        <v>UAP1</v>
      </c>
      <c r="E160" s="8" t="s">
        <v>172</v>
      </c>
    </row>
    <row r="161" spans="2:5" s="9" customFormat="1" ht="15.75" x14ac:dyDescent="0.25">
      <c r="B161" s="47"/>
      <c r="C161" s="38"/>
      <c r="D161" s="6" t="str">
        <f>HYPERLINK(CONCATENATE("http://www.genenames.org/cgi-bin/gene_symbol_report?hgnc_id=HGNC:24262"),"AMDHD2")</f>
        <v>AMDHD2</v>
      </c>
      <c r="E161" s="8" t="s">
        <v>173</v>
      </c>
    </row>
    <row r="162" spans="2:5" s="9" customFormat="1" ht="15.75" x14ac:dyDescent="0.25">
      <c r="B162" s="47"/>
      <c r="C162" s="38"/>
      <c r="D162" s="6" t="s">
        <v>174</v>
      </c>
      <c r="E162" s="8" t="s">
        <v>175</v>
      </c>
    </row>
    <row r="163" spans="2:5" s="9" customFormat="1" ht="15.75" x14ac:dyDescent="0.25">
      <c r="B163" s="47"/>
      <c r="C163" s="38"/>
      <c r="D163" s="6" t="str">
        <f>HYPERLINK(CONCATENATE("http://www.genenames.org/cgi-bin/gene_symbol_report?hgnc_id=HGNC:4417"),"GNPDA1")</f>
        <v>GNPDA1</v>
      </c>
      <c r="E163" s="8" t="s">
        <v>176</v>
      </c>
    </row>
    <row r="164" spans="2:5" s="9" customFormat="1" ht="15.75" x14ac:dyDescent="0.25">
      <c r="B164" s="47"/>
      <c r="C164" s="38"/>
      <c r="D164" s="6" t="str">
        <f>HYPERLINK(CONCATENATE("http://www.genenames.org/cgi-bin/gene_symbol_report?hgnc_id=HGNC:21526"),"GNPDA2")</f>
        <v>GNPDA2</v>
      </c>
      <c r="E164" s="8" t="s">
        <v>177</v>
      </c>
    </row>
    <row r="165" spans="2:5" s="9" customFormat="1" ht="15.75" x14ac:dyDescent="0.25">
      <c r="B165" s="47"/>
      <c r="C165" s="38"/>
      <c r="D165" s="6" t="str">
        <f>HYPERLINK(CONCATENATE("http://www.genenames.org/cgi-bin/gene_symbol_report?hgnc_id=HGNC:7632"),"NAGLU")</f>
        <v>NAGLU</v>
      </c>
      <c r="E165" s="8" t="s">
        <v>178</v>
      </c>
    </row>
    <row r="166" spans="2:5" s="9" customFormat="1" ht="15.75" x14ac:dyDescent="0.25">
      <c r="B166" s="47"/>
      <c r="C166" s="38"/>
      <c r="D166" s="6" t="str">
        <f>HYPERLINK(CONCATENATE("http://www.genenames.org/cgi-bin/gene_symbol_report?hgnc_id=HGNC:17378"),"NAGPA")</f>
        <v>NAGPA</v>
      </c>
      <c r="E166" s="7" t="s">
        <v>179</v>
      </c>
    </row>
    <row r="167" spans="2:5" s="9" customFormat="1" ht="15.75" x14ac:dyDescent="0.25">
      <c r="B167" s="47"/>
      <c r="C167" s="38"/>
      <c r="D167" s="6" t="s">
        <v>180</v>
      </c>
      <c r="E167" s="7" t="s">
        <v>181</v>
      </c>
    </row>
    <row r="168" spans="2:5" s="9" customFormat="1" ht="15.75" x14ac:dyDescent="0.25">
      <c r="B168" s="47"/>
      <c r="C168" s="38"/>
      <c r="D168" s="6" t="s">
        <v>182</v>
      </c>
      <c r="E168" s="7" t="s">
        <v>183</v>
      </c>
    </row>
    <row r="169" spans="2:5" s="9" customFormat="1" ht="15.75" x14ac:dyDescent="0.25">
      <c r="B169" s="47"/>
      <c r="C169" s="38"/>
      <c r="D169" s="6" t="s">
        <v>184</v>
      </c>
      <c r="E169" s="7" t="s">
        <v>185</v>
      </c>
    </row>
    <row r="170" spans="2:5" s="9" customFormat="1" ht="15.75" x14ac:dyDescent="0.25">
      <c r="B170" s="47"/>
      <c r="C170" s="38"/>
      <c r="D170" s="6" t="s">
        <v>186</v>
      </c>
      <c r="E170" s="20" t="s">
        <v>187</v>
      </c>
    </row>
    <row r="171" spans="2:5" s="9" customFormat="1" ht="15.75" x14ac:dyDescent="0.25">
      <c r="B171" s="47"/>
      <c r="C171" s="48" t="s">
        <v>76</v>
      </c>
      <c r="D171" s="6" t="str">
        <f>HYPERLINK(CONCATENATE("http://www.genenames.org/cgi-bin/gene_symbol_report?hgnc_id=HGNC:20799"),"SLC35D2")</f>
        <v>SLC35D2</v>
      </c>
      <c r="E171" s="8" t="s">
        <v>106</v>
      </c>
    </row>
    <row r="172" spans="2:5" s="9" customFormat="1" ht="15.75" x14ac:dyDescent="0.25">
      <c r="B172" s="47"/>
      <c r="C172" s="48"/>
      <c r="D172" s="6" t="str">
        <f>HYPERLINK(CONCATENATE("http://www.genenames.org/cgi-bin/gene_symbol_report?hgnc_id=HGNC:20584"),"SLC35B4")</f>
        <v>SLC35B4</v>
      </c>
      <c r="E172" s="8" t="s">
        <v>159</v>
      </c>
    </row>
    <row r="173" spans="2:5" s="9" customFormat="1" ht="15.75" x14ac:dyDescent="0.25">
      <c r="B173" s="47"/>
      <c r="C173" s="48"/>
      <c r="D173" s="6" t="str">
        <f>HYPERLINK(CONCATENATE("http://www.genenames.org/cgi-bin/gene_symbol_report?hgnc_id=HGNC:11023"),"SLC35A3")</f>
        <v>SLC35A3</v>
      </c>
      <c r="E173" s="8" t="s">
        <v>188</v>
      </c>
    </row>
    <row r="174" spans="2:5" s="9" customFormat="1" ht="25.5" x14ac:dyDescent="0.25">
      <c r="B174" s="47"/>
      <c r="C174" s="48" t="s">
        <v>189</v>
      </c>
      <c r="D174" s="6" t="str">
        <f>HYPERLINK(CONCATENATE("http://www.genenames.org/cgi-bin/gene_symbol_report?hgnc_id=HGNC:24141"),"B3GNT6")</f>
        <v>B3GNT6</v>
      </c>
      <c r="E174" s="8" t="s">
        <v>190</v>
      </c>
    </row>
    <row r="175" spans="2:5" s="9" customFormat="1" ht="25.5" x14ac:dyDescent="0.25">
      <c r="B175" s="47"/>
      <c r="C175" s="48"/>
      <c r="D175" s="6" t="str">
        <f>HYPERLINK(CONCATENATE("http://www.genenames.org/cgi-bin/gene_symbol_report?hgnc_id=HGNC:4203"),"GCNT1")</f>
        <v>GCNT1</v>
      </c>
      <c r="E175" s="8" t="s">
        <v>191</v>
      </c>
    </row>
    <row r="176" spans="2:5" s="9" customFormat="1" ht="15.75" x14ac:dyDescent="0.25">
      <c r="B176" s="47"/>
      <c r="C176" s="48"/>
      <c r="D176" s="6" t="str">
        <f>HYPERLINK(CONCATENATE("http://www.genenames.org/cgi-bin/gene_symbol_report?hgnc_id=HGNC:4205"),"GCNT3")</f>
        <v>GCNT3</v>
      </c>
      <c r="E176" s="8" t="s">
        <v>192</v>
      </c>
    </row>
    <row r="177" spans="2:244" s="9" customFormat="1" ht="25.5" x14ac:dyDescent="0.25">
      <c r="B177" s="47"/>
      <c r="C177" s="48"/>
      <c r="D177" s="6" t="str">
        <f>HYPERLINK(CONCATENATE("http://www.genenames.org/cgi-bin/gene_symbol_report?hgnc_id=HGNC:17973"),"GCNT4")</f>
        <v>GCNT4</v>
      </c>
      <c r="E177" s="8" t="s">
        <v>193</v>
      </c>
    </row>
    <row r="178" spans="2:244" s="9" customFormat="1" ht="25.5" x14ac:dyDescent="0.25">
      <c r="B178" s="47"/>
      <c r="C178" s="48"/>
      <c r="D178" s="6" t="str">
        <f>HYPERLINK(CONCATENATE("http://www.genenames.org/cgi-bin/gene_symbol_report?hgnc_id=HGNC:8127"),"OGT")</f>
        <v>OGT</v>
      </c>
      <c r="E178" s="8" t="s">
        <v>194</v>
      </c>
    </row>
    <row r="179" spans="2:244" s="9" customFormat="1" ht="15.75" x14ac:dyDescent="0.25">
      <c r="B179" s="47"/>
      <c r="C179" s="48"/>
      <c r="D179" s="6" t="str">
        <f>HYPERLINK(CONCATENATE("http://www.genenames.org/cgi-bin/gene_symbol_report?hgnc_id=HGNC:7045"),"MGAT2")</f>
        <v>MGAT2</v>
      </c>
      <c r="E179" s="8" t="s">
        <v>195</v>
      </c>
    </row>
    <row r="180" spans="2:244" s="9" customFormat="1" ht="15.75" x14ac:dyDescent="0.25">
      <c r="B180" s="47"/>
      <c r="C180" s="48"/>
      <c r="D180" s="6" t="str">
        <f>HYPERLINK(CONCATENATE("http://www.genenames.org/cgi-bin/gene_symbol_report?hgnc_id=HGNC:7046"),"MGAT3")</f>
        <v>MGAT3</v>
      </c>
      <c r="E180" s="8" t="s">
        <v>196</v>
      </c>
    </row>
    <row r="181" spans="2:244" s="9" customFormat="1" ht="25.5" x14ac:dyDescent="0.25">
      <c r="B181" s="47"/>
      <c r="C181" s="48"/>
      <c r="D181" s="6" t="str">
        <f>HYPERLINK(CONCATENATE("http://www.genenames.org/cgi-bin/gene_symbol_report?hgnc_id=HGNC:7047"),"MGAT4A")</f>
        <v>MGAT4A</v>
      </c>
      <c r="E181" s="8" t="s">
        <v>197</v>
      </c>
    </row>
    <row r="182" spans="2:244" s="9" customFormat="1" ht="25.5" x14ac:dyDescent="0.25">
      <c r="B182" s="47"/>
      <c r="C182" s="48"/>
      <c r="D182" s="6" t="str">
        <f>HYPERLINK(CONCATENATE("http://www.genenames.org/cgi-bin/gene_symbol_report?hgnc_id=HGNC:7048"),"MGAT4B")</f>
        <v>MGAT4B</v>
      </c>
      <c r="E182" s="8" t="s">
        <v>198</v>
      </c>
    </row>
    <row r="183" spans="2:244" s="9" customFormat="1" ht="15.75" x14ac:dyDescent="0.25">
      <c r="B183" s="47"/>
      <c r="C183" s="48"/>
      <c r="D183" s="6" t="str">
        <f>HYPERLINK(CONCATENATE("http://www.genenames.org/cgi-bin/gene_symbol_report?hgnc_id=HGNC:30871"),"MGAT4C")</f>
        <v>MGAT4C</v>
      </c>
      <c r="E183" s="8" t="s">
        <v>199</v>
      </c>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c r="DB183" s="21"/>
      <c r="DC183" s="21"/>
      <c r="DD183" s="21"/>
      <c r="DE183" s="21"/>
      <c r="DF183" s="21"/>
      <c r="DG183" s="21"/>
      <c r="DH183" s="21"/>
      <c r="DI183" s="21"/>
      <c r="DJ183" s="21"/>
      <c r="DK183" s="21"/>
      <c r="DL183" s="21"/>
      <c r="DM183" s="21"/>
      <c r="DN183" s="21"/>
      <c r="DO183" s="21"/>
      <c r="DP183" s="21"/>
      <c r="DQ183" s="21"/>
      <c r="DR183" s="21"/>
      <c r="DS183" s="21"/>
      <c r="DT183" s="21"/>
      <c r="DU183" s="21"/>
      <c r="DV183" s="21"/>
      <c r="DW183" s="21"/>
      <c r="DX183" s="21"/>
      <c r="DY183" s="21"/>
      <c r="DZ183" s="21"/>
      <c r="EA183" s="21"/>
      <c r="EB183" s="21"/>
      <c r="EC183" s="21"/>
      <c r="ED183" s="21"/>
      <c r="EE183" s="21"/>
      <c r="EF183" s="21"/>
      <c r="EG183" s="21"/>
      <c r="EH183" s="21"/>
      <c r="EI183" s="21"/>
      <c r="EJ183" s="21"/>
      <c r="EK183" s="21"/>
      <c r="EL183" s="21"/>
      <c r="EM183" s="21"/>
      <c r="EN183" s="21"/>
      <c r="EO183" s="21"/>
      <c r="EP183" s="21"/>
      <c r="EQ183" s="21"/>
      <c r="ER183" s="21"/>
      <c r="ES183" s="21"/>
      <c r="ET183" s="21"/>
      <c r="EU183" s="21"/>
      <c r="EV183" s="21"/>
      <c r="EW183" s="21"/>
      <c r="EX183" s="21"/>
      <c r="EY183" s="21"/>
      <c r="EZ183" s="21"/>
      <c r="FA183" s="21"/>
      <c r="FB183" s="21"/>
      <c r="FC183" s="21"/>
      <c r="FD183" s="21"/>
      <c r="FE183" s="21"/>
      <c r="FF183" s="21"/>
      <c r="FG183" s="21"/>
      <c r="FH183" s="21"/>
      <c r="FI183" s="21"/>
      <c r="FJ183" s="21"/>
      <c r="FK183" s="21"/>
      <c r="FL183" s="21"/>
      <c r="FM183" s="21"/>
      <c r="FN183" s="21"/>
      <c r="FO183" s="21"/>
      <c r="FP183" s="21"/>
      <c r="FQ183" s="21"/>
      <c r="FR183" s="21"/>
      <c r="FS183" s="21"/>
      <c r="FT183" s="21"/>
      <c r="FU183" s="21"/>
      <c r="FV183" s="21"/>
      <c r="FW183" s="21"/>
      <c r="FX183" s="21"/>
      <c r="FY183" s="21"/>
      <c r="FZ183" s="21"/>
      <c r="GA183" s="21"/>
      <c r="GB183" s="21"/>
      <c r="GC183" s="21"/>
      <c r="GD183" s="21"/>
      <c r="GE183" s="21"/>
      <c r="GF183" s="21"/>
      <c r="GG183" s="21"/>
      <c r="GH183" s="21"/>
      <c r="GI183" s="21"/>
      <c r="GJ183" s="21"/>
      <c r="GK183" s="21"/>
      <c r="GL183" s="21"/>
      <c r="GM183" s="21"/>
      <c r="GN183" s="21"/>
      <c r="GO183" s="21"/>
      <c r="GP183" s="21"/>
      <c r="GQ183" s="21"/>
      <c r="GR183" s="21"/>
      <c r="GS183" s="21"/>
      <c r="GT183" s="21"/>
      <c r="GU183" s="21"/>
      <c r="GV183" s="21"/>
      <c r="GW183" s="21"/>
      <c r="GX183" s="21"/>
      <c r="GY183" s="21"/>
      <c r="GZ183" s="21"/>
      <c r="HA183" s="21"/>
      <c r="HB183" s="21"/>
      <c r="HC183" s="21"/>
      <c r="HD183" s="21"/>
      <c r="HE183" s="21"/>
      <c r="HF183" s="21"/>
      <c r="HG183" s="21"/>
      <c r="HH183" s="21"/>
      <c r="HI183" s="21"/>
      <c r="HJ183" s="21"/>
      <c r="HK183" s="21"/>
      <c r="HL183" s="21"/>
      <c r="HM183" s="21"/>
      <c r="HN183" s="21"/>
      <c r="HO183" s="21"/>
      <c r="HP183" s="21"/>
      <c r="HQ183" s="21"/>
      <c r="HR183" s="21"/>
      <c r="HS183" s="21"/>
      <c r="HT183" s="21"/>
      <c r="HU183" s="21"/>
      <c r="HV183" s="21"/>
      <c r="HW183" s="21"/>
      <c r="HX183" s="21"/>
      <c r="HY183" s="21"/>
      <c r="HZ183" s="21"/>
      <c r="IA183" s="21"/>
      <c r="IB183" s="21"/>
      <c r="IC183" s="21"/>
      <c r="ID183" s="21"/>
      <c r="IE183" s="21"/>
      <c r="IF183" s="21"/>
      <c r="IG183" s="21"/>
      <c r="IH183" s="21"/>
      <c r="II183" s="21"/>
      <c r="IJ183" s="21"/>
    </row>
    <row r="184" spans="2:244" s="9" customFormat="1" ht="15.75" x14ac:dyDescent="0.25">
      <c r="B184" s="47"/>
      <c r="C184" s="48"/>
      <c r="D184" s="6" t="str">
        <f>HYPERLINK(CONCATENATE("http://www.genenames.org/cgi-bin/gene_symbol_report?hgnc_id=HGNC:43619"),"MGAT4D")</f>
        <v>MGAT4D</v>
      </c>
      <c r="E184" s="8" t="s">
        <v>200</v>
      </c>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c r="DB184" s="21"/>
      <c r="DC184" s="21"/>
      <c r="DD184" s="21"/>
      <c r="DE184" s="21"/>
      <c r="DF184" s="21"/>
      <c r="DG184" s="21"/>
      <c r="DH184" s="21"/>
      <c r="DI184" s="21"/>
      <c r="DJ184" s="21"/>
      <c r="DK184" s="21"/>
      <c r="DL184" s="21"/>
      <c r="DM184" s="21"/>
      <c r="DN184" s="21"/>
      <c r="DO184" s="21"/>
      <c r="DP184" s="21"/>
      <c r="DQ184" s="21"/>
      <c r="DR184" s="21"/>
      <c r="DS184" s="21"/>
      <c r="DT184" s="21"/>
      <c r="DU184" s="21"/>
      <c r="DV184" s="21"/>
      <c r="DW184" s="21"/>
      <c r="DX184" s="21"/>
      <c r="DY184" s="21"/>
      <c r="DZ184" s="21"/>
      <c r="EA184" s="21"/>
      <c r="EB184" s="21"/>
      <c r="EC184" s="21"/>
      <c r="ED184" s="21"/>
      <c r="EE184" s="21"/>
      <c r="EF184" s="21"/>
      <c r="EG184" s="21"/>
      <c r="EH184" s="21"/>
      <c r="EI184" s="21"/>
      <c r="EJ184" s="21"/>
      <c r="EK184" s="21"/>
      <c r="EL184" s="21"/>
      <c r="EM184" s="21"/>
      <c r="EN184" s="21"/>
      <c r="EO184" s="21"/>
      <c r="EP184" s="21"/>
      <c r="EQ184" s="21"/>
      <c r="ER184" s="21"/>
      <c r="ES184" s="21"/>
      <c r="ET184" s="21"/>
      <c r="EU184" s="21"/>
      <c r="EV184" s="21"/>
      <c r="EW184" s="21"/>
      <c r="EX184" s="21"/>
      <c r="EY184" s="21"/>
      <c r="EZ184" s="21"/>
      <c r="FA184" s="21"/>
      <c r="FB184" s="21"/>
      <c r="FC184" s="21"/>
      <c r="FD184" s="21"/>
      <c r="FE184" s="21"/>
      <c r="FF184" s="21"/>
      <c r="FG184" s="21"/>
      <c r="FH184" s="21"/>
      <c r="FI184" s="21"/>
      <c r="FJ184" s="21"/>
      <c r="FK184" s="21"/>
      <c r="FL184" s="21"/>
      <c r="FM184" s="21"/>
      <c r="FN184" s="21"/>
      <c r="FO184" s="21"/>
      <c r="FP184" s="21"/>
      <c r="FQ184" s="21"/>
      <c r="FR184" s="21"/>
      <c r="FS184" s="21"/>
      <c r="FT184" s="21"/>
      <c r="FU184" s="21"/>
      <c r="FV184" s="21"/>
      <c r="FW184" s="21"/>
      <c r="FX184" s="21"/>
      <c r="FY184" s="21"/>
      <c r="FZ184" s="21"/>
      <c r="GA184" s="21"/>
      <c r="GB184" s="21"/>
      <c r="GC184" s="21"/>
      <c r="GD184" s="21"/>
      <c r="GE184" s="21"/>
      <c r="GF184" s="21"/>
      <c r="GG184" s="21"/>
      <c r="GH184" s="21"/>
      <c r="GI184" s="21"/>
      <c r="GJ184" s="21"/>
      <c r="GK184" s="21"/>
      <c r="GL184" s="21"/>
      <c r="GM184" s="21"/>
      <c r="GN184" s="21"/>
      <c r="GO184" s="21"/>
      <c r="GP184" s="21"/>
      <c r="GQ184" s="21"/>
      <c r="GR184" s="21"/>
      <c r="GS184" s="21"/>
      <c r="GT184" s="21"/>
      <c r="GU184" s="21"/>
      <c r="GV184" s="21"/>
      <c r="GW184" s="21"/>
      <c r="GX184" s="21"/>
      <c r="GY184" s="21"/>
      <c r="GZ184" s="21"/>
      <c r="HA184" s="21"/>
      <c r="HB184" s="21"/>
      <c r="HC184" s="21"/>
      <c r="HD184" s="21"/>
      <c r="HE184" s="21"/>
      <c r="HF184" s="21"/>
      <c r="HG184" s="21"/>
      <c r="HH184" s="21"/>
      <c r="HI184" s="21"/>
      <c r="HJ184" s="21"/>
      <c r="HK184" s="21"/>
      <c r="HL184" s="21"/>
      <c r="HM184" s="21"/>
      <c r="HN184" s="21"/>
      <c r="HO184" s="21"/>
      <c r="HP184" s="21"/>
      <c r="HQ184" s="21"/>
      <c r="HR184" s="21"/>
      <c r="HS184" s="21"/>
      <c r="HT184" s="21"/>
      <c r="HU184" s="21"/>
      <c r="HV184" s="21"/>
      <c r="HW184" s="21"/>
      <c r="HX184" s="21"/>
      <c r="HY184" s="21"/>
      <c r="HZ184" s="21"/>
      <c r="IA184" s="21"/>
      <c r="IB184" s="21"/>
      <c r="IC184" s="21"/>
      <c r="ID184" s="21"/>
      <c r="IE184" s="21"/>
      <c r="IF184" s="21"/>
      <c r="IG184" s="21"/>
      <c r="IH184" s="21"/>
      <c r="II184" s="21"/>
      <c r="IJ184" s="21"/>
    </row>
    <row r="185" spans="2:244" s="9" customFormat="1" ht="15.75" x14ac:dyDescent="0.25">
      <c r="B185" s="47"/>
      <c r="C185" s="48"/>
      <c r="D185" s="6" t="str">
        <f>HYPERLINK(CONCATENATE("http://www.genenames.org/cgi-bin/gene_symbol_report?hgnc_id=HGNC:7049"),"MGAT5")</f>
        <v>MGAT5</v>
      </c>
      <c r="E185" s="8" t="s">
        <v>201</v>
      </c>
    </row>
    <row r="186" spans="2:244" s="9" customFormat="1" ht="25.5" x14ac:dyDescent="0.25">
      <c r="B186" s="47"/>
      <c r="C186" s="48"/>
      <c r="D186" s="6" t="str">
        <f>HYPERLINK(CONCATENATE("http://www.genenames.org/cgi-bin/gene_symbol_report?hgnc_id=HGNC:24140"),"MGAT5B")</f>
        <v>MGAT5B</v>
      </c>
      <c r="E186" s="8" t="s">
        <v>202</v>
      </c>
    </row>
    <row r="187" spans="2:244" s="9" customFormat="1" ht="15.75" x14ac:dyDescent="0.25">
      <c r="B187" s="47"/>
      <c r="C187" s="48"/>
      <c r="D187" s="6" t="str">
        <f>HYPERLINK(CONCATENATE("http://www.genenames.org/cgi-bin/gene_symbol_report?hgnc_id=HGNC:7044"),"MGAT1")</f>
        <v>MGAT1</v>
      </c>
      <c r="E187" s="8" t="s">
        <v>203</v>
      </c>
    </row>
    <row r="188" spans="2:244" s="9" customFormat="1" ht="15.75" x14ac:dyDescent="0.25">
      <c r="B188" s="47"/>
      <c r="C188" s="48"/>
      <c r="D188" s="6" t="str">
        <f>HYPERLINK(CONCATENATE("http://www.genenames.org/cgi-bin/gene_symbol_report?hgnc_id=HGNC:30881"),"ALG13")</f>
        <v>ALG13</v>
      </c>
      <c r="E188" s="8" t="s">
        <v>204</v>
      </c>
    </row>
    <row r="189" spans="2:244" s="9" customFormat="1" ht="15.75" x14ac:dyDescent="0.25">
      <c r="B189" s="47"/>
      <c r="C189" s="48"/>
      <c r="D189" s="6" t="str">
        <f>HYPERLINK(CONCATENATE("http://www.genenames.org/cgi-bin/gene_symbol_report?hgnc_id=HGNC:15685"),"B3GNT1")</f>
        <v>B3GNT1</v>
      </c>
      <c r="E189" s="8" t="s">
        <v>85</v>
      </c>
    </row>
    <row r="190" spans="2:244" s="9" customFormat="1" ht="15.75" x14ac:dyDescent="0.25">
      <c r="B190" s="47"/>
      <c r="C190" s="48"/>
      <c r="D190" s="6" t="str">
        <f>HYPERLINK(CONCATENATE("http://www.genenames.org/cgi-bin/gene_symbol_report?hgnc_id=HGNC:15629"),"B3GNT2")</f>
        <v>B3GNT2</v>
      </c>
      <c r="E190" s="8" t="s">
        <v>85</v>
      </c>
    </row>
    <row r="191" spans="2:244" s="9" customFormat="1" ht="15.75" x14ac:dyDescent="0.25">
      <c r="B191" s="47"/>
      <c r="C191" s="48"/>
      <c r="D191" s="6" t="str">
        <f>HYPERLINK(CONCATENATE("http://www.genenames.org/cgi-bin/gene_symbol_report?hgnc_id=HGNC:13528"),"B3GNT3")</f>
        <v>B3GNT3</v>
      </c>
      <c r="E191" s="8" t="s">
        <v>85</v>
      </c>
    </row>
    <row r="192" spans="2:244" s="9" customFormat="1" ht="15.75" x14ac:dyDescent="0.25">
      <c r="B192" s="47"/>
      <c r="C192" s="48"/>
      <c r="D192" s="6" t="str">
        <f>HYPERLINK(CONCATENATE("http://www.genenames.org/cgi-bin/gene_symbol_report?hgnc_id=HGNC:15683"),"B3GNT4")</f>
        <v>B3GNT4</v>
      </c>
      <c r="E192" s="8" t="s">
        <v>85</v>
      </c>
    </row>
    <row r="193" spans="2:244" s="9" customFormat="1" ht="15.75" x14ac:dyDescent="0.25">
      <c r="B193" s="47"/>
      <c r="C193" s="48"/>
      <c r="D193" s="6" t="str">
        <f>HYPERLINK(CONCATENATE("http://www.genenames.org/cgi-bin/gene_symbol_report?hgnc_id=HGNC:15684"),"B3GNT5")</f>
        <v>B3GNT5</v>
      </c>
      <c r="E193" s="8" t="s">
        <v>205</v>
      </c>
    </row>
    <row r="194" spans="2:244" s="9" customFormat="1" ht="15.75" x14ac:dyDescent="0.25">
      <c r="B194" s="47"/>
      <c r="C194" s="48"/>
      <c r="D194" s="6" t="str">
        <f>HYPERLINK(CONCATENATE("http://www.genenames.org/cgi-bin/gene_symbol_report?hgnc_id=HGNC:17968"),"A4GNT")</f>
        <v>A4GNT</v>
      </c>
      <c r="E194" s="8" t="s">
        <v>206</v>
      </c>
    </row>
    <row r="195" spans="2:244" s="9" customFormat="1" ht="15.75" x14ac:dyDescent="0.25">
      <c r="B195" s="47"/>
      <c r="C195" s="48"/>
      <c r="D195" s="6" t="str">
        <f>HYPERLINK(CONCATENATE("http://www.genenames.org/cgi-bin/gene_symbol_report?hgnc_id=HGNC:18811"),"B3GNT7")</f>
        <v>B3GNT7</v>
      </c>
      <c r="E195" s="8" t="s">
        <v>85</v>
      </c>
    </row>
    <row r="196" spans="2:244" s="9" customFormat="1" ht="15.75" x14ac:dyDescent="0.25">
      <c r="B196" s="47"/>
      <c r="C196" s="48"/>
      <c r="D196" s="6" t="str">
        <f>HYPERLINK(CONCATENATE("http://www.genenames.org/cgi-bin/gene_symbol_report?hgnc_id=HGNC:24139"),"B3GNT8")</f>
        <v>B3GNT8</v>
      </c>
      <c r="E196" s="8" t="s">
        <v>85</v>
      </c>
    </row>
    <row r="197" spans="2:244" s="9" customFormat="1" ht="15.75" x14ac:dyDescent="0.25">
      <c r="B197" s="47"/>
      <c r="C197" s="48"/>
      <c r="D197" s="6" t="str">
        <f>HYPERLINK(CONCATENATE("http://www.genenames.org/cgi-bin/gene_symbol_report?hgnc_id=HGNC:4204"),"GCNT2")</f>
        <v>GCNT2</v>
      </c>
      <c r="E197" s="8" t="s">
        <v>207</v>
      </c>
    </row>
    <row r="198" spans="2:244" s="9" customFormat="1" ht="15.75" x14ac:dyDescent="0.25">
      <c r="B198" s="47"/>
      <c r="C198" s="48"/>
      <c r="D198" s="6" t="str">
        <f>HYPERLINK(CONCATENATE("http://www.genenames.org/cgi-bin/gene_symbol_report?hgnc_id=HGNC:7038"),"MFNG")</f>
        <v>MFNG</v>
      </c>
      <c r="E198" s="8" t="s">
        <v>208</v>
      </c>
    </row>
    <row r="199" spans="2:244" s="9" customFormat="1" ht="15.75" x14ac:dyDescent="0.25">
      <c r="B199" s="47"/>
      <c r="C199" s="48"/>
      <c r="D199" s="6" t="str">
        <f>HYPERLINK(CONCATENATE("http://www.genenames.org/cgi-bin/gene_symbol_report?hgnc_id=HGNC:6560"),"LFNG")</f>
        <v>LFNG</v>
      </c>
      <c r="E199" s="8" t="s">
        <v>208</v>
      </c>
    </row>
    <row r="200" spans="2:244" s="9" customFormat="1" ht="15.75" x14ac:dyDescent="0.25">
      <c r="B200" s="47"/>
      <c r="C200" s="48"/>
      <c r="D200" s="6" t="str">
        <f>HYPERLINK(CONCATENATE("http://www.genenames.org/cgi-bin/gene_symbol_report?hgnc_id=HGNC:9974"),"RFNG")</f>
        <v>RFNG</v>
      </c>
      <c r="E200" s="8" t="s">
        <v>208</v>
      </c>
    </row>
    <row r="201" spans="2:244" s="9" customFormat="1" ht="15.75" x14ac:dyDescent="0.25">
      <c r="B201" s="47"/>
      <c r="C201" s="48"/>
      <c r="D201" s="6" t="str">
        <f>HYPERLINK(CONCATENATE("http://www.genenames.org/cgi-bin/gene_symbol_report?hgnc_id=HGNC:3515"),"EXTL1")</f>
        <v>EXTL1</v>
      </c>
      <c r="E201" s="8" t="s">
        <v>209</v>
      </c>
    </row>
    <row r="202" spans="2:244" s="9" customFormat="1" ht="15.75" x14ac:dyDescent="0.25">
      <c r="B202" s="47"/>
      <c r="C202" s="48"/>
      <c r="D202" s="6" t="str">
        <f>HYPERLINK(CONCATENATE("http://www.genenames.org/cgi-bin/gene_symbol_report?hgnc_id=HGNC:3518"),"EXTL3")</f>
        <v>EXTL3</v>
      </c>
      <c r="E202" s="8" t="s">
        <v>209</v>
      </c>
    </row>
    <row r="203" spans="2:244" s="9" customFormat="1" ht="15.75" x14ac:dyDescent="0.25">
      <c r="B203" s="47"/>
      <c r="C203" s="48"/>
      <c r="D203" s="6" t="str">
        <f>HYPERLINK(CONCATENATE("http://www.genenames.org/cgi-bin/gene_symbol_report?hgnc_id=HGNC:3516"),"EXTL2")</f>
        <v>EXTL2</v>
      </c>
      <c r="E203" s="8" t="s">
        <v>209</v>
      </c>
    </row>
    <row r="204" spans="2:244" s="9" customFormat="1" ht="15.75" x14ac:dyDescent="0.25">
      <c r="B204" s="47"/>
      <c r="C204" s="48"/>
      <c r="D204" s="6" t="str">
        <f>HYPERLINK(CONCATENATE("http://www.genenames.org/cgi-bin/gene_symbol_report?hgnc_id=HGNC:4818"),"HAS1")</f>
        <v>HAS1</v>
      </c>
      <c r="E204" s="8" t="s">
        <v>210</v>
      </c>
    </row>
    <row r="205" spans="2:244" s="9" customFormat="1" ht="15.75" x14ac:dyDescent="0.25">
      <c r="B205" s="47"/>
      <c r="C205" s="48"/>
      <c r="D205" s="6" t="str">
        <f>HYPERLINK(CONCATENATE("http://www.genenames.org/cgi-bin/gene_symbol_report?hgnc_id=HGNC:4819"),"HAS2")</f>
        <v>HAS2</v>
      </c>
      <c r="E205" s="8" t="s">
        <v>210</v>
      </c>
    </row>
    <row r="206" spans="2:244" s="9" customFormat="1" ht="15.75" x14ac:dyDescent="0.25">
      <c r="B206" s="47"/>
      <c r="C206" s="48"/>
      <c r="D206" s="6" t="str">
        <f>HYPERLINK(CONCATENATE("http://www.genenames.org/cgi-bin/gene_symbol_report?hgnc_id=HGNC:4820"),"HAS3")</f>
        <v>HAS3</v>
      </c>
      <c r="E206" s="8" t="s">
        <v>210</v>
      </c>
    </row>
    <row r="207" spans="2:244" s="9" customFormat="1" ht="15.75" x14ac:dyDescent="0.25">
      <c r="B207" s="47"/>
      <c r="C207" s="48"/>
      <c r="D207" s="6" t="str">
        <f>HYPERLINK(CONCATENATE("http://www.genenames.org/cgi-bin/gene_symbol_report?hgnc_id=HGNC:19139"),"POMGNT1")</f>
        <v>POMGNT1</v>
      </c>
      <c r="E207" s="8" t="s">
        <v>211</v>
      </c>
    </row>
    <row r="208" spans="2:244" s="1" customFormat="1" ht="15.75" x14ac:dyDescent="0.25">
      <c r="B208" s="47"/>
      <c r="C208" s="48"/>
      <c r="D208" s="6" t="str">
        <f>HYPERLINK(CONCATENATE("http://www.genenames.org/cgi-bin/gene_symbol_report?hgnc_id=HGNC:25902"),"POMGNT2")</f>
        <v>POMGNT2</v>
      </c>
      <c r="E208" s="8" t="s">
        <v>11</v>
      </c>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c r="DB208" s="21"/>
      <c r="DC208" s="21"/>
      <c r="DD208" s="21"/>
      <c r="DE208" s="21"/>
      <c r="DF208" s="21"/>
      <c r="DG208" s="21"/>
      <c r="DH208" s="21"/>
      <c r="DI208" s="21"/>
      <c r="DJ208" s="21"/>
      <c r="DK208" s="21"/>
      <c r="DL208" s="21"/>
      <c r="DM208" s="21"/>
      <c r="DN208" s="21"/>
      <c r="DO208" s="21"/>
      <c r="DP208" s="21"/>
      <c r="DQ208" s="21"/>
      <c r="DR208" s="21"/>
      <c r="DS208" s="21"/>
      <c r="DT208" s="21"/>
      <c r="DU208" s="21"/>
      <c r="DV208" s="21"/>
      <c r="DW208" s="21"/>
      <c r="DX208" s="21"/>
      <c r="DY208" s="21"/>
      <c r="DZ208" s="21"/>
      <c r="EA208" s="21"/>
      <c r="EB208" s="21"/>
      <c r="EC208" s="21"/>
      <c r="ED208" s="21"/>
      <c r="EE208" s="21"/>
      <c r="EF208" s="21"/>
      <c r="EG208" s="21"/>
      <c r="EH208" s="21"/>
      <c r="EI208" s="21"/>
      <c r="EJ208" s="21"/>
      <c r="EK208" s="21"/>
      <c r="EL208" s="21"/>
      <c r="EM208" s="21"/>
      <c r="EN208" s="21"/>
      <c r="EO208" s="21"/>
      <c r="EP208" s="21"/>
      <c r="EQ208" s="21"/>
      <c r="ER208" s="21"/>
      <c r="ES208" s="21"/>
      <c r="ET208" s="21"/>
      <c r="EU208" s="21"/>
      <c r="EV208" s="21"/>
      <c r="EW208" s="21"/>
      <c r="EX208" s="21"/>
      <c r="EY208" s="21"/>
      <c r="EZ208" s="21"/>
      <c r="FA208" s="21"/>
      <c r="FB208" s="21"/>
      <c r="FC208" s="21"/>
      <c r="FD208" s="21"/>
      <c r="FE208" s="21"/>
      <c r="FF208" s="21"/>
      <c r="FG208" s="21"/>
      <c r="FH208" s="21"/>
      <c r="FI208" s="21"/>
      <c r="FJ208" s="21"/>
      <c r="FK208" s="21"/>
      <c r="FL208" s="21"/>
      <c r="FM208" s="21"/>
      <c r="FN208" s="21"/>
      <c r="FO208" s="21"/>
      <c r="FP208" s="21"/>
      <c r="FQ208" s="21"/>
      <c r="FR208" s="21"/>
      <c r="FS208" s="21"/>
      <c r="FT208" s="21"/>
      <c r="FU208" s="21"/>
      <c r="FV208" s="21"/>
      <c r="FW208" s="21"/>
      <c r="FX208" s="21"/>
      <c r="FY208" s="21"/>
      <c r="FZ208" s="21"/>
      <c r="GA208" s="21"/>
      <c r="GB208" s="21"/>
      <c r="GC208" s="21"/>
      <c r="GD208" s="21"/>
      <c r="GE208" s="21"/>
      <c r="GF208" s="21"/>
      <c r="GG208" s="21"/>
      <c r="GH208" s="21"/>
      <c r="GI208" s="21"/>
      <c r="GJ208" s="21"/>
      <c r="GK208" s="21"/>
      <c r="GL208" s="21"/>
      <c r="GM208" s="21"/>
      <c r="GN208" s="21"/>
      <c r="GO208" s="21"/>
      <c r="GP208" s="21"/>
      <c r="GQ208" s="21"/>
      <c r="GR208" s="21"/>
      <c r="GS208" s="21"/>
      <c r="GT208" s="21"/>
      <c r="GU208" s="21"/>
      <c r="GV208" s="21"/>
      <c r="GW208" s="21"/>
      <c r="GX208" s="21"/>
      <c r="GY208" s="21"/>
      <c r="GZ208" s="21"/>
      <c r="HA208" s="21"/>
      <c r="HB208" s="21"/>
      <c r="HC208" s="21"/>
      <c r="HD208" s="21"/>
      <c r="HE208" s="21"/>
      <c r="HF208" s="21"/>
      <c r="HG208" s="21"/>
      <c r="HH208" s="21"/>
      <c r="HI208" s="21"/>
      <c r="HJ208" s="21"/>
      <c r="HK208" s="21"/>
      <c r="HL208" s="21"/>
      <c r="HM208" s="21"/>
      <c r="HN208" s="21"/>
      <c r="HO208" s="21"/>
      <c r="HP208" s="21"/>
      <c r="HQ208" s="21"/>
      <c r="HR208" s="21"/>
      <c r="HS208" s="21"/>
      <c r="HT208" s="21"/>
      <c r="HU208" s="21"/>
      <c r="HV208" s="21"/>
      <c r="HW208" s="21"/>
      <c r="HX208" s="21"/>
      <c r="HY208" s="21"/>
      <c r="HZ208" s="21"/>
      <c r="IA208" s="21"/>
      <c r="IB208" s="21"/>
      <c r="IC208" s="21"/>
      <c r="ID208" s="21"/>
      <c r="IE208" s="21"/>
      <c r="IF208" s="21"/>
      <c r="IG208" s="21"/>
      <c r="IH208" s="21"/>
      <c r="II208" s="21"/>
      <c r="IJ208" s="21"/>
    </row>
    <row r="209" spans="2:244" s="9" customFormat="1" ht="15.75" x14ac:dyDescent="0.25">
      <c r="B209" s="47"/>
      <c r="C209" s="48"/>
      <c r="D209" s="6" t="str">
        <f>HYPERLINK(CONCATENATE("http://www.genenames.org/cgi-bin/gene_symbol_report?hgnc_id=HGNC:28526"),"EOGT")</f>
        <v>EOGT</v>
      </c>
      <c r="E209" s="8" t="s">
        <v>212</v>
      </c>
    </row>
    <row r="210" spans="2:244" s="1" customFormat="1" ht="15.75" x14ac:dyDescent="0.25">
      <c r="B210" s="47"/>
      <c r="C210" s="48"/>
      <c r="D210" s="6" t="str">
        <f>HYPERLINK(CONCATENATE("http://www.genenames.org/cgi-bin/gene_symbol_report?hgnc_id=HGNC:28714"),"B3GNT9")</f>
        <v>B3GNT9</v>
      </c>
      <c r="E210" s="8" t="s">
        <v>213</v>
      </c>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c r="DB210" s="21"/>
      <c r="DC210" s="21"/>
      <c r="DD210" s="21"/>
      <c r="DE210" s="21"/>
      <c r="DF210" s="21"/>
      <c r="DG210" s="21"/>
      <c r="DH210" s="21"/>
      <c r="DI210" s="21"/>
      <c r="DJ210" s="21"/>
      <c r="DK210" s="21"/>
      <c r="DL210" s="21"/>
      <c r="DM210" s="21"/>
      <c r="DN210" s="21"/>
      <c r="DO210" s="21"/>
      <c r="DP210" s="21"/>
      <c r="DQ210" s="21"/>
      <c r="DR210" s="21"/>
      <c r="DS210" s="21"/>
      <c r="DT210" s="21"/>
      <c r="DU210" s="21"/>
      <c r="DV210" s="21"/>
      <c r="DW210" s="21"/>
      <c r="DX210" s="21"/>
      <c r="DY210" s="21"/>
      <c r="DZ210" s="21"/>
      <c r="EA210" s="21"/>
      <c r="EB210" s="21"/>
      <c r="EC210" s="21"/>
      <c r="ED210" s="21"/>
      <c r="EE210" s="21"/>
      <c r="EF210" s="21"/>
      <c r="EG210" s="21"/>
      <c r="EH210" s="21"/>
      <c r="EI210" s="21"/>
      <c r="EJ210" s="21"/>
      <c r="EK210" s="21"/>
      <c r="EL210" s="21"/>
      <c r="EM210" s="21"/>
      <c r="EN210" s="21"/>
      <c r="EO210" s="21"/>
      <c r="EP210" s="21"/>
      <c r="EQ210" s="21"/>
      <c r="ER210" s="21"/>
      <c r="ES210" s="21"/>
      <c r="ET210" s="21"/>
      <c r="EU210" s="21"/>
      <c r="EV210" s="21"/>
      <c r="EW210" s="21"/>
      <c r="EX210" s="21"/>
      <c r="EY210" s="21"/>
      <c r="EZ210" s="21"/>
      <c r="FA210" s="21"/>
      <c r="FB210" s="21"/>
      <c r="FC210" s="21"/>
      <c r="FD210" s="21"/>
      <c r="FE210" s="21"/>
      <c r="FF210" s="21"/>
      <c r="FG210" s="21"/>
      <c r="FH210" s="21"/>
      <c r="FI210" s="21"/>
      <c r="FJ210" s="21"/>
      <c r="FK210" s="21"/>
      <c r="FL210" s="21"/>
      <c r="FM210" s="21"/>
      <c r="FN210" s="21"/>
      <c r="FO210" s="21"/>
      <c r="FP210" s="21"/>
      <c r="FQ210" s="21"/>
      <c r="FR210" s="21"/>
      <c r="FS210" s="21"/>
      <c r="FT210" s="21"/>
      <c r="FU210" s="21"/>
      <c r="FV210" s="21"/>
      <c r="FW210" s="21"/>
      <c r="FX210" s="21"/>
      <c r="FY210" s="21"/>
      <c r="FZ210" s="21"/>
      <c r="GA210" s="21"/>
      <c r="GB210" s="21"/>
      <c r="GC210" s="21"/>
      <c r="GD210" s="21"/>
      <c r="GE210" s="21"/>
      <c r="GF210" s="21"/>
      <c r="GG210" s="21"/>
      <c r="GH210" s="21"/>
      <c r="GI210" s="21"/>
      <c r="GJ210" s="21"/>
      <c r="GK210" s="21"/>
      <c r="GL210" s="21"/>
      <c r="GM210" s="21"/>
      <c r="GN210" s="21"/>
      <c r="GO210" s="21"/>
      <c r="GP210" s="21"/>
      <c r="GQ210" s="21"/>
      <c r="GR210" s="21"/>
      <c r="GS210" s="21"/>
      <c r="GT210" s="21"/>
      <c r="GU210" s="21"/>
      <c r="GV210" s="21"/>
      <c r="GW210" s="21"/>
      <c r="GX210" s="21"/>
      <c r="GY210" s="21"/>
      <c r="GZ210" s="21"/>
      <c r="HA210" s="21"/>
      <c r="HB210" s="21"/>
      <c r="HC210" s="21"/>
      <c r="HD210" s="21"/>
      <c r="HE210" s="21"/>
      <c r="HF210" s="21"/>
      <c r="HG210" s="21"/>
      <c r="HH210" s="21"/>
      <c r="HI210" s="21"/>
      <c r="HJ210" s="21"/>
      <c r="HK210" s="21"/>
      <c r="HL210" s="21"/>
      <c r="HM210" s="21"/>
      <c r="HN210" s="21"/>
      <c r="HO210" s="21"/>
      <c r="HP210" s="21"/>
      <c r="HQ210" s="21"/>
      <c r="HR210" s="21"/>
      <c r="HS210" s="21"/>
      <c r="HT210" s="21"/>
      <c r="HU210" s="21"/>
      <c r="HV210" s="21"/>
      <c r="HW210" s="21"/>
      <c r="HX210" s="21"/>
      <c r="HY210" s="21"/>
      <c r="HZ210" s="21"/>
      <c r="IA210" s="21"/>
      <c r="IB210" s="21"/>
      <c r="IC210" s="21"/>
      <c r="ID210" s="21"/>
      <c r="IE210" s="21"/>
      <c r="IF210" s="21"/>
      <c r="IG210" s="21"/>
      <c r="IH210" s="21"/>
      <c r="II210" s="21"/>
      <c r="IJ210" s="21"/>
    </row>
    <row r="211" spans="2:244" s="1" customFormat="1" ht="15.75" x14ac:dyDescent="0.25">
      <c r="B211" s="47"/>
      <c r="C211" s="48"/>
      <c r="D211" s="6" t="str">
        <f>HYPERLINK(CONCATENATE("http://www.genenames.org/cgi-bin/gene_symbol_report?hgnc_id=HGNC:21727"),"B3GNTL1")</f>
        <v>B3GNTL1</v>
      </c>
      <c r="E211" s="8" t="s">
        <v>214</v>
      </c>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c r="DB211" s="21"/>
      <c r="DC211" s="21"/>
      <c r="DD211" s="21"/>
      <c r="DE211" s="21"/>
      <c r="DF211" s="21"/>
      <c r="DG211" s="21"/>
      <c r="DH211" s="21"/>
      <c r="DI211" s="21"/>
      <c r="DJ211" s="21"/>
      <c r="DK211" s="21"/>
      <c r="DL211" s="21"/>
      <c r="DM211" s="21"/>
      <c r="DN211" s="21"/>
      <c r="DO211" s="21"/>
      <c r="DP211" s="21"/>
      <c r="DQ211" s="21"/>
      <c r="DR211" s="21"/>
      <c r="DS211" s="21"/>
      <c r="DT211" s="21"/>
      <c r="DU211" s="21"/>
      <c r="DV211" s="21"/>
      <c r="DW211" s="21"/>
      <c r="DX211" s="21"/>
      <c r="DY211" s="21"/>
      <c r="DZ211" s="21"/>
      <c r="EA211" s="21"/>
      <c r="EB211" s="21"/>
      <c r="EC211" s="21"/>
      <c r="ED211" s="21"/>
      <c r="EE211" s="21"/>
      <c r="EF211" s="21"/>
      <c r="EG211" s="21"/>
      <c r="EH211" s="21"/>
      <c r="EI211" s="21"/>
      <c r="EJ211" s="21"/>
      <c r="EK211" s="21"/>
      <c r="EL211" s="21"/>
      <c r="EM211" s="21"/>
      <c r="EN211" s="21"/>
      <c r="EO211" s="21"/>
      <c r="EP211" s="21"/>
      <c r="EQ211" s="21"/>
      <c r="ER211" s="21"/>
      <c r="ES211" s="21"/>
      <c r="ET211" s="21"/>
      <c r="EU211" s="21"/>
      <c r="EV211" s="21"/>
      <c r="EW211" s="21"/>
      <c r="EX211" s="21"/>
      <c r="EY211" s="21"/>
      <c r="EZ211" s="21"/>
      <c r="FA211" s="21"/>
      <c r="FB211" s="21"/>
      <c r="FC211" s="21"/>
      <c r="FD211" s="21"/>
      <c r="FE211" s="21"/>
      <c r="FF211" s="21"/>
      <c r="FG211" s="21"/>
      <c r="FH211" s="21"/>
      <c r="FI211" s="21"/>
      <c r="FJ211" s="21"/>
      <c r="FK211" s="21"/>
      <c r="FL211" s="21"/>
      <c r="FM211" s="21"/>
      <c r="FN211" s="21"/>
      <c r="FO211" s="21"/>
      <c r="FP211" s="21"/>
      <c r="FQ211" s="21"/>
      <c r="FR211" s="21"/>
      <c r="FS211" s="21"/>
      <c r="FT211" s="21"/>
      <c r="FU211" s="21"/>
      <c r="FV211" s="21"/>
      <c r="FW211" s="21"/>
      <c r="FX211" s="21"/>
      <c r="FY211" s="21"/>
      <c r="FZ211" s="21"/>
      <c r="GA211" s="21"/>
      <c r="GB211" s="21"/>
      <c r="GC211" s="21"/>
      <c r="GD211" s="21"/>
      <c r="GE211" s="21"/>
      <c r="GF211" s="21"/>
      <c r="GG211" s="21"/>
      <c r="GH211" s="21"/>
      <c r="GI211" s="21"/>
      <c r="GJ211" s="21"/>
      <c r="GK211" s="21"/>
      <c r="GL211" s="21"/>
      <c r="GM211" s="21"/>
      <c r="GN211" s="21"/>
      <c r="GO211" s="21"/>
      <c r="GP211" s="21"/>
      <c r="GQ211" s="21"/>
      <c r="GR211" s="21"/>
      <c r="GS211" s="21"/>
      <c r="GT211" s="21"/>
      <c r="GU211" s="21"/>
      <c r="GV211" s="21"/>
      <c r="GW211" s="21"/>
      <c r="GX211" s="21"/>
      <c r="GY211" s="21"/>
      <c r="GZ211" s="21"/>
      <c r="HA211" s="21"/>
      <c r="HB211" s="21"/>
      <c r="HC211" s="21"/>
      <c r="HD211" s="21"/>
      <c r="HE211" s="21"/>
      <c r="HF211" s="21"/>
      <c r="HG211" s="21"/>
      <c r="HH211" s="21"/>
      <c r="HI211" s="21"/>
      <c r="HJ211" s="21"/>
      <c r="HK211" s="21"/>
      <c r="HL211" s="21"/>
      <c r="HM211" s="21"/>
      <c r="HN211" s="21"/>
      <c r="HO211" s="21"/>
      <c r="HP211" s="21"/>
      <c r="HQ211" s="21"/>
      <c r="HR211" s="21"/>
      <c r="HS211" s="21"/>
      <c r="HT211" s="21"/>
      <c r="HU211" s="21"/>
      <c r="HV211" s="21"/>
      <c r="HW211" s="21"/>
      <c r="HX211" s="21"/>
      <c r="HY211" s="21"/>
      <c r="HZ211" s="21"/>
      <c r="IA211" s="21"/>
      <c r="IB211" s="21"/>
      <c r="IC211" s="21"/>
      <c r="ID211" s="21"/>
      <c r="IE211" s="21"/>
      <c r="IF211" s="21"/>
      <c r="IG211" s="21"/>
      <c r="IH211" s="21"/>
      <c r="II211" s="21"/>
      <c r="IJ211" s="21"/>
    </row>
    <row r="212" spans="2:244" s="1" customFormat="1" ht="25.5" x14ac:dyDescent="0.25">
      <c r="B212" s="47"/>
      <c r="C212" s="38" t="s">
        <v>215</v>
      </c>
      <c r="D212" s="6" t="str">
        <f>HYPERLINK(CONCATENATE("http://www.genenames.org/cgi-bin/gene_symbol_report?hgnc_id=HGNC:51316"),"B3GNT2P1 ")</f>
        <v xml:space="preserve">B3GNT2P1 </v>
      </c>
      <c r="E212" s="8" t="s">
        <v>216</v>
      </c>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c r="DB212" s="21"/>
      <c r="DC212" s="21"/>
      <c r="DD212" s="21"/>
      <c r="DE212" s="21"/>
      <c r="DF212" s="21"/>
      <c r="DG212" s="21"/>
      <c r="DH212" s="21"/>
      <c r="DI212" s="21"/>
      <c r="DJ212" s="21"/>
      <c r="DK212" s="21"/>
      <c r="DL212" s="21"/>
      <c r="DM212" s="21"/>
      <c r="DN212" s="21"/>
      <c r="DO212" s="21"/>
      <c r="DP212" s="21"/>
      <c r="DQ212" s="21"/>
      <c r="DR212" s="21"/>
      <c r="DS212" s="21"/>
      <c r="DT212" s="21"/>
      <c r="DU212" s="21"/>
      <c r="DV212" s="21"/>
      <c r="DW212" s="21"/>
      <c r="DX212" s="21"/>
      <c r="DY212" s="21"/>
      <c r="DZ212" s="21"/>
      <c r="EA212" s="21"/>
      <c r="EB212" s="21"/>
      <c r="EC212" s="21"/>
      <c r="ED212" s="21"/>
      <c r="EE212" s="21"/>
      <c r="EF212" s="21"/>
      <c r="EG212" s="21"/>
      <c r="EH212" s="21"/>
      <c r="EI212" s="21"/>
      <c r="EJ212" s="21"/>
      <c r="EK212" s="21"/>
      <c r="EL212" s="21"/>
      <c r="EM212" s="21"/>
      <c r="EN212" s="21"/>
      <c r="EO212" s="21"/>
      <c r="EP212" s="21"/>
      <c r="EQ212" s="21"/>
      <c r="ER212" s="21"/>
      <c r="ES212" s="21"/>
      <c r="ET212" s="21"/>
      <c r="EU212" s="21"/>
      <c r="EV212" s="21"/>
      <c r="EW212" s="21"/>
      <c r="EX212" s="21"/>
      <c r="EY212" s="21"/>
      <c r="EZ212" s="21"/>
      <c r="FA212" s="21"/>
      <c r="FB212" s="21"/>
      <c r="FC212" s="21"/>
      <c r="FD212" s="21"/>
      <c r="FE212" s="21"/>
      <c r="FF212" s="21"/>
      <c r="FG212" s="21"/>
      <c r="FH212" s="21"/>
      <c r="FI212" s="21"/>
      <c r="FJ212" s="21"/>
      <c r="FK212" s="21"/>
      <c r="FL212" s="21"/>
      <c r="FM212" s="21"/>
      <c r="FN212" s="21"/>
      <c r="FO212" s="21"/>
      <c r="FP212" s="21"/>
      <c r="FQ212" s="21"/>
      <c r="FR212" s="21"/>
      <c r="FS212" s="21"/>
      <c r="FT212" s="21"/>
      <c r="FU212" s="21"/>
      <c r="FV212" s="21"/>
      <c r="FW212" s="21"/>
      <c r="FX212" s="21"/>
      <c r="FY212" s="21"/>
      <c r="FZ212" s="21"/>
      <c r="GA212" s="21"/>
      <c r="GB212" s="21"/>
      <c r="GC212" s="21"/>
      <c r="GD212" s="21"/>
      <c r="GE212" s="21"/>
      <c r="GF212" s="21"/>
      <c r="GG212" s="21"/>
      <c r="GH212" s="21"/>
      <c r="GI212" s="21"/>
      <c r="GJ212" s="21"/>
      <c r="GK212" s="21"/>
      <c r="GL212" s="21"/>
      <c r="GM212" s="21"/>
      <c r="GN212" s="21"/>
      <c r="GO212" s="21"/>
      <c r="GP212" s="21"/>
      <c r="GQ212" s="21"/>
      <c r="GR212" s="21"/>
      <c r="GS212" s="21"/>
      <c r="GT212" s="21"/>
      <c r="GU212" s="21"/>
      <c r="GV212" s="21"/>
      <c r="GW212" s="21"/>
      <c r="GX212" s="21"/>
      <c r="GY212" s="21"/>
      <c r="GZ212" s="21"/>
      <c r="HA212" s="21"/>
      <c r="HB212" s="21"/>
      <c r="HC212" s="21"/>
      <c r="HD212" s="21"/>
      <c r="HE212" s="21"/>
      <c r="HF212" s="21"/>
      <c r="HG212" s="21"/>
      <c r="HH212" s="21"/>
      <c r="HI212" s="21"/>
      <c r="HJ212" s="21"/>
      <c r="HK212" s="21"/>
      <c r="HL212" s="21"/>
      <c r="HM212" s="21"/>
      <c r="HN212" s="21"/>
      <c r="HO212" s="21"/>
      <c r="HP212" s="21"/>
      <c r="HQ212" s="21"/>
      <c r="HR212" s="21"/>
      <c r="HS212" s="21"/>
      <c r="HT212" s="21"/>
      <c r="HU212" s="21"/>
      <c r="HV212" s="21"/>
      <c r="HW212" s="21"/>
      <c r="HX212" s="21"/>
      <c r="HY212" s="21"/>
      <c r="HZ212" s="21"/>
      <c r="IA212" s="21"/>
      <c r="IB212" s="21"/>
      <c r="IC212" s="21"/>
      <c r="ID212" s="21"/>
      <c r="IE212" s="21"/>
      <c r="IF212" s="21"/>
      <c r="IG212" s="21"/>
      <c r="IH212" s="21"/>
      <c r="II212" s="21"/>
      <c r="IJ212" s="21"/>
    </row>
    <row r="213" spans="2:244" s="1" customFormat="1" ht="25.5" x14ac:dyDescent="0.25">
      <c r="B213" s="47"/>
      <c r="C213" s="38"/>
      <c r="D213" s="6" t="str">
        <f>HYPERLINK(CONCATENATE("http://www.genenames.org/cgi-bin/gene_symbol_report?hgnc_id=HGNC:51317"),"B3GNTL1P1")</f>
        <v>B3GNTL1P1</v>
      </c>
      <c r="E213" s="8" t="s">
        <v>217</v>
      </c>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c r="DB213" s="21"/>
      <c r="DC213" s="21"/>
      <c r="DD213" s="21"/>
      <c r="DE213" s="21"/>
      <c r="DF213" s="21"/>
      <c r="DG213" s="21"/>
      <c r="DH213" s="21"/>
      <c r="DI213" s="21"/>
      <c r="DJ213" s="21"/>
      <c r="DK213" s="21"/>
      <c r="DL213" s="21"/>
      <c r="DM213" s="21"/>
      <c r="DN213" s="21"/>
      <c r="DO213" s="21"/>
      <c r="DP213" s="21"/>
      <c r="DQ213" s="21"/>
      <c r="DR213" s="21"/>
      <c r="DS213" s="21"/>
      <c r="DT213" s="21"/>
      <c r="DU213" s="21"/>
      <c r="DV213" s="21"/>
      <c r="DW213" s="21"/>
      <c r="DX213" s="21"/>
      <c r="DY213" s="21"/>
      <c r="DZ213" s="21"/>
      <c r="EA213" s="21"/>
      <c r="EB213" s="21"/>
      <c r="EC213" s="21"/>
      <c r="ED213" s="21"/>
      <c r="EE213" s="21"/>
      <c r="EF213" s="21"/>
      <c r="EG213" s="21"/>
      <c r="EH213" s="21"/>
      <c r="EI213" s="21"/>
      <c r="EJ213" s="21"/>
      <c r="EK213" s="21"/>
      <c r="EL213" s="21"/>
      <c r="EM213" s="21"/>
      <c r="EN213" s="21"/>
      <c r="EO213" s="21"/>
      <c r="EP213" s="21"/>
      <c r="EQ213" s="21"/>
      <c r="ER213" s="21"/>
      <c r="ES213" s="21"/>
      <c r="ET213" s="21"/>
      <c r="EU213" s="21"/>
      <c r="EV213" s="21"/>
      <c r="EW213" s="21"/>
      <c r="EX213" s="21"/>
      <c r="EY213" s="21"/>
      <c r="EZ213" s="21"/>
      <c r="FA213" s="21"/>
      <c r="FB213" s="21"/>
      <c r="FC213" s="21"/>
      <c r="FD213" s="21"/>
      <c r="FE213" s="21"/>
      <c r="FF213" s="21"/>
      <c r="FG213" s="21"/>
      <c r="FH213" s="21"/>
      <c r="FI213" s="21"/>
      <c r="FJ213" s="21"/>
      <c r="FK213" s="21"/>
      <c r="FL213" s="21"/>
      <c r="FM213" s="21"/>
      <c r="FN213" s="21"/>
      <c r="FO213" s="21"/>
      <c r="FP213" s="21"/>
      <c r="FQ213" s="21"/>
      <c r="FR213" s="21"/>
      <c r="FS213" s="21"/>
      <c r="FT213" s="21"/>
      <c r="FU213" s="21"/>
      <c r="FV213" s="21"/>
      <c r="FW213" s="21"/>
      <c r="FX213" s="21"/>
      <c r="FY213" s="21"/>
      <c r="FZ213" s="21"/>
      <c r="GA213" s="21"/>
      <c r="GB213" s="21"/>
      <c r="GC213" s="21"/>
      <c r="GD213" s="21"/>
      <c r="GE213" s="21"/>
      <c r="GF213" s="21"/>
      <c r="GG213" s="21"/>
      <c r="GH213" s="21"/>
      <c r="GI213" s="21"/>
      <c r="GJ213" s="21"/>
      <c r="GK213" s="21"/>
      <c r="GL213" s="21"/>
      <c r="GM213" s="21"/>
      <c r="GN213" s="21"/>
      <c r="GO213" s="21"/>
      <c r="GP213" s="21"/>
      <c r="GQ213" s="21"/>
      <c r="GR213" s="21"/>
      <c r="GS213" s="21"/>
      <c r="GT213" s="21"/>
      <c r="GU213" s="21"/>
      <c r="GV213" s="21"/>
      <c r="GW213" s="21"/>
      <c r="GX213" s="21"/>
      <c r="GY213" s="21"/>
      <c r="GZ213" s="21"/>
      <c r="HA213" s="21"/>
      <c r="HB213" s="21"/>
      <c r="HC213" s="21"/>
      <c r="HD213" s="21"/>
      <c r="HE213" s="21"/>
      <c r="HF213" s="21"/>
      <c r="HG213" s="21"/>
      <c r="HH213" s="21"/>
      <c r="HI213" s="21"/>
      <c r="HJ213" s="21"/>
      <c r="HK213" s="21"/>
      <c r="HL213" s="21"/>
      <c r="HM213" s="21"/>
      <c r="HN213" s="21"/>
      <c r="HO213" s="21"/>
      <c r="HP213" s="21"/>
      <c r="HQ213" s="21"/>
      <c r="HR213" s="21"/>
      <c r="HS213" s="21"/>
      <c r="HT213" s="21"/>
      <c r="HU213" s="21"/>
      <c r="HV213" s="21"/>
      <c r="HW213" s="21"/>
      <c r="HX213" s="21"/>
      <c r="HY213" s="21"/>
      <c r="HZ213" s="21"/>
      <c r="IA213" s="21"/>
      <c r="IB213" s="21"/>
      <c r="IC213" s="21"/>
      <c r="ID213" s="21"/>
      <c r="IE213" s="21"/>
      <c r="IF213" s="21"/>
      <c r="IG213" s="21"/>
      <c r="IH213" s="21"/>
      <c r="II213" s="21"/>
      <c r="IJ213" s="21"/>
    </row>
    <row r="214" spans="2:244" s="1" customFormat="1" ht="25.5" x14ac:dyDescent="0.25">
      <c r="B214" s="47"/>
      <c r="C214" s="38"/>
      <c r="D214" s="6" t="str">
        <f>HYPERLINK(CONCATENATE("http://www.genenames.org/cgi-bin/gene_symbol_report?hgnc_id=HGNC:51318"),"B3GNTL1P2")</f>
        <v>B3GNTL1P2</v>
      </c>
      <c r="E214" s="8" t="s">
        <v>218</v>
      </c>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c r="DB214" s="21"/>
      <c r="DC214" s="21"/>
      <c r="DD214" s="21"/>
      <c r="DE214" s="21"/>
      <c r="DF214" s="21"/>
      <c r="DG214" s="21"/>
      <c r="DH214" s="21"/>
      <c r="DI214" s="21"/>
      <c r="DJ214" s="21"/>
      <c r="DK214" s="21"/>
      <c r="DL214" s="21"/>
      <c r="DM214" s="21"/>
      <c r="DN214" s="21"/>
      <c r="DO214" s="21"/>
      <c r="DP214" s="21"/>
      <c r="DQ214" s="21"/>
      <c r="DR214" s="21"/>
      <c r="DS214" s="21"/>
      <c r="DT214" s="21"/>
      <c r="DU214" s="21"/>
      <c r="DV214" s="21"/>
      <c r="DW214" s="21"/>
      <c r="DX214" s="21"/>
      <c r="DY214" s="21"/>
      <c r="DZ214" s="21"/>
      <c r="EA214" s="21"/>
      <c r="EB214" s="21"/>
      <c r="EC214" s="21"/>
      <c r="ED214" s="21"/>
      <c r="EE214" s="21"/>
      <c r="EF214" s="21"/>
      <c r="EG214" s="21"/>
      <c r="EH214" s="21"/>
      <c r="EI214" s="21"/>
      <c r="EJ214" s="21"/>
      <c r="EK214" s="21"/>
      <c r="EL214" s="21"/>
      <c r="EM214" s="21"/>
      <c r="EN214" s="21"/>
      <c r="EO214" s="21"/>
      <c r="EP214" s="21"/>
      <c r="EQ214" s="21"/>
      <c r="ER214" s="21"/>
      <c r="ES214" s="21"/>
      <c r="ET214" s="21"/>
      <c r="EU214" s="21"/>
      <c r="EV214" s="21"/>
      <c r="EW214" s="21"/>
      <c r="EX214" s="21"/>
      <c r="EY214" s="21"/>
      <c r="EZ214" s="21"/>
      <c r="FA214" s="21"/>
      <c r="FB214" s="21"/>
      <c r="FC214" s="21"/>
      <c r="FD214" s="21"/>
      <c r="FE214" s="21"/>
      <c r="FF214" s="21"/>
      <c r="FG214" s="21"/>
      <c r="FH214" s="21"/>
      <c r="FI214" s="21"/>
      <c r="FJ214" s="21"/>
      <c r="FK214" s="21"/>
      <c r="FL214" s="21"/>
      <c r="FM214" s="21"/>
      <c r="FN214" s="21"/>
      <c r="FO214" s="21"/>
      <c r="FP214" s="21"/>
      <c r="FQ214" s="21"/>
      <c r="FR214" s="21"/>
      <c r="FS214" s="21"/>
      <c r="FT214" s="21"/>
      <c r="FU214" s="21"/>
      <c r="FV214" s="21"/>
      <c r="FW214" s="21"/>
      <c r="FX214" s="21"/>
      <c r="FY214" s="21"/>
      <c r="FZ214" s="21"/>
      <c r="GA214" s="21"/>
      <c r="GB214" s="21"/>
      <c r="GC214" s="21"/>
      <c r="GD214" s="21"/>
      <c r="GE214" s="21"/>
      <c r="GF214" s="21"/>
      <c r="GG214" s="21"/>
      <c r="GH214" s="21"/>
      <c r="GI214" s="21"/>
      <c r="GJ214" s="21"/>
      <c r="GK214" s="21"/>
      <c r="GL214" s="21"/>
      <c r="GM214" s="21"/>
      <c r="GN214" s="21"/>
      <c r="GO214" s="21"/>
      <c r="GP214" s="21"/>
      <c r="GQ214" s="21"/>
      <c r="GR214" s="21"/>
      <c r="GS214" s="21"/>
      <c r="GT214" s="21"/>
      <c r="GU214" s="21"/>
      <c r="GV214" s="21"/>
      <c r="GW214" s="21"/>
      <c r="GX214" s="21"/>
      <c r="GY214" s="21"/>
      <c r="GZ214" s="21"/>
      <c r="HA214" s="21"/>
      <c r="HB214" s="21"/>
      <c r="HC214" s="21"/>
      <c r="HD214" s="21"/>
      <c r="HE214" s="21"/>
      <c r="HF214" s="21"/>
      <c r="HG214" s="21"/>
      <c r="HH214" s="21"/>
      <c r="HI214" s="21"/>
      <c r="HJ214" s="21"/>
      <c r="HK214" s="21"/>
      <c r="HL214" s="21"/>
      <c r="HM214" s="21"/>
      <c r="HN214" s="21"/>
      <c r="HO214" s="21"/>
      <c r="HP214" s="21"/>
      <c r="HQ214" s="21"/>
      <c r="HR214" s="21"/>
      <c r="HS214" s="21"/>
      <c r="HT214" s="21"/>
      <c r="HU214" s="21"/>
      <c r="HV214" s="21"/>
      <c r="HW214" s="21"/>
      <c r="HX214" s="21"/>
      <c r="HY214" s="21"/>
      <c r="HZ214" s="21"/>
      <c r="IA214" s="21"/>
      <c r="IB214" s="21"/>
      <c r="IC214" s="21"/>
      <c r="ID214" s="21"/>
      <c r="IE214" s="21"/>
      <c r="IF214" s="21"/>
      <c r="IG214" s="21"/>
      <c r="IH214" s="21"/>
      <c r="II214" s="21"/>
      <c r="IJ214" s="21"/>
    </row>
    <row r="215" spans="2:244" s="1" customFormat="1" ht="15.75" x14ac:dyDescent="0.25">
      <c r="B215" s="47"/>
      <c r="C215" s="38"/>
      <c r="D215" s="6" t="str">
        <f>HYPERLINK(CONCATENATE("http://www.genenames.org/cgi-bin/gene_symbol_report?hgnc_id=HGNC:16532"),"GCNT1P1")</f>
        <v>GCNT1P1</v>
      </c>
      <c r="E215" s="8" t="s">
        <v>219</v>
      </c>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c r="DB215" s="21"/>
      <c r="DC215" s="21"/>
      <c r="DD215" s="21"/>
      <c r="DE215" s="21"/>
      <c r="DF215" s="21"/>
      <c r="DG215" s="21"/>
      <c r="DH215" s="21"/>
      <c r="DI215" s="21"/>
      <c r="DJ215" s="21"/>
      <c r="DK215" s="21"/>
      <c r="DL215" s="21"/>
      <c r="DM215" s="21"/>
      <c r="DN215" s="21"/>
      <c r="DO215" s="21"/>
      <c r="DP215" s="21"/>
      <c r="DQ215" s="21"/>
      <c r="DR215" s="21"/>
      <c r="DS215" s="21"/>
      <c r="DT215" s="21"/>
      <c r="DU215" s="21"/>
      <c r="DV215" s="21"/>
      <c r="DW215" s="21"/>
      <c r="DX215" s="21"/>
      <c r="DY215" s="21"/>
      <c r="DZ215" s="21"/>
      <c r="EA215" s="21"/>
      <c r="EB215" s="21"/>
      <c r="EC215" s="21"/>
      <c r="ED215" s="21"/>
      <c r="EE215" s="21"/>
      <c r="EF215" s="21"/>
      <c r="EG215" s="21"/>
      <c r="EH215" s="21"/>
      <c r="EI215" s="21"/>
      <c r="EJ215" s="21"/>
      <c r="EK215" s="21"/>
      <c r="EL215" s="21"/>
      <c r="EM215" s="21"/>
      <c r="EN215" s="21"/>
      <c r="EO215" s="21"/>
      <c r="EP215" s="21"/>
      <c r="EQ215" s="21"/>
      <c r="ER215" s="21"/>
      <c r="ES215" s="21"/>
      <c r="ET215" s="21"/>
      <c r="EU215" s="21"/>
      <c r="EV215" s="21"/>
      <c r="EW215" s="21"/>
      <c r="EX215" s="21"/>
      <c r="EY215" s="21"/>
      <c r="EZ215" s="21"/>
      <c r="FA215" s="21"/>
      <c r="FB215" s="21"/>
      <c r="FC215" s="21"/>
      <c r="FD215" s="21"/>
      <c r="FE215" s="21"/>
      <c r="FF215" s="21"/>
      <c r="FG215" s="21"/>
      <c r="FH215" s="21"/>
      <c r="FI215" s="21"/>
      <c r="FJ215" s="21"/>
      <c r="FK215" s="21"/>
      <c r="FL215" s="21"/>
      <c r="FM215" s="21"/>
      <c r="FN215" s="21"/>
      <c r="FO215" s="21"/>
      <c r="FP215" s="21"/>
      <c r="FQ215" s="21"/>
      <c r="FR215" s="21"/>
      <c r="FS215" s="21"/>
      <c r="FT215" s="21"/>
      <c r="FU215" s="21"/>
      <c r="FV215" s="21"/>
      <c r="FW215" s="21"/>
      <c r="FX215" s="21"/>
      <c r="FY215" s="21"/>
      <c r="FZ215" s="21"/>
      <c r="GA215" s="21"/>
      <c r="GB215" s="21"/>
      <c r="GC215" s="21"/>
      <c r="GD215" s="21"/>
      <c r="GE215" s="21"/>
      <c r="GF215" s="21"/>
      <c r="GG215" s="21"/>
      <c r="GH215" s="21"/>
      <c r="GI215" s="21"/>
      <c r="GJ215" s="21"/>
      <c r="GK215" s="21"/>
      <c r="GL215" s="21"/>
      <c r="GM215" s="21"/>
      <c r="GN215" s="21"/>
      <c r="GO215" s="21"/>
      <c r="GP215" s="21"/>
      <c r="GQ215" s="21"/>
      <c r="GR215" s="21"/>
      <c r="GS215" s="21"/>
      <c r="GT215" s="21"/>
      <c r="GU215" s="21"/>
      <c r="GV215" s="21"/>
      <c r="GW215" s="21"/>
      <c r="GX215" s="21"/>
      <c r="GY215" s="21"/>
      <c r="GZ215" s="21"/>
      <c r="HA215" s="21"/>
      <c r="HB215" s="21"/>
      <c r="HC215" s="21"/>
      <c r="HD215" s="21"/>
      <c r="HE215" s="21"/>
      <c r="HF215" s="21"/>
      <c r="HG215" s="21"/>
      <c r="HH215" s="21"/>
      <c r="HI215" s="21"/>
      <c r="HJ215" s="21"/>
      <c r="HK215" s="21"/>
      <c r="HL215" s="21"/>
      <c r="HM215" s="21"/>
      <c r="HN215" s="21"/>
      <c r="HO215" s="21"/>
      <c r="HP215" s="21"/>
      <c r="HQ215" s="21"/>
      <c r="HR215" s="21"/>
      <c r="HS215" s="21"/>
      <c r="HT215" s="21"/>
      <c r="HU215" s="21"/>
      <c r="HV215" s="21"/>
      <c r="HW215" s="21"/>
      <c r="HX215" s="21"/>
      <c r="HY215" s="21"/>
      <c r="HZ215" s="21"/>
      <c r="IA215" s="21"/>
      <c r="IB215" s="21"/>
      <c r="IC215" s="21"/>
      <c r="ID215" s="21"/>
      <c r="IE215" s="21"/>
      <c r="IF215" s="21"/>
      <c r="IG215" s="21"/>
      <c r="IH215" s="21"/>
      <c r="II215" s="21"/>
      <c r="IJ215" s="21"/>
    </row>
    <row r="216" spans="2:244" s="14" customFormat="1" ht="1.5" customHeight="1" x14ac:dyDescent="0.25">
      <c r="B216" s="10"/>
      <c r="C216" s="11"/>
      <c r="D216" s="12"/>
      <c r="E216" s="13"/>
    </row>
    <row r="217" spans="2:244" s="1" customFormat="1" ht="15.75" x14ac:dyDescent="0.25">
      <c r="B217" s="47" t="s">
        <v>220</v>
      </c>
      <c r="C217" s="38" t="s">
        <v>0</v>
      </c>
      <c r="D217" s="6" t="str">
        <f>HYPERLINK(CONCATENATE("http://www.genenames.org/cgi-bin/gene_symbol_report?hgnc_id=HGNC:4116"),"GALE")</f>
        <v>GALE</v>
      </c>
      <c r="E217" s="8" t="s">
        <v>68</v>
      </c>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c r="DB217" s="21"/>
      <c r="DC217" s="21"/>
      <c r="DD217" s="21"/>
      <c r="DE217" s="21"/>
      <c r="DF217" s="21"/>
      <c r="DG217" s="21"/>
      <c r="DH217" s="21"/>
      <c r="DI217" s="21"/>
      <c r="DJ217" s="21"/>
      <c r="DK217" s="21"/>
      <c r="DL217" s="21"/>
      <c r="DM217" s="21"/>
      <c r="DN217" s="21"/>
      <c r="DO217" s="21"/>
      <c r="DP217" s="21"/>
      <c r="DQ217" s="21"/>
      <c r="DR217" s="21"/>
      <c r="DS217" s="21"/>
      <c r="DT217" s="21"/>
      <c r="DU217" s="21"/>
      <c r="DV217" s="21"/>
      <c r="DW217" s="21"/>
      <c r="DX217" s="21"/>
      <c r="DY217" s="21"/>
      <c r="DZ217" s="21"/>
      <c r="EA217" s="21"/>
      <c r="EB217" s="21"/>
      <c r="EC217" s="21"/>
      <c r="ED217" s="21"/>
      <c r="EE217" s="21"/>
      <c r="EF217" s="21"/>
      <c r="EG217" s="21"/>
      <c r="EH217" s="21"/>
      <c r="EI217" s="21"/>
      <c r="EJ217" s="21"/>
      <c r="EK217" s="21"/>
      <c r="EL217" s="21"/>
      <c r="EM217" s="21"/>
      <c r="EN217" s="21"/>
      <c r="EO217" s="21"/>
      <c r="EP217" s="21"/>
      <c r="EQ217" s="21"/>
      <c r="ER217" s="21"/>
      <c r="ES217" s="21"/>
      <c r="ET217" s="21"/>
      <c r="EU217" s="21"/>
      <c r="EV217" s="21"/>
      <c r="EW217" s="21"/>
      <c r="EX217" s="21"/>
      <c r="EY217" s="21"/>
      <c r="EZ217" s="21"/>
      <c r="FA217" s="21"/>
      <c r="FB217" s="21"/>
      <c r="FC217" s="21"/>
      <c r="FD217" s="21"/>
      <c r="FE217" s="21"/>
      <c r="FF217" s="21"/>
      <c r="FG217" s="21"/>
      <c r="FH217" s="21"/>
      <c r="FI217" s="21"/>
      <c r="FJ217" s="21"/>
      <c r="FK217" s="21"/>
      <c r="FL217" s="21"/>
      <c r="FM217" s="21"/>
      <c r="FN217" s="21"/>
      <c r="FO217" s="21"/>
      <c r="FP217" s="21"/>
      <c r="FQ217" s="21"/>
      <c r="FR217" s="21"/>
      <c r="FS217" s="21"/>
      <c r="FT217" s="21"/>
      <c r="FU217" s="21"/>
      <c r="FV217" s="21"/>
      <c r="FW217" s="21"/>
      <c r="FX217" s="21"/>
      <c r="FY217" s="21"/>
      <c r="FZ217" s="21"/>
      <c r="GA217" s="21"/>
      <c r="GB217" s="21"/>
      <c r="GC217" s="21"/>
      <c r="GD217" s="21"/>
      <c r="GE217" s="21"/>
      <c r="GF217" s="21"/>
      <c r="GG217" s="21"/>
      <c r="GH217" s="21"/>
      <c r="GI217" s="21"/>
      <c r="GJ217" s="21"/>
      <c r="GK217" s="21"/>
      <c r="GL217" s="21"/>
      <c r="GM217" s="21"/>
      <c r="GN217" s="21"/>
      <c r="GO217" s="21"/>
      <c r="GP217" s="21"/>
      <c r="GQ217" s="21"/>
      <c r="GR217" s="21"/>
      <c r="GS217" s="21"/>
      <c r="GT217" s="21"/>
      <c r="GU217" s="21"/>
      <c r="GV217" s="21"/>
      <c r="GW217" s="21"/>
      <c r="GX217" s="21"/>
      <c r="GY217" s="21"/>
      <c r="GZ217" s="21"/>
      <c r="HA217" s="21"/>
      <c r="HB217" s="21"/>
      <c r="HC217" s="21"/>
      <c r="HD217" s="21"/>
      <c r="HE217" s="21"/>
      <c r="HF217" s="21"/>
      <c r="HG217" s="21"/>
      <c r="HH217" s="21"/>
      <c r="HI217" s="21"/>
      <c r="HJ217" s="21"/>
      <c r="HK217" s="21"/>
      <c r="HL217" s="21"/>
      <c r="HM217" s="21"/>
      <c r="HN217" s="21"/>
      <c r="HO217" s="21"/>
      <c r="HP217" s="21"/>
      <c r="HQ217" s="21"/>
      <c r="HR217" s="21"/>
      <c r="HS217" s="21"/>
      <c r="HT217" s="21"/>
      <c r="HU217" s="21"/>
      <c r="HV217" s="21"/>
      <c r="HW217" s="21"/>
      <c r="HX217" s="21"/>
      <c r="HY217" s="21"/>
      <c r="HZ217" s="21"/>
      <c r="IA217" s="21"/>
      <c r="IB217" s="21"/>
      <c r="IC217" s="21"/>
      <c r="ID217" s="21"/>
      <c r="IE217" s="21"/>
      <c r="IF217" s="21"/>
      <c r="IG217" s="21"/>
      <c r="IH217" s="21"/>
      <c r="II217" s="21"/>
      <c r="IJ217" s="21"/>
    </row>
    <row r="218" spans="2:244" s="1" customFormat="1" ht="15.75" x14ac:dyDescent="0.25">
      <c r="B218" s="47"/>
      <c r="C218" s="38"/>
      <c r="D218" s="6" t="str">
        <f>HYPERLINK(CONCATENATE("http://www.genenames.org/cgi-bin/gene_symbol_report?hgnc_id=HGNC:4119"),"GALK2")</f>
        <v>GALK2</v>
      </c>
      <c r="E218" s="8" t="s">
        <v>69</v>
      </c>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c r="DB218" s="21"/>
      <c r="DC218" s="21"/>
      <c r="DD218" s="21"/>
      <c r="DE218" s="21"/>
      <c r="DF218" s="21"/>
      <c r="DG218" s="21"/>
      <c r="DH218" s="21"/>
      <c r="DI218" s="21"/>
      <c r="DJ218" s="21"/>
      <c r="DK218" s="21"/>
      <c r="DL218" s="21"/>
      <c r="DM218" s="21"/>
      <c r="DN218" s="21"/>
      <c r="DO218" s="21"/>
      <c r="DP218" s="21"/>
      <c r="DQ218" s="21"/>
      <c r="DR218" s="21"/>
      <c r="DS218" s="21"/>
      <c r="DT218" s="21"/>
      <c r="DU218" s="21"/>
      <c r="DV218" s="21"/>
      <c r="DW218" s="21"/>
      <c r="DX218" s="21"/>
      <c r="DY218" s="21"/>
      <c r="DZ218" s="21"/>
      <c r="EA218" s="21"/>
      <c r="EB218" s="21"/>
      <c r="EC218" s="21"/>
      <c r="ED218" s="21"/>
      <c r="EE218" s="21"/>
      <c r="EF218" s="21"/>
      <c r="EG218" s="21"/>
      <c r="EH218" s="21"/>
      <c r="EI218" s="21"/>
      <c r="EJ218" s="21"/>
      <c r="EK218" s="21"/>
      <c r="EL218" s="21"/>
      <c r="EM218" s="21"/>
      <c r="EN218" s="21"/>
      <c r="EO218" s="21"/>
      <c r="EP218" s="21"/>
      <c r="EQ218" s="21"/>
      <c r="ER218" s="21"/>
      <c r="ES218" s="21"/>
      <c r="ET218" s="21"/>
      <c r="EU218" s="21"/>
      <c r="EV218" s="21"/>
      <c r="EW218" s="21"/>
      <c r="EX218" s="21"/>
      <c r="EY218" s="21"/>
      <c r="EZ218" s="21"/>
      <c r="FA218" s="21"/>
      <c r="FB218" s="21"/>
      <c r="FC218" s="21"/>
      <c r="FD218" s="21"/>
      <c r="FE218" s="21"/>
      <c r="FF218" s="21"/>
      <c r="FG218" s="21"/>
      <c r="FH218" s="21"/>
      <c r="FI218" s="21"/>
      <c r="FJ218" s="21"/>
      <c r="FK218" s="21"/>
      <c r="FL218" s="21"/>
      <c r="FM218" s="21"/>
      <c r="FN218" s="21"/>
      <c r="FO218" s="21"/>
      <c r="FP218" s="21"/>
      <c r="FQ218" s="21"/>
      <c r="FR218" s="21"/>
      <c r="FS218" s="21"/>
      <c r="FT218" s="21"/>
      <c r="FU218" s="21"/>
      <c r="FV218" s="21"/>
      <c r="FW218" s="21"/>
      <c r="FX218" s="21"/>
      <c r="FY218" s="21"/>
      <c r="FZ218" s="21"/>
      <c r="GA218" s="21"/>
      <c r="GB218" s="21"/>
      <c r="GC218" s="21"/>
      <c r="GD218" s="21"/>
      <c r="GE218" s="21"/>
      <c r="GF218" s="21"/>
      <c r="GG218" s="21"/>
      <c r="GH218" s="21"/>
      <c r="GI218" s="21"/>
      <c r="GJ218" s="21"/>
      <c r="GK218" s="21"/>
      <c r="GL218" s="21"/>
      <c r="GM218" s="21"/>
      <c r="GN218" s="21"/>
      <c r="GO218" s="21"/>
      <c r="GP218" s="21"/>
      <c r="GQ218" s="21"/>
      <c r="GR218" s="21"/>
      <c r="GS218" s="21"/>
      <c r="GT218" s="21"/>
      <c r="GU218" s="21"/>
      <c r="GV218" s="21"/>
      <c r="GW218" s="21"/>
      <c r="GX218" s="21"/>
      <c r="GY218" s="21"/>
      <c r="GZ218" s="21"/>
      <c r="HA218" s="21"/>
      <c r="HB218" s="21"/>
      <c r="HC218" s="21"/>
      <c r="HD218" s="21"/>
      <c r="HE218" s="21"/>
      <c r="HF218" s="21"/>
      <c r="HG218" s="21"/>
      <c r="HH218" s="21"/>
      <c r="HI218" s="21"/>
      <c r="HJ218" s="21"/>
      <c r="HK218" s="21"/>
      <c r="HL218" s="21"/>
      <c r="HM218" s="21"/>
      <c r="HN218" s="21"/>
      <c r="HO218" s="21"/>
      <c r="HP218" s="21"/>
      <c r="HQ218" s="21"/>
      <c r="HR218" s="21"/>
      <c r="HS218" s="21"/>
      <c r="HT218" s="21"/>
      <c r="HU218" s="21"/>
      <c r="HV218" s="21"/>
      <c r="HW218" s="21"/>
      <c r="HX218" s="21"/>
      <c r="HY218" s="21"/>
      <c r="HZ218" s="21"/>
      <c r="IA218" s="21"/>
      <c r="IB218" s="21"/>
      <c r="IC218" s="21"/>
      <c r="ID218" s="21"/>
      <c r="IE218" s="21"/>
      <c r="IF218" s="21"/>
      <c r="IG218" s="21"/>
      <c r="IH218" s="21"/>
      <c r="II218" s="21"/>
      <c r="IJ218" s="21"/>
    </row>
    <row r="219" spans="2:244" s="1" customFormat="1" ht="15.75" x14ac:dyDescent="0.25">
      <c r="B219" s="47"/>
      <c r="C219" s="38"/>
      <c r="D219" s="6" t="str">
        <f>HYPERLINK(CONCATENATE("http://www.genenames.org/cgi-bin/gene_symbol_report?hgnc_id=HGNC:12457"),"UAP1")</f>
        <v>UAP1</v>
      </c>
      <c r="E219" s="8" t="s">
        <v>172</v>
      </c>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c r="DB219" s="21"/>
      <c r="DC219" s="21"/>
      <c r="DD219" s="21"/>
      <c r="DE219" s="21"/>
      <c r="DF219" s="21"/>
      <c r="DG219" s="21"/>
      <c r="DH219" s="21"/>
      <c r="DI219" s="21"/>
      <c r="DJ219" s="21"/>
      <c r="DK219" s="21"/>
      <c r="DL219" s="21"/>
      <c r="DM219" s="21"/>
      <c r="DN219" s="21"/>
      <c r="DO219" s="21"/>
      <c r="DP219" s="21"/>
      <c r="DQ219" s="21"/>
      <c r="DR219" s="21"/>
      <c r="DS219" s="21"/>
      <c r="DT219" s="21"/>
      <c r="DU219" s="21"/>
      <c r="DV219" s="21"/>
      <c r="DW219" s="21"/>
      <c r="DX219" s="21"/>
      <c r="DY219" s="21"/>
      <c r="DZ219" s="21"/>
      <c r="EA219" s="21"/>
      <c r="EB219" s="21"/>
      <c r="EC219" s="21"/>
      <c r="ED219" s="21"/>
      <c r="EE219" s="21"/>
      <c r="EF219" s="21"/>
      <c r="EG219" s="21"/>
      <c r="EH219" s="21"/>
      <c r="EI219" s="21"/>
      <c r="EJ219" s="21"/>
      <c r="EK219" s="21"/>
      <c r="EL219" s="21"/>
      <c r="EM219" s="21"/>
      <c r="EN219" s="21"/>
      <c r="EO219" s="21"/>
      <c r="EP219" s="21"/>
      <c r="EQ219" s="21"/>
      <c r="ER219" s="21"/>
      <c r="ES219" s="21"/>
      <c r="ET219" s="21"/>
      <c r="EU219" s="21"/>
      <c r="EV219" s="21"/>
      <c r="EW219" s="21"/>
      <c r="EX219" s="21"/>
      <c r="EY219" s="21"/>
      <c r="EZ219" s="21"/>
      <c r="FA219" s="21"/>
      <c r="FB219" s="21"/>
      <c r="FC219" s="21"/>
      <c r="FD219" s="21"/>
      <c r="FE219" s="21"/>
      <c r="FF219" s="21"/>
      <c r="FG219" s="21"/>
      <c r="FH219" s="21"/>
      <c r="FI219" s="21"/>
      <c r="FJ219" s="21"/>
      <c r="FK219" s="21"/>
      <c r="FL219" s="21"/>
      <c r="FM219" s="21"/>
      <c r="FN219" s="21"/>
      <c r="FO219" s="21"/>
      <c r="FP219" s="21"/>
      <c r="FQ219" s="21"/>
      <c r="FR219" s="21"/>
      <c r="FS219" s="21"/>
      <c r="FT219" s="21"/>
      <c r="FU219" s="21"/>
      <c r="FV219" s="21"/>
      <c r="FW219" s="21"/>
      <c r="FX219" s="21"/>
      <c r="FY219" s="21"/>
      <c r="FZ219" s="21"/>
      <c r="GA219" s="21"/>
      <c r="GB219" s="21"/>
      <c r="GC219" s="21"/>
      <c r="GD219" s="21"/>
      <c r="GE219" s="21"/>
      <c r="GF219" s="21"/>
      <c r="GG219" s="21"/>
      <c r="GH219" s="21"/>
      <c r="GI219" s="21"/>
      <c r="GJ219" s="21"/>
      <c r="GK219" s="21"/>
      <c r="GL219" s="21"/>
      <c r="GM219" s="21"/>
      <c r="GN219" s="21"/>
      <c r="GO219" s="21"/>
      <c r="GP219" s="21"/>
      <c r="GQ219" s="21"/>
      <c r="GR219" s="21"/>
      <c r="GS219" s="21"/>
      <c r="GT219" s="21"/>
      <c r="GU219" s="21"/>
      <c r="GV219" s="21"/>
      <c r="GW219" s="21"/>
      <c r="GX219" s="21"/>
      <c r="GY219" s="21"/>
      <c r="GZ219" s="21"/>
      <c r="HA219" s="21"/>
      <c r="HB219" s="21"/>
      <c r="HC219" s="21"/>
      <c r="HD219" s="21"/>
      <c r="HE219" s="21"/>
      <c r="HF219" s="21"/>
      <c r="HG219" s="21"/>
      <c r="HH219" s="21"/>
      <c r="HI219" s="21"/>
      <c r="HJ219" s="21"/>
      <c r="HK219" s="21"/>
      <c r="HL219" s="21"/>
      <c r="HM219" s="21"/>
      <c r="HN219" s="21"/>
      <c r="HO219" s="21"/>
      <c r="HP219" s="21"/>
      <c r="HQ219" s="21"/>
      <c r="HR219" s="21"/>
      <c r="HS219" s="21"/>
      <c r="HT219" s="21"/>
      <c r="HU219" s="21"/>
      <c r="HV219" s="21"/>
      <c r="HW219" s="21"/>
      <c r="HX219" s="21"/>
      <c r="HY219" s="21"/>
      <c r="HZ219" s="21"/>
      <c r="IA219" s="21"/>
      <c r="IB219" s="21"/>
      <c r="IC219" s="21"/>
      <c r="ID219" s="21"/>
      <c r="IE219" s="21"/>
      <c r="IF219" s="21"/>
      <c r="IG219" s="21"/>
      <c r="IH219" s="21"/>
      <c r="II219" s="21"/>
      <c r="IJ219" s="21"/>
    </row>
    <row r="220" spans="2:244" s="1" customFormat="1" ht="15.75" x14ac:dyDescent="0.25">
      <c r="B220" s="47"/>
      <c r="C220" s="38"/>
      <c r="D220" s="6" t="s">
        <v>17</v>
      </c>
      <c r="E220" s="8" t="s">
        <v>18</v>
      </c>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c r="DB220" s="21"/>
      <c r="DC220" s="21"/>
      <c r="DD220" s="21"/>
      <c r="DE220" s="21"/>
      <c r="DF220" s="21"/>
      <c r="DG220" s="21"/>
      <c r="DH220" s="21"/>
      <c r="DI220" s="21"/>
      <c r="DJ220" s="21"/>
      <c r="DK220" s="21"/>
      <c r="DL220" s="21"/>
      <c r="DM220" s="21"/>
      <c r="DN220" s="21"/>
      <c r="DO220" s="21"/>
      <c r="DP220" s="21"/>
      <c r="DQ220" s="21"/>
      <c r="DR220" s="21"/>
      <c r="DS220" s="21"/>
      <c r="DT220" s="21"/>
      <c r="DU220" s="21"/>
      <c r="DV220" s="21"/>
      <c r="DW220" s="21"/>
      <c r="DX220" s="21"/>
      <c r="DY220" s="21"/>
      <c r="DZ220" s="21"/>
      <c r="EA220" s="21"/>
      <c r="EB220" s="21"/>
      <c r="EC220" s="21"/>
      <c r="ED220" s="21"/>
      <c r="EE220" s="21"/>
      <c r="EF220" s="21"/>
      <c r="EG220" s="21"/>
      <c r="EH220" s="21"/>
      <c r="EI220" s="21"/>
      <c r="EJ220" s="21"/>
      <c r="EK220" s="21"/>
      <c r="EL220" s="21"/>
      <c r="EM220" s="21"/>
      <c r="EN220" s="21"/>
      <c r="EO220" s="21"/>
      <c r="EP220" s="21"/>
      <c r="EQ220" s="21"/>
      <c r="ER220" s="21"/>
      <c r="ES220" s="21"/>
      <c r="ET220" s="21"/>
      <c r="EU220" s="21"/>
      <c r="EV220" s="21"/>
      <c r="EW220" s="21"/>
      <c r="EX220" s="21"/>
      <c r="EY220" s="21"/>
      <c r="EZ220" s="21"/>
      <c r="FA220" s="21"/>
      <c r="FB220" s="21"/>
      <c r="FC220" s="21"/>
      <c r="FD220" s="21"/>
      <c r="FE220" s="21"/>
      <c r="FF220" s="21"/>
      <c r="FG220" s="21"/>
      <c r="FH220" s="21"/>
      <c r="FI220" s="21"/>
      <c r="FJ220" s="21"/>
      <c r="FK220" s="21"/>
      <c r="FL220" s="21"/>
      <c r="FM220" s="21"/>
      <c r="FN220" s="21"/>
      <c r="FO220" s="21"/>
      <c r="FP220" s="21"/>
      <c r="FQ220" s="21"/>
      <c r="FR220" s="21"/>
      <c r="FS220" s="21"/>
      <c r="FT220" s="21"/>
      <c r="FU220" s="21"/>
      <c r="FV220" s="21"/>
      <c r="FW220" s="21"/>
      <c r="FX220" s="21"/>
      <c r="FY220" s="21"/>
      <c r="FZ220" s="21"/>
      <c r="GA220" s="21"/>
      <c r="GB220" s="21"/>
      <c r="GC220" s="21"/>
      <c r="GD220" s="21"/>
      <c r="GE220" s="21"/>
      <c r="GF220" s="21"/>
      <c r="GG220" s="21"/>
      <c r="GH220" s="21"/>
      <c r="GI220" s="21"/>
      <c r="GJ220" s="21"/>
      <c r="GK220" s="21"/>
      <c r="GL220" s="21"/>
      <c r="GM220" s="21"/>
      <c r="GN220" s="21"/>
      <c r="GO220" s="21"/>
      <c r="GP220" s="21"/>
      <c r="GQ220" s="21"/>
      <c r="GR220" s="21"/>
      <c r="GS220" s="21"/>
      <c r="GT220" s="21"/>
      <c r="GU220" s="21"/>
      <c r="GV220" s="21"/>
      <c r="GW220" s="21"/>
      <c r="GX220" s="21"/>
      <c r="GY220" s="21"/>
      <c r="GZ220" s="21"/>
      <c r="HA220" s="21"/>
      <c r="HB220" s="21"/>
      <c r="HC220" s="21"/>
      <c r="HD220" s="21"/>
      <c r="HE220" s="21"/>
      <c r="HF220" s="21"/>
      <c r="HG220" s="21"/>
      <c r="HH220" s="21"/>
      <c r="HI220" s="21"/>
      <c r="HJ220" s="21"/>
      <c r="HK220" s="21"/>
      <c r="HL220" s="21"/>
      <c r="HM220" s="21"/>
      <c r="HN220" s="21"/>
      <c r="HO220" s="21"/>
      <c r="HP220" s="21"/>
      <c r="HQ220" s="21"/>
      <c r="HR220" s="21"/>
      <c r="HS220" s="21"/>
      <c r="HT220" s="21"/>
      <c r="HU220" s="21"/>
      <c r="HV220" s="21"/>
      <c r="HW220" s="21"/>
      <c r="HX220" s="21"/>
      <c r="HY220" s="21"/>
      <c r="HZ220" s="21"/>
      <c r="IA220" s="21"/>
      <c r="IB220" s="21"/>
      <c r="IC220" s="21"/>
      <c r="ID220" s="21"/>
      <c r="IE220" s="21"/>
      <c r="IF220" s="21"/>
      <c r="IG220" s="21"/>
      <c r="IH220" s="21"/>
      <c r="II220" s="21"/>
      <c r="IJ220" s="21"/>
    </row>
    <row r="221" spans="2:244" s="1" customFormat="1" ht="15.75" x14ac:dyDescent="0.25">
      <c r="B221" s="47"/>
      <c r="C221" s="19" t="s">
        <v>76</v>
      </c>
      <c r="D221" s="6" t="str">
        <f>HYPERLINK(CONCATENATE("http://www.genenames.org/cgi-bin/gene_symbol_report?hgnc_id=HGNC:20800"),"SLC35D1")</f>
        <v>SLC35D1</v>
      </c>
      <c r="E221" s="8" t="s">
        <v>221</v>
      </c>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c r="DB221" s="21"/>
      <c r="DC221" s="21"/>
      <c r="DD221" s="21"/>
      <c r="DE221" s="21"/>
      <c r="DF221" s="21"/>
      <c r="DG221" s="21"/>
      <c r="DH221" s="21"/>
      <c r="DI221" s="21"/>
      <c r="DJ221" s="21"/>
      <c r="DK221" s="21"/>
      <c r="DL221" s="21"/>
      <c r="DM221" s="21"/>
      <c r="DN221" s="21"/>
      <c r="DO221" s="21"/>
      <c r="DP221" s="21"/>
      <c r="DQ221" s="21"/>
      <c r="DR221" s="21"/>
      <c r="DS221" s="21"/>
      <c r="DT221" s="21"/>
      <c r="DU221" s="21"/>
      <c r="DV221" s="21"/>
      <c r="DW221" s="21"/>
      <c r="DX221" s="21"/>
      <c r="DY221" s="21"/>
      <c r="DZ221" s="21"/>
      <c r="EA221" s="21"/>
      <c r="EB221" s="21"/>
      <c r="EC221" s="21"/>
      <c r="ED221" s="21"/>
      <c r="EE221" s="21"/>
      <c r="EF221" s="21"/>
      <c r="EG221" s="21"/>
      <c r="EH221" s="21"/>
      <c r="EI221" s="21"/>
      <c r="EJ221" s="21"/>
      <c r="EK221" s="21"/>
      <c r="EL221" s="21"/>
      <c r="EM221" s="21"/>
      <c r="EN221" s="21"/>
      <c r="EO221" s="21"/>
      <c r="EP221" s="21"/>
      <c r="EQ221" s="21"/>
      <c r="ER221" s="21"/>
      <c r="ES221" s="21"/>
      <c r="ET221" s="21"/>
      <c r="EU221" s="21"/>
      <c r="EV221" s="21"/>
      <c r="EW221" s="21"/>
      <c r="EX221" s="21"/>
      <c r="EY221" s="21"/>
      <c r="EZ221" s="21"/>
      <c r="FA221" s="21"/>
      <c r="FB221" s="21"/>
      <c r="FC221" s="21"/>
      <c r="FD221" s="21"/>
      <c r="FE221" s="21"/>
      <c r="FF221" s="21"/>
      <c r="FG221" s="21"/>
      <c r="FH221" s="21"/>
      <c r="FI221" s="21"/>
      <c r="FJ221" s="21"/>
      <c r="FK221" s="21"/>
      <c r="FL221" s="21"/>
      <c r="FM221" s="21"/>
      <c r="FN221" s="21"/>
      <c r="FO221" s="21"/>
      <c r="FP221" s="21"/>
      <c r="FQ221" s="21"/>
      <c r="FR221" s="21"/>
      <c r="FS221" s="21"/>
      <c r="FT221" s="21"/>
      <c r="FU221" s="21"/>
      <c r="FV221" s="21"/>
      <c r="FW221" s="21"/>
      <c r="FX221" s="21"/>
      <c r="FY221" s="21"/>
      <c r="FZ221" s="21"/>
      <c r="GA221" s="21"/>
      <c r="GB221" s="21"/>
      <c r="GC221" s="21"/>
      <c r="GD221" s="21"/>
      <c r="GE221" s="21"/>
      <c r="GF221" s="21"/>
      <c r="GG221" s="21"/>
      <c r="GH221" s="21"/>
      <c r="GI221" s="21"/>
      <c r="GJ221" s="21"/>
      <c r="GK221" s="21"/>
      <c r="GL221" s="21"/>
      <c r="GM221" s="21"/>
      <c r="GN221" s="21"/>
      <c r="GO221" s="21"/>
      <c r="GP221" s="21"/>
      <c r="GQ221" s="21"/>
      <c r="GR221" s="21"/>
      <c r="GS221" s="21"/>
      <c r="GT221" s="21"/>
      <c r="GU221" s="21"/>
      <c r="GV221" s="21"/>
      <c r="GW221" s="21"/>
      <c r="GX221" s="21"/>
      <c r="GY221" s="21"/>
      <c r="GZ221" s="21"/>
      <c r="HA221" s="21"/>
      <c r="HB221" s="21"/>
      <c r="HC221" s="21"/>
      <c r="HD221" s="21"/>
      <c r="HE221" s="21"/>
      <c r="HF221" s="21"/>
      <c r="HG221" s="21"/>
      <c r="HH221" s="21"/>
      <c r="HI221" s="21"/>
      <c r="HJ221" s="21"/>
      <c r="HK221" s="21"/>
      <c r="HL221" s="21"/>
      <c r="HM221" s="21"/>
      <c r="HN221" s="21"/>
      <c r="HO221" s="21"/>
      <c r="HP221" s="21"/>
      <c r="HQ221" s="21"/>
      <c r="HR221" s="21"/>
      <c r="HS221" s="21"/>
      <c r="HT221" s="21"/>
      <c r="HU221" s="21"/>
      <c r="HV221" s="21"/>
      <c r="HW221" s="21"/>
      <c r="HX221" s="21"/>
      <c r="HY221" s="21"/>
      <c r="HZ221" s="21"/>
      <c r="IA221" s="21"/>
      <c r="IB221" s="21"/>
      <c r="IC221" s="21"/>
      <c r="ID221" s="21"/>
      <c r="IE221" s="21"/>
      <c r="IF221" s="21"/>
      <c r="IG221" s="21"/>
      <c r="IH221" s="21"/>
      <c r="II221" s="21"/>
      <c r="IJ221" s="21"/>
    </row>
    <row r="222" spans="2:244" s="1" customFormat="1" ht="25.5" x14ac:dyDescent="0.25">
      <c r="B222" s="47"/>
      <c r="C222" s="48" t="s">
        <v>222</v>
      </c>
      <c r="D222" s="6" t="str">
        <f>HYPERLINK(CONCATENATE("http://www.genenames.org/cgi-bin/gene_symbol_report?hgnc_id=HGNC:24337"),"C1GALT1")</f>
        <v>C1GALT1</v>
      </c>
      <c r="E222" s="8" t="s">
        <v>223</v>
      </c>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c r="DB222" s="21"/>
      <c r="DC222" s="21"/>
      <c r="DD222" s="21"/>
      <c r="DE222" s="21"/>
      <c r="DF222" s="21"/>
      <c r="DG222" s="21"/>
      <c r="DH222" s="21"/>
      <c r="DI222" s="21"/>
      <c r="DJ222" s="21"/>
      <c r="DK222" s="21"/>
      <c r="DL222" s="21"/>
      <c r="DM222" s="21"/>
      <c r="DN222" s="21"/>
      <c r="DO222" s="21"/>
      <c r="DP222" s="21"/>
      <c r="DQ222" s="21"/>
      <c r="DR222" s="21"/>
      <c r="DS222" s="21"/>
      <c r="DT222" s="21"/>
      <c r="DU222" s="21"/>
      <c r="DV222" s="21"/>
      <c r="DW222" s="21"/>
      <c r="DX222" s="21"/>
      <c r="DY222" s="21"/>
      <c r="DZ222" s="21"/>
      <c r="EA222" s="21"/>
      <c r="EB222" s="21"/>
      <c r="EC222" s="21"/>
      <c r="ED222" s="21"/>
      <c r="EE222" s="21"/>
      <c r="EF222" s="21"/>
      <c r="EG222" s="21"/>
      <c r="EH222" s="21"/>
      <c r="EI222" s="21"/>
      <c r="EJ222" s="21"/>
      <c r="EK222" s="21"/>
      <c r="EL222" s="21"/>
      <c r="EM222" s="21"/>
      <c r="EN222" s="21"/>
      <c r="EO222" s="21"/>
      <c r="EP222" s="21"/>
      <c r="EQ222" s="21"/>
      <c r="ER222" s="21"/>
      <c r="ES222" s="21"/>
      <c r="ET222" s="21"/>
      <c r="EU222" s="21"/>
      <c r="EV222" s="21"/>
      <c r="EW222" s="21"/>
      <c r="EX222" s="21"/>
      <c r="EY222" s="21"/>
      <c r="EZ222" s="21"/>
      <c r="FA222" s="21"/>
      <c r="FB222" s="21"/>
      <c r="FC222" s="21"/>
      <c r="FD222" s="21"/>
      <c r="FE222" s="21"/>
      <c r="FF222" s="21"/>
      <c r="FG222" s="21"/>
      <c r="FH222" s="21"/>
      <c r="FI222" s="21"/>
      <c r="FJ222" s="21"/>
      <c r="FK222" s="21"/>
      <c r="FL222" s="21"/>
      <c r="FM222" s="21"/>
      <c r="FN222" s="21"/>
      <c r="FO222" s="21"/>
      <c r="FP222" s="21"/>
      <c r="FQ222" s="21"/>
      <c r="FR222" s="21"/>
      <c r="FS222" s="21"/>
      <c r="FT222" s="21"/>
      <c r="FU222" s="21"/>
      <c r="FV222" s="21"/>
      <c r="FW222" s="21"/>
      <c r="FX222" s="21"/>
      <c r="FY222" s="21"/>
      <c r="FZ222" s="21"/>
      <c r="GA222" s="21"/>
      <c r="GB222" s="21"/>
      <c r="GC222" s="21"/>
      <c r="GD222" s="21"/>
      <c r="GE222" s="21"/>
      <c r="GF222" s="21"/>
      <c r="GG222" s="21"/>
      <c r="GH222" s="21"/>
      <c r="GI222" s="21"/>
      <c r="GJ222" s="21"/>
      <c r="GK222" s="21"/>
      <c r="GL222" s="21"/>
      <c r="GM222" s="21"/>
      <c r="GN222" s="21"/>
      <c r="GO222" s="21"/>
      <c r="GP222" s="21"/>
      <c r="GQ222" s="21"/>
      <c r="GR222" s="21"/>
      <c r="GS222" s="21"/>
      <c r="GT222" s="21"/>
      <c r="GU222" s="21"/>
      <c r="GV222" s="21"/>
      <c r="GW222" s="21"/>
      <c r="GX222" s="21"/>
      <c r="GY222" s="21"/>
      <c r="GZ222" s="21"/>
      <c r="HA222" s="21"/>
      <c r="HB222" s="21"/>
      <c r="HC222" s="21"/>
      <c r="HD222" s="21"/>
      <c r="HE222" s="21"/>
      <c r="HF222" s="21"/>
      <c r="HG222" s="21"/>
      <c r="HH222" s="21"/>
      <c r="HI222" s="21"/>
      <c r="HJ222" s="21"/>
      <c r="HK222" s="21"/>
      <c r="HL222" s="21"/>
      <c r="HM222" s="21"/>
      <c r="HN222" s="21"/>
      <c r="HO222" s="21"/>
      <c r="HP222" s="21"/>
      <c r="HQ222" s="21"/>
      <c r="HR222" s="21"/>
      <c r="HS222" s="21"/>
      <c r="HT222" s="21"/>
      <c r="HU222" s="21"/>
      <c r="HV222" s="21"/>
      <c r="HW222" s="21"/>
      <c r="HX222" s="21"/>
      <c r="HY222" s="21"/>
      <c r="HZ222" s="21"/>
      <c r="IA222" s="21"/>
      <c r="IB222" s="21"/>
      <c r="IC222" s="21"/>
      <c r="ID222" s="21"/>
      <c r="IE222" s="21"/>
      <c r="IF222" s="21"/>
      <c r="IG222" s="21"/>
      <c r="IH222" s="21"/>
      <c r="II222" s="21"/>
      <c r="IJ222" s="21"/>
    </row>
    <row r="223" spans="2:244" s="1" customFormat="1" ht="25.5" x14ac:dyDescent="0.25">
      <c r="B223" s="47"/>
      <c r="C223" s="48"/>
      <c r="D223" s="6" t="str">
        <f>HYPERLINK(CONCATENATE("http://www.genenames.org/cgi-bin/gene_symbol_report?hgnc_id=HGNC:4123"),"GALNT1")</f>
        <v>GALNT1</v>
      </c>
      <c r="E223" s="8" t="s">
        <v>224</v>
      </c>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c r="DB223" s="21"/>
      <c r="DC223" s="21"/>
      <c r="DD223" s="21"/>
      <c r="DE223" s="21"/>
      <c r="DF223" s="21"/>
      <c r="DG223" s="21"/>
      <c r="DH223" s="21"/>
      <c r="DI223" s="21"/>
      <c r="DJ223" s="21"/>
      <c r="DK223" s="21"/>
      <c r="DL223" s="21"/>
      <c r="DM223" s="21"/>
      <c r="DN223" s="21"/>
      <c r="DO223" s="21"/>
      <c r="DP223" s="21"/>
      <c r="DQ223" s="21"/>
      <c r="DR223" s="21"/>
      <c r="DS223" s="21"/>
      <c r="DT223" s="21"/>
      <c r="DU223" s="21"/>
      <c r="DV223" s="21"/>
      <c r="DW223" s="21"/>
      <c r="DX223" s="21"/>
      <c r="DY223" s="21"/>
      <c r="DZ223" s="21"/>
      <c r="EA223" s="21"/>
      <c r="EB223" s="21"/>
      <c r="EC223" s="21"/>
      <c r="ED223" s="21"/>
      <c r="EE223" s="21"/>
      <c r="EF223" s="21"/>
      <c r="EG223" s="21"/>
      <c r="EH223" s="21"/>
      <c r="EI223" s="21"/>
      <c r="EJ223" s="21"/>
      <c r="EK223" s="21"/>
      <c r="EL223" s="21"/>
      <c r="EM223" s="21"/>
      <c r="EN223" s="21"/>
      <c r="EO223" s="21"/>
      <c r="EP223" s="21"/>
      <c r="EQ223" s="21"/>
      <c r="ER223" s="21"/>
      <c r="ES223" s="21"/>
      <c r="ET223" s="21"/>
      <c r="EU223" s="21"/>
      <c r="EV223" s="21"/>
      <c r="EW223" s="21"/>
      <c r="EX223" s="21"/>
      <c r="EY223" s="21"/>
      <c r="EZ223" s="21"/>
      <c r="FA223" s="21"/>
      <c r="FB223" s="21"/>
      <c r="FC223" s="21"/>
      <c r="FD223" s="21"/>
      <c r="FE223" s="21"/>
      <c r="FF223" s="21"/>
      <c r="FG223" s="21"/>
      <c r="FH223" s="21"/>
      <c r="FI223" s="21"/>
      <c r="FJ223" s="21"/>
      <c r="FK223" s="21"/>
      <c r="FL223" s="21"/>
      <c r="FM223" s="21"/>
      <c r="FN223" s="21"/>
      <c r="FO223" s="21"/>
      <c r="FP223" s="21"/>
      <c r="FQ223" s="21"/>
      <c r="FR223" s="21"/>
      <c r="FS223" s="21"/>
      <c r="FT223" s="21"/>
      <c r="FU223" s="21"/>
      <c r="FV223" s="21"/>
      <c r="FW223" s="21"/>
      <c r="FX223" s="21"/>
      <c r="FY223" s="21"/>
      <c r="FZ223" s="21"/>
      <c r="GA223" s="21"/>
      <c r="GB223" s="21"/>
      <c r="GC223" s="21"/>
      <c r="GD223" s="21"/>
      <c r="GE223" s="21"/>
      <c r="GF223" s="21"/>
      <c r="GG223" s="21"/>
      <c r="GH223" s="21"/>
      <c r="GI223" s="21"/>
      <c r="GJ223" s="21"/>
      <c r="GK223" s="21"/>
      <c r="GL223" s="21"/>
      <c r="GM223" s="21"/>
      <c r="GN223" s="21"/>
      <c r="GO223" s="21"/>
      <c r="GP223" s="21"/>
      <c r="GQ223" s="21"/>
      <c r="GR223" s="21"/>
      <c r="GS223" s="21"/>
      <c r="GT223" s="21"/>
      <c r="GU223" s="21"/>
      <c r="GV223" s="21"/>
      <c r="GW223" s="21"/>
      <c r="GX223" s="21"/>
      <c r="GY223" s="21"/>
      <c r="GZ223" s="21"/>
      <c r="HA223" s="21"/>
      <c r="HB223" s="21"/>
      <c r="HC223" s="21"/>
      <c r="HD223" s="21"/>
      <c r="HE223" s="21"/>
      <c r="HF223" s="21"/>
      <c r="HG223" s="21"/>
      <c r="HH223" s="21"/>
      <c r="HI223" s="21"/>
      <c r="HJ223" s="21"/>
      <c r="HK223" s="21"/>
      <c r="HL223" s="21"/>
      <c r="HM223" s="21"/>
      <c r="HN223" s="21"/>
      <c r="HO223" s="21"/>
      <c r="HP223" s="21"/>
      <c r="HQ223" s="21"/>
      <c r="HR223" s="21"/>
      <c r="HS223" s="21"/>
      <c r="HT223" s="21"/>
      <c r="HU223" s="21"/>
      <c r="HV223" s="21"/>
      <c r="HW223" s="21"/>
      <c r="HX223" s="21"/>
      <c r="HY223" s="21"/>
      <c r="HZ223" s="21"/>
      <c r="IA223" s="21"/>
      <c r="IB223" s="21"/>
      <c r="IC223" s="21"/>
      <c r="ID223" s="21"/>
      <c r="IE223" s="21"/>
      <c r="IF223" s="21"/>
      <c r="IG223" s="21"/>
      <c r="IH223" s="21"/>
      <c r="II223" s="21"/>
      <c r="IJ223" s="21"/>
    </row>
    <row r="224" spans="2:244" s="1" customFormat="1" ht="25.5" x14ac:dyDescent="0.25">
      <c r="B224" s="47"/>
      <c r="C224" s="48"/>
      <c r="D224" s="6" t="str">
        <f>HYPERLINK(CONCATENATE("http://www.genenames.org/cgi-bin/gene_symbol_report?hgnc_id=HGNC:19873"),"GALNT10")</f>
        <v>GALNT10</v>
      </c>
      <c r="E224" s="8" t="s">
        <v>225</v>
      </c>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c r="DB224" s="21"/>
      <c r="DC224" s="21"/>
      <c r="DD224" s="21"/>
      <c r="DE224" s="21"/>
      <c r="DF224" s="21"/>
      <c r="DG224" s="21"/>
      <c r="DH224" s="21"/>
      <c r="DI224" s="21"/>
      <c r="DJ224" s="21"/>
      <c r="DK224" s="21"/>
      <c r="DL224" s="21"/>
      <c r="DM224" s="21"/>
      <c r="DN224" s="21"/>
      <c r="DO224" s="21"/>
      <c r="DP224" s="21"/>
      <c r="DQ224" s="21"/>
      <c r="DR224" s="21"/>
      <c r="DS224" s="21"/>
      <c r="DT224" s="21"/>
      <c r="DU224" s="21"/>
      <c r="DV224" s="21"/>
      <c r="DW224" s="21"/>
      <c r="DX224" s="21"/>
      <c r="DY224" s="21"/>
      <c r="DZ224" s="21"/>
      <c r="EA224" s="21"/>
      <c r="EB224" s="21"/>
      <c r="EC224" s="21"/>
      <c r="ED224" s="21"/>
      <c r="EE224" s="21"/>
      <c r="EF224" s="21"/>
      <c r="EG224" s="21"/>
      <c r="EH224" s="21"/>
      <c r="EI224" s="21"/>
      <c r="EJ224" s="21"/>
      <c r="EK224" s="21"/>
      <c r="EL224" s="21"/>
      <c r="EM224" s="21"/>
      <c r="EN224" s="21"/>
      <c r="EO224" s="21"/>
      <c r="EP224" s="21"/>
      <c r="EQ224" s="21"/>
      <c r="ER224" s="21"/>
      <c r="ES224" s="21"/>
      <c r="ET224" s="21"/>
      <c r="EU224" s="21"/>
      <c r="EV224" s="21"/>
      <c r="EW224" s="21"/>
      <c r="EX224" s="21"/>
      <c r="EY224" s="21"/>
      <c r="EZ224" s="21"/>
      <c r="FA224" s="21"/>
      <c r="FB224" s="21"/>
      <c r="FC224" s="21"/>
      <c r="FD224" s="21"/>
      <c r="FE224" s="21"/>
      <c r="FF224" s="21"/>
      <c r="FG224" s="21"/>
      <c r="FH224" s="21"/>
      <c r="FI224" s="21"/>
      <c r="FJ224" s="21"/>
      <c r="FK224" s="21"/>
      <c r="FL224" s="21"/>
      <c r="FM224" s="21"/>
      <c r="FN224" s="21"/>
      <c r="FO224" s="21"/>
      <c r="FP224" s="21"/>
      <c r="FQ224" s="21"/>
      <c r="FR224" s="21"/>
      <c r="FS224" s="21"/>
      <c r="FT224" s="21"/>
      <c r="FU224" s="21"/>
      <c r="FV224" s="21"/>
      <c r="FW224" s="21"/>
      <c r="FX224" s="21"/>
      <c r="FY224" s="21"/>
      <c r="FZ224" s="21"/>
      <c r="GA224" s="21"/>
      <c r="GB224" s="21"/>
      <c r="GC224" s="21"/>
      <c r="GD224" s="21"/>
      <c r="GE224" s="21"/>
      <c r="GF224" s="21"/>
      <c r="GG224" s="21"/>
      <c r="GH224" s="21"/>
      <c r="GI224" s="21"/>
      <c r="GJ224" s="21"/>
      <c r="GK224" s="21"/>
      <c r="GL224" s="21"/>
      <c r="GM224" s="21"/>
      <c r="GN224" s="21"/>
      <c r="GO224" s="21"/>
      <c r="GP224" s="21"/>
      <c r="GQ224" s="21"/>
      <c r="GR224" s="21"/>
      <c r="GS224" s="21"/>
      <c r="GT224" s="21"/>
      <c r="GU224" s="21"/>
      <c r="GV224" s="21"/>
      <c r="GW224" s="21"/>
      <c r="GX224" s="21"/>
      <c r="GY224" s="21"/>
      <c r="GZ224" s="21"/>
      <c r="HA224" s="21"/>
      <c r="HB224" s="21"/>
      <c r="HC224" s="21"/>
      <c r="HD224" s="21"/>
      <c r="HE224" s="21"/>
      <c r="HF224" s="21"/>
      <c r="HG224" s="21"/>
      <c r="HH224" s="21"/>
      <c r="HI224" s="21"/>
      <c r="HJ224" s="21"/>
      <c r="HK224" s="21"/>
      <c r="HL224" s="21"/>
      <c r="HM224" s="21"/>
      <c r="HN224" s="21"/>
      <c r="HO224" s="21"/>
      <c r="HP224" s="21"/>
      <c r="HQ224" s="21"/>
      <c r="HR224" s="21"/>
      <c r="HS224" s="21"/>
      <c r="HT224" s="21"/>
      <c r="HU224" s="21"/>
      <c r="HV224" s="21"/>
      <c r="HW224" s="21"/>
      <c r="HX224" s="21"/>
      <c r="HY224" s="21"/>
      <c r="HZ224" s="21"/>
      <c r="IA224" s="21"/>
      <c r="IB224" s="21"/>
      <c r="IC224" s="21"/>
      <c r="ID224" s="21"/>
      <c r="IE224" s="21"/>
      <c r="IF224" s="21"/>
      <c r="IG224" s="21"/>
      <c r="IH224" s="21"/>
      <c r="II224" s="21"/>
      <c r="IJ224" s="21"/>
    </row>
    <row r="225" spans="2:244" s="1" customFormat="1" ht="25.5" x14ac:dyDescent="0.25">
      <c r="B225" s="47"/>
      <c r="C225" s="48"/>
      <c r="D225" s="6" t="str">
        <f>HYPERLINK(CONCATENATE("http://www.genenames.org/cgi-bin/gene_symbol_report?hgnc_id=HGNC:19875"),"GALNT11")</f>
        <v>GALNT11</v>
      </c>
      <c r="E225" s="8" t="s">
        <v>226</v>
      </c>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c r="DB225" s="21"/>
      <c r="DC225" s="21"/>
      <c r="DD225" s="21"/>
      <c r="DE225" s="21"/>
      <c r="DF225" s="21"/>
      <c r="DG225" s="21"/>
      <c r="DH225" s="21"/>
      <c r="DI225" s="21"/>
      <c r="DJ225" s="21"/>
      <c r="DK225" s="21"/>
      <c r="DL225" s="21"/>
      <c r="DM225" s="21"/>
      <c r="DN225" s="21"/>
      <c r="DO225" s="21"/>
      <c r="DP225" s="21"/>
      <c r="DQ225" s="21"/>
      <c r="DR225" s="21"/>
      <c r="DS225" s="21"/>
      <c r="DT225" s="21"/>
      <c r="DU225" s="21"/>
      <c r="DV225" s="21"/>
      <c r="DW225" s="21"/>
      <c r="DX225" s="21"/>
      <c r="DY225" s="21"/>
      <c r="DZ225" s="21"/>
      <c r="EA225" s="21"/>
      <c r="EB225" s="21"/>
      <c r="EC225" s="21"/>
      <c r="ED225" s="21"/>
      <c r="EE225" s="21"/>
      <c r="EF225" s="21"/>
      <c r="EG225" s="21"/>
      <c r="EH225" s="21"/>
      <c r="EI225" s="21"/>
      <c r="EJ225" s="21"/>
      <c r="EK225" s="21"/>
      <c r="EL225" s="21"/>
      <c r="EM225" s="21"/>
      <c r="EN225" s="21"/>
      <c r="EO225" s="21"/>
      <c r="EP225" s="21"/>
      <c r="EQ225" s="21"/>
      <c r="ER225" s="21"/>
      <c r="ES225" s="21"/>
      <c r="ET225" s="21"/>
      <c r="EU225" s="21"/>
      <c r="EV225" s="21"/>
      <c r="EW225" s="21"/>
      <c r="EX225" s="21"/>
      <c r="EY225" s="21"/>
      <c r="EZ225" s="21"/>
      <c r="FA225" s="21"/>
      <c r="FB225" s="21"/>
      <c r="FC225" s="21"/>
      <c r="FD225" s="21"/>
      <c r="FE225" s="21"/>
      <c r="FF225" s="21"/>
      <c r="FG225" s="21"/>
      <c r="FH225" s="21"/>
      <c r="FI225" s="21"/>
      <c r="FJ225" s="21"/>
      <c r="FK225" s="21"/>
      <c r="FL225" s="21"/>
      <c r="FM225" s="21"/>
      <c r="FN225" s="21"/>
      <c r="FO225" s="21"/>
      <c r="FP225" s="21"/>
      <c r="FQ225" s="21"/>
      <c r="FR225" s="21"/>
      <c r="FS225" s="21"/>
      <c r="FT225" s="21"/>
      <c r="FU225" s="21"/>
      <c r="FV225" s="21"/>
      <c r="FW225" s="21"/>
      <c r="FX225" s="21"/>
      <c r="FY225" s="21"/>
      <c r="FZ225" s="21"/>
      <c r="GA225" s="21"/>
      <c r="GB225" s="21"/>
      <c r="GC225" s="21"/>
      <c r="GD225" s="21"/>
      <c r="GE225" s="21"/>
      <c r="GF225" s="21"/>
      <c r="GG225" s="21"/>
      <c r="GH225" s="21"/>
      <c r="GI225" s="21"/>
      <c r="GJ225" s="21"/>
      <c r="GK225" s="21"/>
      <c r="GL225" s="21"/>
      <c r="GM225" s="21"/>
      <c r="GN225" s="21"/>
      <c r="GO225" s="21"/>
      <c r="GP225" s="21"/>
      <c r="GQ225" s="21"/>
      <c r="GR225" s="21"/>
      <c r="GS225" s="21"/>
      <c r="GT225" s="21"/>
      <c r="GU225" s="21"/>
      <c r="GV225" s="21"/>
      <c r="GW225" s="21"/>
      <c r="GX225" s="21"/>
      <c r="GY225" s="21"/>
      <c r="GZ225" s="21"/>
      <c r="HA225" s="21"/>
      <c r="HB225" s="21"/>
      <c r="HC225" s="21"/>
      <c r="HD225" s="21"/>
      <c r="HE225" s="21"/>
      <c r="HF225" s="21"/>
      <c r="HG225" s="21"/>
      <c r="HH225" s="21"/>
      <c r="HI225" s="21"/>
      <c r="HJ225" s="21"/>
      <c r="HK225" s="21"/>
      <c r="HL225" s="21"/>
      <c r="HM225" s="21"/>
      <c r="HN225" s="21"/>
      <c r="HO225" s="21"/>
      <c r="HP225" s="21"/>
      <c r="HQ225" s="21"/>
      <c r="HR225" s="21"/>
      <c r="HS225" s="21"/>
      <c r="HT225" s="21"/>
      <c r="HU225" s="21"/>
      <c r="HV225" s="21"/>
      <c r="HW225" s="21"/>
      <c r="HX225" s="21"/>
      <c r="HY225" s="21"/>
      <c r="HZ225" s="21"/>
      <c r="IA225" s="21"/>
      <c r="IB225" s="21"/>
      <c r="IC225" s="21"/>
      <c r="ID225" s="21"/>
      <c r="IE225" s="21"/>
      <c r="IF225" s="21"/>
      <c r="IG225" s="21"/>
      <c r="IH225" s="21"/>
      <c r="II225" s="21"/>
      <c r="IJ225" s="21"/>
    </row>
    <row r="226" spans="2:244" s="1" customFormat="1" ht="25.5" x14ac:dyDescent="0.25">
      <c r="B226" s="47"/>
      <c r="C226" s="48"/>
      <c r="D226" s="6" t="str">
        <f>HYPERLINK(CONCATENATE("http://www.genenames.org/cgi-bin/gene_symbol_report?hgnc_id=HGNC:19877"),"GALNT12")</f>
        <v>GALNT12</v>
      </c>
      <c r="E226" s="8" t="s">
        <v>227</v>
      </c>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c r="DB226" s="21"/>
      <c r="DC226" s="21"/>
      <c r="DD226" s="21"/>
      <c r="DE226" s="21"/>
      <c r="DF226" s="21"/>
      <c r="DG226" s="21"/>
      <c r="DH226" s="21"/>
      <c r="DI226" s="21"/>
      <c r="DJ226" s="21"/>
      <c r="DK226" s="21"/>
      <c r="DL226" s="21"/>
      <c r="DM226" s="21"/>
      <c r="DN226" s="21"/>
      <c r="DO226" s="21"/>
      <c r="DP226" s="21"/>
      <c r="DQ226" s="21"/>
      <c r="DR226" s="21"/>
      <c r="DS226" s="21"/>
      <c r="DT226" s="21"/>
      <c r="DU226" s="21"/>
      <c r="DV226" s="21"/>
      <c r="DW226" s="21"/>
      <c r="DX226" s="21"/>
      <c r="DY226" s="21"/>
      <c r="DZ226" s="21"/>
      <c r="EA226" s="21"/>
      <c r="EB226" s="21"/>
      <c r="EC226" s="21"/>
      <c r="ED226" s="21"/>
      <c r="EE226" s="21"/>
      <c r="EF226" s="21"/>
      <c r="EG226" s="21"/>
      <c r="EH226" s="21"/>
      <c r="EI226" s="21"/>
      <c r="EJ226" s="21"/>
      <c r="EK226" s="21"/>
      <c r="EL226" s="21"/>
      <c r="EM226" s="21"/>
      <c r="EN226" s="21"/>
      <c r="EO226" s="21"/>
      <c r="EP226" s="21"/>
      <c r="EQ226" s="21"/>
      <c r="ER226" s="21"/>
      <c r="ES226" s="21"/>
      <c r="ET226" s="21"/>
      <c r="EU226" s="21"/>
      <c r="EV226" s="21"/>
      <c r="EW226" s="21"/>
      <c r="EX226" s="21"/>
      <c r="EY226" s="21"/>
      <c r="EZ226" s="21"/>
      <c r="FA226" s="21"/>
      <c r="FB226" s="21"/>
      <c r="FC226" s="21"/>
      <c r="FD226" s="21"/>
      <c r="FE226" s="21"/>
      <c r="FF226" s="21"/>
      <c r="FG226" s="21"/>
      <c r="FH226" s="21"/>
      <c r="FI226" s="21"/>
      <c r="FJ226" s="21"/>
      <c r="FK226" s="21"/>
      <c r="FL226" s="21"/>
      <c r="FM226" s="21"/>
      <c r="FN226" s="21"/>
      <c r="FO226" s="21"/>
      <c r="FP226" s="21"/>
      <c r="FQ226" s="21"/>
      <c r="FR226" s="21"/>
      <c r="FS226" s="21"/>
      <c r="FT226" s="21"/>
      <c r="FU226" s="21"/>
      <c r="FV226" s="21"/>
      <c r="FW226" s="21"/>
      <c r="FX226" s="21"/>
      <c r="FY226" s="21"/>
      <c r="FZ226" s="21"/>
      <c r="GA226" s="21"/>
      <c r="GB226" s="21"/>
      <c r="GC226" s="21"/>
      <c r="GD226" s="21"/>
      <c r="GE226" s="21"/>
      <c r="GF226" s="21"/>
      <c r="GG226" s="21"/>
      <c r="GH226" s="21"/>
      <c r="GI226" s="21"/>
      <c r="GJ226" s="21"/>
      <c r="GK226" s="21"/>
      <c r="GL226" s="21"/>
      <c r="GM226" s="21"/>
      <c r="GN226" s="21"/>
      <c r="GO226" s="21"/>
      <c r="GP226" s="21"/>
      <c r="GQ226" s="21"/>
      <c r="GR226" s="21"/>
      <c r="GS226" s="21"/>
      <c r="GT226" s="21"/>
      <c r="GU226" s="21"/>
      <c r="GV226" s="21"/>
      <c r="GW226" s="21"/>
      <c r="GX226" s="21"/>
      <c r="GY226" s="21"/>
      <c r="GZ226" s="21"/>
      <c r="HA226" s="21"/>
      <c r="HB226" s="21"/>
      <c r="HC226" s="21"/>
      <c r="HD226" s="21"/>
      <c r="HE226" s="21"/>
      <c r="HF226" s="21"/>
      <c r="HG226" s="21"/>
      <c r="HH226" s="21"/>
      <c r="HI226" s="21"/>
      <c r="HJ226" s="21"/>
      <c r="HK226" s="21"/>
      <c r="HL226" s="21"/>
      <c r="HM226" s="21"/>
      <c r="HN226" s="21"/>
      <c r="HO226" s="21"/>
      <c r="HP226" s="21"/>
      <c r="HQ226" s="21"/>
      <c r="HR226" s="21"/>
      <c r="HS226" s="21"/>
      <c r="HT226" s="21"/>
      <c r="HU226" s="21"/>
      <c r="HV226" s="21"/>
      <c r="HW226" s="21"/>
      <c r="HX226" s="21"/>
      <c r="HY226" s="21"/>
      <c r="HZ226" s="21"/>
      <c r="IA226" s="21"/>
      <c r="IB226" s="21"/>
      <c r="IC226" s="21"/>
      <c r="ID226" s="21"/>
      <c r="IE226" s="21"/>
      <c r="IF226" s="21"/>
      <c r="IG226" s="21"/>
      <c r="IH226" s="21"/>
      <c r="II226" s="21"/>
      <c r="IJ226" s="21"/>
    </row>
    <row r="227" spans="2:244" s="1" customFormat="1" ht="25.5" x14ac:dyDescent="0.25">
      <c r="B227" s="47"/>
      <c r="C227" s="48"/>
      <c r="D227" s="6" t="str">
        <f>HYPERLINK(CONCATENATE("http://www.genenames.org/cgi-bin/gene_symbol_report?hgnc_id=HGNC:23242"),"GALNT13")</f>
        <v>GALNT13</v>
      </c>
      <c r="E227" s="8" t="s">
        <v>228</v>
      </c>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1"/>
      <c r="DV227" s="21"/>
      <c r="DW227" s="21"/>
      <c r="DX227" s="21"/>
      <c r="DY227" s="21"/>
      <c r="DZ227" s="21"/>
      <c r="EA227" s="21"/>
      <c r="EB227" s="21"/>
      <c r="EC227" s="21"/>
      <c r="ED227" s="21"/>
      <c r="EE227" s="21"/>
      <c r="EF227" s="21"/>
      <c r="EG227" s="21"/>
      <c r="EH227" s="21"/>
      <c r="EI227" s="21"/>
      <c r="EJ227" s="21"/>
      <c r="EK227" s="21"/>
      <c r="EL227" s="21"/>
      <c r="EM227" s="21"/>
      <c r="EN227" s="21"/>
      <c r="EO227" s="21"/>
      <c r="EP227" s="21"/>
      <c r="EQ227" s="21"/>
      <c r="ER227" s="21"/>
      <c r="ES227" s="21"/>
      <c r="ET227" s="21"/>
      <c r="EU227" s="21"/>
      <c r="EV227" s="21"/>
      <c r="EW227" s="21"/>
      <c r="EX227" s="21"/>
      <c r="EY227" s="21"/>
      <c r="EZ227" s="21"/>
      <c r="FA227" s="21"/>
      <c r="FB227" s="21"/>
      <c r="FC227" s="21"/>
      <c r="FD227" s="21"/>
      <c r="FE227" s="21"/>
      <c r="FF227" s="21"/>
      <c r="FG227" s="21"/>
      <c r="FH227" s="21"/>
      <c r="FI227" s="21"/>
      <c r="FJ227" s="21"/>
      <c r="FK227" s="21"/>
      <c r="FL227" s="21"/>
      <c r="FM227" s="21"/>
      <c r="FN227" s="21"/>
      <c r="FO227" s="21"/>
      <c r="FP227" s="21"/>
      <c r="FQ227" s="21"/>
      <c r="FR227" s="21"/>
      <c r="FS227" s="21"/>
      <c r="FT227" s="21"/>
      <c r="FU227" s="21"/>
      <c r="FV227" s="21"/>
      <c r="FW227" s="21"/>
      <c r="FX227" s="21"/>
      <c r="FY227" s="21"/>
      <c r="FZ227" s="21"/>
      <c r="GA227" s="21"/>
      <c r="GB227" s="21"/>
      <c r="GC227" s="21"/>
      <c r="GD227" s="21"/>
      <c r="GE227" s="21"/>
      <c r="GF227" s="21"/>
      <c r="GG227" s="21"/>
      <c r="GH227" s="21"/>
      <c r="GI227" s="21"/>
      <c r="GJ227" s="21"/>
      <c r="GK227" s="21"/>
      <c r="GL227" s="21"/>
      <c r="GM227" s="21"/>
      <c r="GN227" s="21"/>
      <c r="GO227" s="21"/>
      <c r="GP227" s="21"/>
      <c r="GQ227" s="21"/>
      <c r="GR227" s="21"/>
      <c r="GS227" s="21"/>
      <c r="GT227" s="21"/>
      <c r="GU227" s="21"/>
      <c r="GV227" s="21"/>
      <c r="GW227" s="21"/>
      <c r="GX227" s="21"/>
      <c r="GY227" s="21"/>
      <c r="GZ227" s="21"/>
      <c r="HA227" s="21"/>
      <c r="HB227" s="21"/>
      <c r="HC227" s="21"/>
      <c r="HD227" s="21"/>
      <c r="HE227" s="21"/>
      <c r="HF227" s="21"/>
      <c r="HG227" s="21"/>
      <c r="HH227" s="21"/>
      <c r="HI227" s="21"/>
      <c r="HJ227" s="21"/>
      <c r="HK227" s="21"/>
      <c r="HL227" s="21"/>
      <c r="HM227" s="21"/>
      <c r="HN227" s="21"/>
      <c r="HO227" s="21"/>
      <c r="HP227" s="21"/>
      <c r="HQ227" s="21"/>
      <c r="HR227" s="21"/>
      <c r="HS227" s="21"/>
      <c r="HT227" s="21"/>
      <c r="HU227" s="21"/>
      <c r="HV227" s="21"/>
      <c r="HW227" s="21"/>
      <c r="HX227" s="21"/>
      <c r="HY227" s="21"/>
      <c r="HZ227" s="21"/>
      <c r="IA227" s="21"/>
      <c r="IB227" s="21"/>
      <c r="IC227" s="21"/>
      <c r="ID227" s="21"/>
      <c r="IE227" s="21"/>
      <c r="IF227" s="21"/>
      <c r="IG227" s="21"/>
      <c r="IH227" s="21"/>
      <c r="II227" s="21"/>
      <c r="IJ227" s="21"/>
    </row>
    <row r="228" spans="2:244" s="1" customFormat="1" ht="25.5" x14ac:dyDescent="0.25">
      <c r="B228" s="47"/>
      <c r="C228" s="48"/>
      <c r="D228" s="6" t="str">
        <f>HYPERLINK(CONCATENATE("http://www.genenames.org/cgi-bin/gene_symbol_report?hgnc_id=HGNC:22946"),"GALNT14")</f>
        <v>GALNT14</v>
      </c>
      <c r="E228" s="8" t="s">
        <v>229</v>
      </c>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c r="DB228" s="21"/>
      <c r="DC228" s="21"/>
      <c r="DD228" s="21"/>
      <c r="DE228" s="21"/>
      <c r="DF228" s="21"/>
      <c r="DG228" s="21"/>
      <c r="DH228" s="21"/>
      <c r="DI228" s="21"/>
      <c r="DJ228" s="21"/>
      <c r="DK228" s="21"/>
      <c r="DL228" s="21"/>
      <c r="DM228" s="21"/>
      <c r="DN228" s="21"/>
      <c r="DO228" s="21"/>
      <c r="DP228" s="21"/>
      <c r="DQ228" s="21"/>
      <c r="DR228" s="21"/>
      <c r="DS228" s="21"/>
      <c r="DT228" s="21"/>
      <c r="DU228" s="21"/>
      <c r="DV228" s="21"/>
      <c r="DW228" s="21"/>
      <c r="DX228" s="21"/>
      <c r="DY228" s="21"/>
      <c r="DZ228" s="21"/>
      <c r="EA228" s="21"/>
      <c r="EB228" s="21"/>
      <c r="EC228" s="21"/>
      <c r="ED228" s="21"/>
      <c r="EE228" s="21"/>
      <c r="EF228" s="21"/>
      <c r="EG228" s="21"/>
      <c r="EH228" s="21"/>
      <c r="EI228" s="21"/>
      <c r="EJ228" s="21"/>
      <c r="EK228" s="21"/>
      <c r="EL228" s="21"/>
      <c r="EM228" s="21"/>
      <c r="EN228" s="21"/>
      <c r="EO228" s="21"/>
      <c r="EP228" s="21"/>
      <c r="EQ228" s="21"/>
      <c r="ER228" s="21"/>
      <c r="ES228" s="21"/>
      <c r="ET228" s="21"/>
      <c r="EU228" s="21"/>
      <c r="EV228" s="21"/>
      <c r="EW228" s="21"/>
      <c r="EX228" s="21"/>
      <c r="EY228" s="21"/>
      <c r="EZ228" s="21"/>
      <c r="FA228" s="21"/>
      <c r="FB228" s="21"/>
      <c r="FC228" s="21"/>
      <c r="FD228" s="21"/>
      <c r="FE228" s="21"/>
      <c r="FF228" s="21"/>
      <c r="FG228" s="21"/>
      <c r="FH228" s="21"/>
      <c r="FI228" s="21"/>
      <c r="FJ228" s="21"/>
      <c r="FK228" s="21"/>
      <c r="FL228" s="21"/>
      <c r="FM228" s="21"/>
      <c r="FN228" s="21"/>
      <c r="FO228" s="21"/>
      <c r="FP228" s="21"/>
      <c r="FQ228" s="21"/>
      <c r="FR228" s="21"/>
      <c r="FS228" s="21"/>
      <c r="FT228" s="21"/>
      <c r="FU228" s="21"/>
      <c r="FV228" s="21"/>
      <c r="FW228" s="21"/>
      <c r="FX228" s="21"/>
      <c r="FY228" s="21"/>
      <c r="FZ228" s="21"/>
      <c r="GA228" s="21"/>
      <c r="GB228" s="21"/>
      <c r="GC228" s="21"/>
      <c r="GD228" s="21"/>
      <c r="GE228" s="21"/>
      <c r="GF228" s="21"/>
      <c r="GG228" s="21"/>
      <c r="GH228" s="21"/>
      <c r="GI228" s="21"/>
      <c r="GJ228" s="21"/>
      <c r="GK228" s="21"/>
      <c r="GL228" s="21"/>
      <c r="GM228" s="21"/>
      <c r="GN228" s="21"/>
      <c r="GO228" s="21"/>
      <c r="GP228" s="21"/>
      <c r="GQ228" s="21"/>
      <c r="GR228" s="21"/>
      <c r="GS228" s="21"/>
      <c r="GT228" s="21"/>
      <c r="GU228" s="21"/>
      <c r="GV228" s="21"/>
      <c r="GW228" s="21"/>
      <c r="GX228" s="21"/>
      <c r="GY228" s="21"/>
      <c r="GZ228" s="21"/>
      <c r="HA228" s="21"/>
      <c r="HB228" s="21"/>
      <c r="HC228" s="21"/>
      <c r="HD228" s="21"/>
      <c r="HE228" s="21"/>
      <c r="HF228" s="21"/>
      <c r="HG228" s="21"/>
      <c r="HH228" s="21"/>
      <c r="HI228" s="21"/>
      <c r="HJ228" s="21"/>
      <c r="HK228" s="21"/>
      <c r="HL228" s="21"/>
      <c r="HM228" s="21"/>
      <c r="HN228" s="21"/>
      <c r="HO228" s="21"/>
      <c r="HP228" s="21"/>
      <c r="HQ228" s="21"/>
      <c r="HR228" s="21"/>
      <c r="HS228" s="21"/>
      <c r="HT228" s="21"/>
      <c r="HU228" s="21"/>
      <c r="HV228" s="21"/>
      <c r="HW228" s="21"/>
      <c r="HX228" s="21"/>
      <c r="HY228" s="21"/>
      <c r="HZ228" s="21"/>
      <c r="IA228" s="21"/>
      <c r="IB228" s="21"/>
      <c r="IC228" s="21"/>
      <c r="ID228" s="21"/>
      <c r="IE228" s="21"/>
      <c r="IF228" s="21"/>
      <c r="IG228" s="21"/>
      <c r="IH228" s="21"/>
      <c r="II228" s="21"/>
      <c r="IJ228" s="21"/>
    </row>
    <row r="229" spans="2:244" s="1" customFormat="1" ht="15.75" x14ac:dyDescent="0.25">
      <c r="B229" s="47"/>
      <c r="C229" s="48"/>
      <c r="D229" s="6" t="str">
        <f>HYPERLINK(CONCATENATE("http://www.genenames.org/cgi-bin/gene_symbol_report?hgnc_id=HGNC:21531"),"GALNT15")</f>
        <v>GALNT15</v>
      </c>
      <c r="E229" s="8" t="s">
        <v>230</v>
      </c>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c r="DB229" s="21"/>
      <c r="DC229" s="21"/>
      <c r="DD229" s="21"/>
      <c r="DE229" s="21"/>
      <c r="DF229" s="21"/>
      <c r="DG229" s="21"/>
      <c r="DH229" s="21"/>
      <c r="DI229" s="21"/>
      <c r="DJ229" s="21"/>
      <c r="DK229" s="21"/>
      <c r="DL229" s="21"/>
      <c r="DM229" s="21"/>
      <c r="DN229" s="21"/>
      <c r="DO229" s="21"/>
      <c r="DP229" s="21"/>
      <c r="DQ229" s="21"/>
      <c r="DR229" s="21"/>
      <c r="DS229" s="21"/>
      <c r="DT229" s="21"/>
      <c r="DU229" s="21"/>
      <c r="DV229" s="21"/>
      <c r="DW229" s="21"/>
      <c r="DX229" s="21"/>
      <c r="DY229" s="21"/>
      <c r="DZ229" s="21"/>
      <c r="EA229" s="21"/>
      <c r="EB229" s="21"/>
      <c r="EC229" s="21"/>
      <c r="ED229" s="21"/>
      <c r="EE229" s="21"/>
      <c r="EF229" s="21"/>
      <c r="EG229" s="21"/>
      <c r="EH229" s="21"/>
      <c r="EI229" s="21"/>
      <c r="EJ229" s="21"/>
      <c r="EK229" s="21"/>
      <c r="EL229" s="21"/>
      <c r="EM229" s="21"/>
      <c r="EN229" s="21"/>
      <c r="EO229" s="21"/>
      <c r="EP229" s="21"/>
      <c r="EQ229" s="21"/>
      <c r="ER229" s="21"/>
      <c r="ES229" s="21"/>
      <c r="ET229" s="21"/>
      <c r="EU229" s="21"/>
      <c r="EV229" s="21"/>
      <c r="EW229" s="21"/>
      <c r="EX229" s="21"/>
      <c r="EY229" s="21"/>
      <c r="EZ229" s="21"/>
      <c r="FA229" s="21"/>
      <c r="FB229" s="21"/>
      <c r="FC229" s="21"/>
      <c r="FD229" s="21"/>
      <c r="FE229" s="21"/>
      <c r="FF229" s="21"/>
      <c r="FG229" s="21"/>
      <c r="FH229" s="21"/>
      <c r="FI229" s="21"/>
      <c r="FJ229" s="21"/>
      <c r="FK229" s="21"/>
      <c r="FL229" s="21"/>
      <c r="FM229" s="21"/>
      <c r="FN229" s="21"/>
      <c r="FO229" s="21"/>
      <c r="FP229" s="21"/>
      <c r="FQ229" s="21"/>
      <c r="FR229" s="21"/>
      <c r="FS229" s="21"/>
      <c r="FT229" s="21"/>
      <c r="FU229" s="21"/>
      <c r="FV229" s="21"/>
      <c r="FW229" s="21"/>
      <c r="FX229" s="21"/>
      <c r="FY229" s="21"/>
      <c r="FZ229" s="21"/>
      <c r="GA229" s="21"/>
      <c r="GB229" s="21"/>
      <c r="GC229" s="21"/>
      <c r="GD229" s="21"/>
      <c r="GE229" s="21"/>
      <c r="GF229" s="21"/>
      <c r="GG229" s="21"/>
      <c r="GH229" s="21"/>
      <c r="GI229" s="21"/>
      <c r="GJ229" s="21"/>
      <c r="GK229" s="21"/>
      <c r="GL229" s="21"/>
      <c r="GM229" s="21"/>
      <c r="GN229" s="21"/>
      <c r="GO229" s="21"/>
      <c r="GP229" s="21"/>
      <c r="GQ229" s="21"/>
      <c r="GR229" s="21"/>
      <c r="GS229" s="21"/>
      <c r="GT229" s="21"/>
      <c r="GU229" s="21"/>
      <c r="GV229" s="21"/>
      <c r="GW229" s="21"/>
      <c r="GX229" s="21"/>
      <c r="GY229" s="21"/>
      <c r="GZ229" s="21"/>
      <c r="HA229" s="21"/>
      <c r="HB229" s="21"/>
      <c r="HC229" s="21"/>
      <c r="HD229" s="21"/>
      <c r="HE229" s="21"/>
      <c r="HF229" s="21"/>
      <c r="HG229" s="21"/>
      <c r="HH229" s="21"/>
      <c r="HI229" s="21"/>
      <c r="HJ229" s="21"/>
      <c r="HK229" s="21"/>
      <c r="HL229" s="21"/>
      <c r="HM229" s="21"/>
      <c r="HN229" s="21"/>
      <c r="HO229" s="21"/>
      <c r="HP229" s="21"/>
      <c r="HQ229" s="21"/>
      <c r="HR229" s="21"/>
      <c r="HS229" s="21"/>
      <c r="HT229" s="21"/>
      <c r="HU229" s="21"/>
      <c r="HV229" s="21"/>
      <c r="HW229" s="21"/>
      <c r="HX229" s="21"/>
      <c r="HY229" s="21"/>
      <c r="HZ229" s="21"/>
      <c r="IA229" s="21"/>
      <c r="IB229" s="21"/>
      <c r="IC229" s="21"/>
      <c r="ID229" s="21"/>
      <c r="IE229" s="21"/>
      <c r="IF229" s="21"/>
      <c r="IG229" s="21"/>
      <c r="IH229" s="21"/>
      <c r="II229" s="21"/>
      <c r="IJ229" s="21"/>
    </row>
    <row r="230" spans="2:244" s="1" customFormat="1" ht="25.5" x14ac:dyDescent="0.25">
      <c r="B230" s="47"/>
      <c r="C230" s="48"/>
      <c r="D230" s="6" t="str">
        <f>HYPERLINK(CONCATENATE("http://www.genenames.org/cgi-bin/gene_symbol_report?hgnc_id=HGNC:4124"),"GALNT2")</f>
        <v>GALNT2</v>
      </c>
      <c r="E230" s="8" t="s">
        <v>231</v>
      </c>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c r="DB230" s="21"/>
      <c r="DC230" s="21"/>
      <c r="DD230" s="21"/>
      <c r="DE230" s="21"/>
      <c r="DF230" s="21"/>
      <c r="DG230" s="21"/>
      <c r="DH230" s="21"/>
      <c r="DI230" s="21"/>
      <c r="DJ230" s="21"/>
      <c r="DK230" s="21"/>
      <c r="DL230" s="21"/>
      <c r="DM230" s="21"/>
      <c r="DN230" s="21"/>
      <c r="DO230" s="21"/>
      <c r="DP230" s="21"/>
      <c r="DQ230" s="21"/>
      <c r="DR230" s="21"/>
      <c r="DS230" s="21"/>
      <c r="DT230" s="21"/>
      <c r="DU230" s="21"/>
      <c r="DV230" s="21"/>
      <c r="DW230" s="21"/>
      <c r="DX230" s="21"/>
      <c r="DY230" s="21"/>
      <c r="DZ230" s="21"/>
      <c r="EA230" s="21"/>
      <c r="EB230" s="21"/>
      <c r="EC230" s="21"/>
      <c r="ED230" s="21"/>
      <c r="EE230" s="21"/>
      <c r="EF230" s="21"/>
      <c r="EG230" s="21"/>
      <c r="EH230" s="21"/>
      <c r="EI230" s="21"/>
      <c r="EJ230" s="21"/>
      <c r="EK230" s="21"/>
      <c r="EL230" s="21"/>
      <c r="EM230" s="21"/>
      <c r="EN230" s="21"/>
      <c r="EO230" s="21"/>
      <c r="EP230" s="21"/>
      <c r="EQ230" s="21"/>
      <c r="ER230" s="21"/>
      <c r="ES230" s="21"/>
      <c r="ET230" s="21"/>
      <c r="EU230" s="21"/>
      <c r="EV230" s="21"/>
      <c r="EW230" s="21"/>
      <c r="EX230" s="21"/>
      <c r="EY230" s="21"/>
      <c r="EZ230" s="21"/>
      <c r="FA230" s="21"/>
      <c r="FB230" s="21"/>
      <c r="FC230" s="21"/>
      <c r="FD230" s="21"/>
      <c r="FE230" s="21"/>
      <c r="FF230" s="21"/>
      <c r="FG230" s="21"/>
      <c r="FH230" s="21"/>
      <c r="FI230" s="21"/>
      <c r="FJ230" s="21"/>
      <c r="FK230" s="21"/>
      <c r="FL230" s="21"/>
      <c r="FM230" s="21"/>
      <c r="FN230" s="21"/>
      <c r="FO230" s="21"/>
      <c r="FP230" s="21"/>
      <c r="FQ230" s="21"/>
      <c r="FR230" s="21"/>
      <c r="FS230" s="21"/>
      <c r="FT230" s="21"/>
      <c r="FU230" s="21"/>
      <c r="FV230" s="21"/>
      <c r="FW230" s="21"/>
      <c r="FX230" s="21"/>
      <c r="FY230" s="21"/>
      <c r="FZ230" s="21"/>
      <c r="GA230" s="21"/>
      <c r="GB230" s="21"/>
      <c r="GC230" s="21"/>
      <c r="GD230" s="21"/>
      <c r="GE230" s="21"/>
      <c r="GF230" s="21"/>
      <c r="GG230" s="21"/>
      <c r="GH230" s="21"/>
      <c r="GI230" s="21"/>
      <c r="GJ230" s="21"/>
      <c r="GK230" s="21"/>
      <c r="GL230" s="21"/>
      <c r="GM230" s="21"/>
      <c r="GN230" s="21"/>
      <c r="GO230" s="21"/>
      <c r="GP230" s="21"/>
      <c r="GQ230" s="21"/>
      <c r="GR230" s="21"/>
      <c r="GS230" s="21"/>
      <c r="GT230" s="21"/>
      <c r="GU230" s="21"/>
      <c r="GV230" s="21"/>
      <c r="GW230" s="21"/>
      <c r="GX230" s="21"/>
      <c r="GY230" s="21"/>
      <c r="GZ230" s="21"/>
      <c r="HA230" s="21"/>
      <c r="HB230" s="21"/>
      <c r="HC230" s="21"/>
      <c r="HD230" s="21"/>
      <c r="HE230" s="21"/>
      <c r="HF230" s="21"/>
      <c r="HG230" s="21"/>
      <c r="HH230" s="21"/>
      <c r="HI230" s="21"/>
      <c r="HJ230" s="21"/>
      <c r="HK230" s="21"/>
      <c r="HL230" s="21"/>
      <c r="HM230" s="21"/>
      <c r="HN230" s="21"/>
      <c r="HO230" s="21"/>
      <c r="HP230" s="21"/>
      <c r="HQ230" s="21"/>
      <c r="HR230" s="21"/>
      <c r="HS230" s="21"/>
      <c r="HT230" s="21"/>
      <c r="HU230" s="21"/>
      <c r="HV230" s="21"/>
      <c r="HW230" s="21"/>
      <c r="HX230" s="21"/>
      <c r="HY230" s="21"/>
      <c r="HZ230" s="21"/>
      <c r="IA230" s="21"/>
      <c r="IB230" s="21"/>
      <c r="IC230" s="21"/>
      <c r="ID230" s="21"/>
      <c r="IE230" s="21"/>
      <c r="IF230" s="21"/>
      <c r="IG230" s="21"/>
      <c r="IH230" s="21"/>
      <c r="II230" s="21"/>
      <c r="IJ230" s="21"/>
    </row>
    <row r="231" spans="2:244" s="1" customFormat="1" ht="25.5" x14ac:dyDescent="0.25">
      <c r="B231" s="47"/>
      <c r="C231" s="48"/>
      <c r="D231" s="6" t="str">
        <f>HYPERLINK(CONCATENATE("http://www.genenames.org/cgi-bin/gene_symbol_report?hgnc_id=HGNC:4125"),"GALNT3")</f>
        <v>GALNT3</v>
      </c>
      <c r="E231" s="8" t="s">
        <v>232</v>
      </c>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c r="DB231" s="21"/>
      <c r="DC231" s="21"/>
      <c r="DD231" s="21"/>
      <c r="DE231" s="21"/>
      <c r="DF231" s="21"/>
      <c r="DG231" s="21"/>
      <c r="DH231" s="21"/>
      <c r="DI231" s="21"/>
      <c r="DJ231" s="21"/>
      <c r="DK231" s="21"/>
      <c r="DL231" s="21"/>
      <c r="DM231" s="21"/>
      <c r="DN231" s="21"/>
      <c r="DO231" s="21"/>
      <c r="DP231" s="21"/>
      <c r="DQ231" s="21"/>
      <c r="DR231" s="21"/>
      <c r="DS231" s="21"/>
      <c r="DT231" s="21"/>
      <c r="DU231" s="21"/>
      <c r="DV231" s="21"/>
      <c r="DW231" s="21"/>
      <c r="DX231" s="21"/>
      <c r="DY231" s="21"/>
      <c r="DZ231" s="21"/>
      <c r="EA231" s="21"/>
      <c r="EB231" s="21"/>
      <c r="EC231" s="21"/>
      <c r="ED231" s="21"/>
      <c r="EE231" s="21"/>
      <c r="EF231" s="21"/>
      <c r="EG231" s="21"/>
      <c r="EH231" s="21"/>
      <c r="EI231" s="21"/>
      <c r="EJ231" s="21"/>
      <c r="EK231" s="21"/>
      <c r="EL231" s="21"/>
      <c r="EM231" s="21"/>
      <c r="EN231" s="21"/>
      <c r="EO231" s="21"/>
      <c r="EP231" s="21"/>
      <c r="EQ231" s="21"/>
      <c r="ER231" s="21"/>
      <c r="ES231" s="21"/>
      <c r="ET231" s="21"/>
      <c r="EU231" s="21"/>
      <c r="EV231" s="21"/>
      <c r="EW231" s="21"/>
      <c r="EX231" s="21"/>
      <c r="EY231" s="21"/>
      <c r="EZ231" s="21"/>
      <c r="FA231" s="21"/>
      <c r="FB231" s="21"/>
      <c r="FC231" s="21"/>
      <c r="FD231" s="21"/>
      <c r="FE231" s="21"/>
      <c r="FF231" s="21"/>
      <c r="FG231" s="21"/>
      <c r="FH231" s="21"/>
      <c r="FI231" s="21"/>
      <c r="FJ231" s="21"/>
      <c r="FK231" s="21"/>
      <c r="FL231" s="21"/>
      <c r="FM231" s="21"/>
      <c r="FN231" s="21"/>
      <c r="FO231" s="21"/>
      <c r="FP231" s="21"/>
      <c r="FQ231" s="21"/>
      <c r="FR231" s="21"/>
      <c r="FS231" s="21"/>
      <c r="FT231" s="21"/>
      <c r="FU231" s="21"/>
      <c r="FV231" s="21"/>
      <c r="FW231" s="21"/>
      <c r="FX231" s="21"/>
      <c r="FY231" s="21"/>
      <c r="FZ231" s="21"/>
      <c r="GA231" s="21"/>
      <c r="GB231" s="21"/>
      <c r="GC231" s="21"/>
      <c r="GD231" s="21"/>
      <c r="GE231" s="21"/>
      <c r="GF231" s="21"/>
      <c r="GG231" s="21"/>
      <c r="GH231" s="21"/>
      <c r="GI231" s="21"/>
      <c r="GJ231" s="21"/>
      <c r="GK231" s="21"/>
      <c r="GL231" s="21"/>
      <c r="GM231" s="21"/>
      <c r="GN231" s="21"/>
      <c r="GO231" s="21"/>
      <c r="GP231" s="21"/>
      <c r="GQ231" s="21"/>
      <c r="GR231" s="21"/>
      <c r="GS231" s="21"/>
      <c r="GT231" s="21"/>
      <c r="GU231" s="21"/>
      <c r="GV231" s="21"/>
      <c r="GW231" s="21"/>
      <c r="GX231" s="21"/>
      <c r="GY231" s="21"/>
      <c r="GZ231" s="21"/>
      <c r="HA231" s="21"/>
      <c r="HB231" s="21"/>
      <c r="HC231" s="21"/>
      <c r="HD231" s="21"/>
      <c r="HE231" s="21"/>
      <c r="HF231" s="21"/>
      <c r="HG231" s="21"/>
      <c r="HH231" s="21"/>
      <c r="HI231" s="21"/>
      <c r="HJ231" s="21"/>
      <c r="HK231" s="21"/>
      <c r="HL231" s="21"/>
      <c r="HM231" s="21"/>
      <c r="HN231" s="21"/>
      <c r="HO231" s="21"/>
      <c r="HP231" s="21"/>
      <c r="HQ231" s="21"/>
      <c r="HR231" s="21"/>
      <c r="HS231" s="21"/>
      <c r="HT231" s="21"/>
      <c r="HU231" s="21"/>
      <c r="HV231" s="21"/>
      <c r="HW231" s="21"/>
      <c r="HX231" s="21"/>
      <c r="HY231" s="21"/>
      <c r="HZ231" s="21"/>
      <c r="IA231" s="21"/>
      <c r="IB231" s="21"/>
      <c r="IC231" s="21"/>
      <c r="ID231" s="21"/>
      <c r="IE231" s="21"/>
      <c r="IF231" s="21"/>
      <c r="IG231" s="21"/>
      <c r="IH231" s="21"/>
      <c r="II231" s="21"/>
      <c r="IJ231" s="21"/>
    </row>
    <row r="232" spans="2:244" s="1" customFormat="1" ht="25.5" x14ac:dyDescent="0.25">
      <c r="B232" s="47"/>
      <c r="C232" s="48"/>
      <c r="D232" s="6" t="str">
        <f>HYPERLINK(CONCATENATE("http://www.genenames.org/cgi-bin/gene_symbol_report?hgnc_id=HGNC:4126"),"GALNT4")</f>
        <v>GALNT4</v>
      </c>
      <c r="E232" s="8" t="s">
        <v>233</v>
      </c>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c r="DB232" s="21"/>
      <c r="DC232" s="21"/>
      <c r="DD232" s="21"/>
      <c r="DE232" s="21"/>
      <c r="DF232" s="21"/>
      <c r="DG232" s="21"/>
      <c r="DH232" s="21"/>
      <c r="DI232" s="21"/>
      <c r="DJ232" s="21"/>
      <c r="DK232" s="21"/>
      <c r="DL232" s="21"/>
      <c r="DM232" s="21"/>
      <c r="DN232" s="21"/>
      <c r="DO232" s="21"/>
      <c r="DP232" s="21"/>
      <c r="DQ232" s="21"/>
      <c r="DR232" s="21"/>
      <c r="DS232" s="21"/>
      <c r="DT232" s="21"/>
      <c r="DU232" s="21"/>
      <c r="DV232" s="21"/>
      <c r="DW232" s="21"/>
      <c r="DX232" s="21"/>
      <c r="DY232" s="21"/>
      <c r="DZ232" s="21"/>
      <c r="EA232" s="21"/>
      <c r="EB232" s="21"/>
      <c r="EC232" s="21"/>
      <c r="ED232" s="21"/>
      <c r="EE232" s="21"/>
      <c r="EF232" s="21"/>
      <c r="EG232" s="21"/>
      <c r="EH232" s="21"/>
      <c r="EI232" s="21"/>
      <c r="EJ232" s="21"/>
      <c r="EK232" s="21"/>
      <c r="EL232" s="21"/>
      <c r="EM232" s="21"/>
      <c r="EN232" s="21"/>
      <c r="EO232" s="21"/>
      <c r="EP232" s="21"/>
      <c r="EQ232" s="21"/>
      <c r="ER232" s="21"/>
      <c r="ES232" s="21"/>
      <c r="ET232" s="21"/>
      <c r="EU232" s="21"/>
      <c r="EV232" s="21"/>
      <c r="EW232" s="21"/>
      <c r="EX232" s="21"/>
      <c r="EY232" s="21"/>
      <c r="EZ232" s="21"/>
      <c r="FA232" s="21"/>
      <c r="FB232" s="21"/>
      <c r="FC232" s="21"/>
      <c r="FD232" s="21"/>
      <c r="FE232" s="21"/>
      <c r="FF232" s="21"/>
      <c r="FG232" s="21"/>
      <c r="FH232" s="21"/>
      <c r="FI232" s="21"/>
      <c r="FJ232" s="21"/>
      <c r="FK232" s="21"/>
      <c r="FL232" s="21"/>
      <c r="FM232" s="21"/>
      <c r="FN232" s="21"/>
      <c r="FO232" s="21"/>
      <c r="FP232" s="21"/>
      <c r="FQ232" s="21"/>
      <c r="FR232" s="21"/>
      <c r="FS232" s="21"/>
      <c r="FT232" s="21"/>
      <c r="FU232" s="21"/>
      <c r="FV232" s="21"/>
      <c r="FW232" s="21"/>
      <c r="FX232" s="21"/>
      <c r="FY232" s="21"/>
      <c r="FZ232" s="21"/>
      <c r="GA232" s="21"/>
      <c r="GB232" s="21"/>
      <c r="GC232" s="21"/>
      <c r="GD232" s="21"/>
      <c r="GE232" s="21"/>
      <c r="GF232" s="21"/>
      <c r="GG232" s="21"/>
      <c r="GH232" s="21"/>
      <c r="GI232" s="21"/>
      <c r="GJ232" s="21"/>
      <c r="GK232" s="21"/>
      <c r="GL232" s="21"/>
      <c r="GM232" s="21"/>
      <c r="GN232" s="21"/>
      <c r="GO232" s="21"/>
      <c r="GP232" s="21"/>
      <c r="GQ232" s="21"/>
      <c r="GR232" s="21"/>
      <c r="GS232" s="21"/>
      <c r="GT232" s="21"/>
      <c r="GU232" s="21"/>
      <c r="GV232" s="21"/>
      <c r="GW232" s="21"/>
      <c r="GX232" s="21"/>
      <c r="GY232" s="21"/>
      <c r="GZ232" s="21"/>
      <c r="HA232" s="21"/>
      <c r="HB232" s="21"/>
      <c r="HC232" s="21"/>
      <c r="HD232" s="21"/>
      <c r="HE232" s="21"/>
      <c r="HF232" s="21"/>
      <c r="HG232" s="21"/>
      <c r="HH232" s="21"/>
      <c r="HI232" s="21"/>
      <c r="HJ232" s="21"/>
      <c r="HK232" s="21"/>
      <c r="HL232" s="21"/>
      <c r="HM232" s="21"/>
      <c r="HN232" s="21"/>
      <c r="HO232" s="21"/>
      <c r="HP232" s="21"/>
      <c r="HQ232" s="21"/>
      <c r="HR232" s="21"/>
      <c r="HS232" s="21"/>
      <c r="HT232" s="21"/>
      <c r="HU232" s="21"/>
      <c r="HV232" s="21"/>
      <c r="HW232" s="21"/>
      <c r="HX232" s="21"/>
      <c r="HY232" s="21"/>
      <c r="HZ232" s="21"/>
      <c r="IA232" s="21"/>
      <c r="IB232" s="21"/>
      <c r="IC232" s="21"/>
      <c r="ID232" s="21"/>
      <c r="IE232" s="21"/>
      <c r="IF232" s="21"/>
      <c r="IG232" s="21"/>
      <c r="IH232" s="21"/>
      <c r="II232" s="21"/>
      <c r="IJ232" s="21"/>
    </row>
    <row r="233" spans="2:244" s="1" customFormat="1" ht="25.5" x14ac:dyDescent="0.25">
      <c r="B233" s="47"/>
      <c r="C233" s="48"/>
      <c r="D233" s="6" t="str">
        <f>HYPERLINK(CONCATENATE("http://www.genenames.org/cgi-bin/gene_symbol_report?hgnc_id=HGNC:4127"),"GALNT5")</f>
        <v>GALNT5</v>
      </c>
      <c r="E233" s="8" t="s">
        <v>234</v>
      </c>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c r="DB233" s="21"/>
      <c r="DC233" s="21"/>
      <c r="DD233" s="21"/>
      <c r="DE233" s="21"/>
      <c r="DF233" s="21"/>
      <c r="DG233" s="21"/>
      <c r="DH233" s="21"/>
      <c r="DI233" s="21"/>
      <c r="DJ233" s="21"/>
      <c r="DK233" s="21"/>
      <c r="DL233" s="21"/>
      <c r="DM233" s="21"/>
      <c r="DN233" s="21"/>
      <c r="DO233" s="21"/>
      <c r="DP233" s="21"/>
      <c r="DQ233" s="21"/>
      <c r="DR233" s="21"/>
      <c r="DS233" s="21"/>
      <c r="DT233" s="21"/>
      <c r="DU233" s="21"/>
      <c r="DV233" s="21"/>
      <c r="DW233" s="21"/>
      <c r="DX233" s="21"/>
      <c r="DY233" s="21"/>
      <c r="DZ233" s="21"/>
      <c r="EA233" s="21"/>
      <c r="EB233" s="21"/>
      <c r="EC233" s="21"/>
      <c r="ED233" s="21"/>
      <c r="EE233" s="21"/>
      <c r="EF233" s="21"/>
      <c r="EG233" s="21"/>
      <c r="EH233" s="21"/>
      <c r="EI233" s="21"/>
      <c r="EJ233" s="21"/>
      <c r="EK233" s="21"/>
      <c r="EL233" s="21"/>
      <c r="EM233" s="21"/>
      <c r="EN233" s="21"/>
      <c r="EO233" s="21"/>
      <c r="EP233" s="21"/>
      <c r="EQ233" s="21"/>
      <c r="ER233" s="21"/>
      <c r="ES233" s="21"/>
      <c r="ET233" s="21"/>
      <c r="EU233" s="21"/>
      <c r="EV233" s="21"/>
      <c r="EW233" s="21"/>
      <c r="EX233" s="21"/>
      <c r="EY233" s="21"/>
      <c r="EZ233" s="21"/>
      <c r="FA233" s="21"/>
      <c r="FB233" s="21"/>
      <c r="FC233" s="21"/>
      <c r="FD233" s="21"/>
      <c r="FE233" s="21"/>
      <c r="FF233" s="21"/>
      <c r="FG233" s="21"/>
      <c r="FH233" s="21"/>
      <c r="FI233" s="21"/>
      <c r="FJ233" s="21"/>
      <c r="FK233" s="21"/>
      <c r="FL233" s="21"/>
      <c r="FM233" s="21"/>
      <c r="FN233" s="21"/>
      <c r="FO233" s="21"/>
      <c r="FP233" s="21"/>
      <c r="FQ233" s="21"/>
      <c r="FR233" s="21"/>
      <c r="FS233" s="21"/>
      <c r="FT233" s="21"/>
      <c r="FU233" s="21"/>
      <c r="FV233" s="21"/>
      <c r="FW233" s="21"/>
      <c r="FX233" s="21"/>
      <c r="FY233" s="21"/>
      <c r="FZ233" s="21"/>
      <c r="GA233" s="21"/>
      <c r="GB233" s="21"/>
      <c r="GC233" s="21"/>
      <c r="GD233" s="21"/>
      <c r="GE233" s="21"/>
      <c r="GF233" s="21"/>
      <c r="GG233" s="21"/>
      <c r="GH233" s="21"/>
      <c r="GI233" s="21"/>
      <c r="GJ233" s="21"/>
      <c r="GK233" s="21"/>
      <c r="GL233" s="21"/>
      <c r="GM233" s="21"/>
      <c r="GN233" s="21"/>
      <c r="GO233" s="21"/>
      <c r="GP233" s="21"/>
      <c r="GQ233" s="21"/>
      <c r="GR233" s="21"/>
      <c r="GS233" s="21"/>
      <c r="GT233" s="21"/>
      <c r="GU233" s="21"/>
      <c r="GV233" s="21"/>
      <c r="GW233" s="21"/>
      <c r="GX233" s="21"/>
      <c r="GY233" s="21"/>
      <c r="GZ233" s="21"/>
      <c r="HA233" s="21"/>
      <c r="HB233" s="21"/>
      <c r="HC233" s="21"/>
      <c r="HD233" s="21"/>
      <c r="HE233" s="21"/>
      <c r="HF233" s="21"/>
      <c r="HG233" s="21"/>
      <c r="HH233" s="21"/>
      <c r="HI233" s="21"/>
      <c r="HJ233" s="21"/>
      <c r="HK233" s="21"/>
      <c r="HL233" s="21"/>
      <c r="HM233" s="21"/>
      <c r="HN233" s="21"/>
      <c r="HO233" s="21"/>
      <c r="HP233" s="21"/>
      <c r="HQ233" s="21"/>
      <c r="HR233" s="21"/>
      <c r="HS233" s="21"/>
      <c r="HT233" s="21"/>
      <c r="HU233" s="21"/>
      <c r="HV233" s="21"/>
      <c r="HW233" s="21"/>
      <c r="HX233" s="21"/>
      <c r="HY233" s="21"/>
      <c r="HZ233" s="21"/>
      <c r="IA233" s="21"/>
      <c r="IB233" s="21"/>
      <c r="IC233" s="21"/>
      <c r="ID233" s="21"/>
      <c r="IE233" s="21"/>
      <c r="IF233" s="21"/>
      <c r="IG233" s="21"/>
      <c r="IH233" s="21"/>
      <c r="II233" s="21"/>
      <c r="IJ233" s="21"/>
    </row>
    <row r="234" spans="2:244" s="1" customFormat="1" ht="25.5" x14ac:dyDescent="0.25">
      <c r="B234" s="47"/>
      <c r="C234" s="48"/>
      <c r="D234" s="6" t="str">
        <f>HYPERLINK(CONCATENATE("http://www.genenames.org/cgi-bin/gene_symbol_report?hgnc_id=HGNC:4128"),"GALNT6")</f>
        <v>GALNT6</v>
      </c>
      <c r="E234" s="8" t="s">
        <v>235</v>
      </c>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c r="DB234" s="21"/>
      <c r="DC234" s="21"/>
      <c r="DD234" s="21"/>
      <c r="DE234" s="21"/>
      <c r="DF234" s="21"/>
      <c r="DG234" s="21"/>
      <c r="DH234" s="21"/>
      <c r="DI234" s="21"/>
      <c r="DJ234" s="21"/>
      <c r="DK234" s="21"/>
      <c r="DL234" s="21"/>
      <c r="DM234" s="21"/>
      <c r="DN234" s="21"/>
      <c r="DO234" s="21"/>
      <c r="DP234" s="21"/>
      <c r="DQ234" s="21"/>
      <c r="DR234" s="21"/>
      <c r="DS234" s="21"/>
      <c r="DT234" s="21"/>
      <c r="DU234" s="21"/>
      <c r="DV234" s="21"/>
      <c r="DW234" s="21"/>
      <c r="DX234" s="21"/>
      <c r="DY234" s="21"/>
      <c r="DZ234" s="21"/>
      <c r="EA234" s="21"/>
      <c r="EB234" s="21"/>
      <c r="EC234" s="21"/>
      <c r="ED234" s="21"/>
      <c r="EE234" s="21"/>
      <c r="EF234" s="21"/>
      <c r="EG234" s="21"/>
      <c r="EH234" s="21"/>
      <c r="EI234" s="21"/>
      <c r="EJ234" s="21"/>
      <c r="EK234" s="21"/>
      <c r="EL234" s="21"/>
      <c r="EM234" s="21"/>
      <c r="EN234" s="21"/>
      <c r="EO234" s="21"/>
      <c r="EP234" s="21"/>
      <c r="EQ234" s="21"/>
      <c r="ER234" s="21"/>
      <c r="ES234" s="21"/>
      <c r="ET234" s="21"/>
      <c r="EU234" s="21"/>
      <c r="EV234" s="21"/>
      <c r="EW234" s="21"/>
      <c r="EX234" s="21"/>
      <c r="EY234" s="21"/>
      <c r="EZ234" s="21"/>
      <c r="FA234" s="21"/>
      <c r="FB234" s="21"/>
      <c r="FC234" s="21"/>
      <c r="FD234" s="21"/>
      <c r="FE234" s="21"/>
      <c r="FF234" s="21"/>
      <c r="FG234" s="21"/>
      <c r="FH234" s="21"/>
      <c r="FI234" s="21"/>
      <c r="FJ234" s="21"/>
      <c r="FK234" s="21"/>
      <c r="FL234" s="21"/>
      <c r="FM234" s="21"/>
      <c r="FN234" s="21"/>
      <c r="FO234" s="21"/>
      <c r="FP234" s="21"/>
      <c r="FQ234" s="21"/>
      <c r="FR234" s="21"/>
      <c r="FS234" s="21"/>
      <c r="FT234" s="21"/>
      <c r="FU234" s="21"/>
      <c r="FV234" s="21"/>
      <c r="FW234" s="21"/>
      <c r="FX234" s="21"/>
      <c r="FY234" s="21"/>
      <c r="FZ234" s="21"/>
      <c r="GA234" s="21"/>
      <c r="GB234" s="21"/>
      <c r="GC234" s="21"/>
      <c r="GD234" s="21"/>
      <c r="GE234" s="21"/>
      <c r="GF234" s="21"/>
      <c r="GG234" s="21"/>
      <c r="GH234" s="21"/>
      <c r="GI234" s="21"/>
      <c r="GJ234" s="21"/>
      <c r="GK234" s="21"/>
      <c r="GL234" s="21"/>
      <c r="GM234" s="21"/>
      <c r="GN234" s="21"/>
      <c r="GO234" s="21"/>
      <c r="GP234" s="21"/>
      <c r="GQ234" s="21"/>
      <c r="GR234" s="21"/>
      <c r="GS234" s="21"/>
      <c r="GT234" s="21"/>
      <c r="GU234" s="21"/>
      <c r="GV234" s="21"/>
      <c r="GW234" s="21"/>
      <c r="GX234" s="21"/>
      <c r="GY234" s="21"/>
      <c r="GZ234" s="21"/>
      <c r="HA234" s="21"/>
      <c r="HB234" s="21"/>
      <c r="HC234" s="21"/>
      <c r="HD234" s="21"/>
      <c r="HE234" s="21"/>
      <c r="HF234" s="21"/>
      <c r="HG234" s="21"/>
      <c r="HH234" s="21"/>
      <c r="HI234" s="21"/>
      <c r="HJ234" s="21"/>
      <c r="HK234" s="21"/>
      <c r="HL234" s="21"/>
      <c r="HM234" s="21"/>
      <c r="HN234" s="21"/>
      <c r="HO234" s="21"/>
      <c r="HP234" s="21"/>
      <c r="HQ234" s="21"/>
      <c r="HR234" s="21"/>
      <c r="HS234" s="21"/>
      <c r="HT234" s="21"/>
      <c r="HU234" s="21"/>
      <c r="HV234" s="21"/>
      <c r="HW234" s="21"/>
      <c r="HX234" s="21"/>
      <c r="HY234" s="21"/>
      <c r="HZ234" s="21"/>
      <c r="IA234" s="21"/>
      <c r="IB234" s="21"/>
      <c r="IC234" s="21"/>
      <c r="ID234" s="21"/>
      <c r="IE234" s="21"/>
      <c r="IF234" s="21"/>
      <c r="IG234" s="21"/>
      <c r="IH234" s="21"/>
      <c r="II234" s="21"/>
      <c r="IJ234" s="21"/>
    </row>
    <row r="235" spans="2:244" s="1" customFormat="1" ht="25.5" x14ac:dyDescent="0.25">
      <c r="B235" s="47"/>
      <c r="C235" s="48"/>
      <c r="D235" s="6" t="str">
        <f>HYPERLINK(CONCATENATE("http://www.genenames.org/cgi-bin/gene_symbol_report?hgnc_id=HGNC:4130"),"GALNT8")</f>
        <v>GALNT8</v>
      </c>
      <c r="E235" s="8" t="s">
        <v>236</v>
      </c>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c r="DB235" s="21"/>
      <c r="DC235" s="21"/>
      <c r="DD235" s="21"/>
      <c r="DE235" s="21"/>
      <c r="DF235" s="21"/>
      <c r="DG235" s="21"/>
      <c r="DH235" s="21"/>
      <c r="DI235" s="21"/>
      <c r="DJ235" s="21"/>
      <c r="DK235" s="21"/>
      <c r="DL235" s="21"/>
      <c r="DM235" s="21"/>
      <c r="DN235" s="21"/>
      <c r="DO235" s="21"/>
      <c r="DP235" s="21"/>
      <c r="DQ235" s="21"/>
      <c r="DR235" s="21"/>
      <c r="DS235" s="21"/>
      <c r="DT235" s="21"/>
      <c r="DU235" s="21"/>
      <c r="DV235" s="21"/>
      <c r="DW235" s="21"/>
      <c r="DX235" s="21"/>
      <c r="DY235" s="21"/>
      <c r="DZ235" s="21"/>
      <c r="EA235" s="21"/>
      <c r="EB235" s="21"/>
      <c r="EC235" s="21"/>
      <c r="ED235" s="21"/>
      <c r="EE235" s="21"/>
      <c r="EF235" s="21"/>
      <c r="EG235" s="21"/>
      <c r="EH235" s="21"/>
      <c r="EI235" s="21"/>
      <c r="EJ235" s="21"/>
      <c r="EK235" s="21"/>
      <c r="EL235" s="21"/>
      <c r="EM235" s="21"/>
      <c r="EN235" s="21"/>
      <c r="EO235" s="21"/>
      <c r="EP235" s="21"/>
      <c r="EQ235" s="21"/>
      <c r="ER235" s="21"/>
      <c r="ES235" s="21"/>
      <c r="ET235" s="21"/>
      <c r="EU235" s="21"/>
      <c r="EV235" s="21"/>
      <c r="EW235" s="21"/>
      <c r="EX235" s="21"/>
      <c r="EY235" s="21"/>
      <c r="EZ235" s="21"/>
      <c r="FA235" s="21"/>
      <c r="FB235" s="21"/>
      <c r="FC235" s="21"/>
      <c r="FD235" s="21"/>
      <c r="FE235" s="21"/>
      <c r="FF235" s="21"/>
      <c r="FG235" s="21"/>
      <c r="FH235" s="21"/>
      <c r="FI235" s="21"/>
      <c r="FJ235" s="21"/>
      <c r="FK235" s="21"/>
      <c r="FL235" s="21"/>
      <c r="FM235" s="21"/>
      <c r="FN235" s="21"/>
      <c r="FO235" s="21"/>
      <c r="FP235" s="21"/>
      <c r="FQ235" s="21"/>
      <c r="FR235" s="21"/>
      <c r="FS235" s="21"/>
      <c r="FT235" s="21"/>
      <c r="FU235" s="21"/>
      <c r="FV235" s="21"/>
      <c r="FW235" s="21"/>
      <c r="FX235" s="21"/>
      <c r="FY235" s="21"/>
      <c r="FZ235" s="21"/>
      <c r="GA235" s="21"/>
      <c r="GB235" s="21"/>
      <c r="GC235" s="21"/>
      <c r="GD235" s="21"/>
      <c r="GE235" s="21"/>
      <c r="GF235" s="21"/>
      <c r="GG235" s="21"/>
      <c r="GH235" s="21"/>
      <c r="GI235" s="21"/>
      <c r="GJ235" s="21"/>
      <c r="GK235" s="21"/>
      <c r="GL235" s="21"/>
      <c r="GM235" s="21"/>
      <c r="GN235" s="21"/>
      <c r="GO235" s="21"/>
      <c r="GP235" s="21"/>
      <c r="GQ235" s="21"/>
      <c r="GR235" s="21"/>
      <c r="GS235" s="21"/>
      <c r="GT235" s="21"/>
      <c r="GU235" s="21"/>
      <c r="GV235" s="21"/>
      <c r="GW235" s="21"/>
      <c r="GX235" s="21"/>
      <c r="GY235" s="21"/>
      <c r="GZ235" s="21"/>
      <c r="HA235" s="21"/>
      <c r="HB235" s="21"/>
      <c r="HC235" s="21"/>
      <c r="HD235" s="21"/>
      <c r="HE235" s="21"/>
      <c r="HF235" s="21"/>
      <c r="HG235" s="21"/>
      <c r="HH235" s="21"/>
      <c r="HI235" s="21"/>
      <c r="HJ235" s="21"/>
      <c r="HK235" s="21"/>
      <c r="HL235" s="21"/>
      <c r="HM235" s="21"/>
      <c r="HN235" s="21"/>
      <c r="HO235" s="21"/>
      <c r="HP235" s="21"/>
      <c r="HQ235" s="21"/>
      <c r="HR235" s="21"/>
      <c r="HS235" s="21"/>
      <c r="HT235" s="21"/>
      <c r="HU235" s="21"/>
      <c r="HV235" s="21"/>
      <c r="HW235" s="21"/>
      <c r="HX235" s="21"/>
      <c r="HY235" s="21"/>
      <c r="HZ235" s="21"/>
      <c r="IA235" s="21"/>
      <c r="IB235" s="21"/>
      <c r="IC235" s="21"/>
      <c r="ID235" s="21"/>
      <c r="IE235" s="21"/>
      <c r="IF235" s="21"/>
      <c r="IG235" s="21"/>
      <c r="IH235" s="21"/>
      <c r="II235" s="21"/>
      <c r="IJ235" s="21"/>
    </row>
    <row r="236" spans="2:244" s="1" customFormat="1" ht="25.5" x14ac:dyDescent="0.25">
      <c r="B236" s="47"/>
      <c r="C236" s="48"/>
      <c r="D236" s="6" t="str">
        <f>HYPERLINK(CONCATENATE("http://www.genenames.org/cgi-bin/gene_symbol_report?hgnc_id=HGNC:4131"),"GALNT9")</f>
        <v>GALNT9</v>
      </c>
      <c r="E236" s="8" t="s">
        <v>237</v>
      </c>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c r="DB236" s="21"/>
      <c r="DC236" s="21"/>
      <c r="DD236" s="21"/>
      <c r="DE236" s="21"/>
      <c r="DF236" s="21"/>
      <c r="DG236" s="21"/>
      <c r="DH236" s="21"/>
      <c r="DI236" s="21"/>
      <c r="DJ236" s="21"/>
      <c r="DK236" s="21"/>
      <c r="DL236" s="21"/>
      <c r="DM236" s="21"/>
      <c r="DN236" s="21"/>
      <c r="DO236" s="21"/>
      <c r="DP236" s="21"/>
      <c r="DQ236" s="21"/>
      <c r="DR236" s="21"/>
      <c r="DS236" s="21"/>
      <c r="DT236" s="21"/>
      <c r="DU236" s="21"/>
      <c r="DV236" s="21"/>
      <c r="DW236" s="21"/>
      <c r="DX236" s="21"/>
      <c r="DY236" s="21"/>
      <c r="DZ236" s="21"/>
      <c r="EA236" s="21"/>
      <c r="EB236" s="21"/>
      <c r="EC236" s="21"/>
      <c r="ED236" s="21"/>
      <c r="EE236" s="21"/>
      <c r="EF236" s="21"/>
      <c r="EG236" s="21"/>
      <c r="EH236" s="21"/>
      <c r="EI236" s="21"/>
      <c r="EJ236" s="21"/>
      <c r="EK236" s="21"/>
      <c r="EL236" s="21"/>
      <c r="EM236" s="21"/>
      <c r="EN236" s="21"/>
      <c r="EO236" s="21"/>
      <c r="EP236" s="21"/>
      <c r="EQ236" s="21"/>
      <c r="ER236" s="21"/>
      <c r="ES236" s="21"/>
      <c r="ET236" s="21"/>
      <c r="EU236" s="21"/>
      <c r="EV236" s="21"/>
      <c r="EW236" s="21"/>
      <c r="EX236" s="21"/>
      <c r="EY236" s="21"/>
      <c r="EZ236" s="21"/>
      <c r="FA236" s="21"/>
      <c r="FB236" s="21"/>
      <c r="FC236" s="21"/>
      <c r="FD236" s="21"/>
      <c r="FE236" s="21"/>
      <c r="FF236" s="21"/>
      <c r="FG236" s="21"/>
      <c r="FH236" s="21"/>
      <c r="FI236" s="21"/>
      <c r="FJ236" s="21"/>
      <c r="FK236" s="21"/>
      <c r="FL236" s="21"/>
      <c r="FM236" s="21"/>
      <c r="FN236" s="21"/>
      <c r="FO236" s="21"/>
      <c r="FP236" s="21"/>
      <c r="FQ236" s="21"/>
      <c r="FR236" s="21"/>
      <c r="FS236" s="21"/>
      <c r="FT236" s="21"/>
      <c r="FU236" s="21"/>
      <c r="FV236" s="21"/>
      <c r="FW236" s="21"/>
      <c r="FX236" s="21"/>
      <c r="FY236" s="21"/>
      <c r="FZ236" s="21"/>
      <c r="GA236" s="21"/>
      <c r="GB236" s="21"/>
      <c r="GC236" s="21"/>
      <c r="GD236" s="21"/>
      <c r="GE236" s="21"/>
      <c r="GF236" s="21"/>
      <c r="GG236" s="21"/>
      <c r="GH236" s="21"/>
      <c r="GI236" s="21"/>
      <c r="GJ236" s="21"/>
      <c r="GK236" s="21"/>
      <c r="GL236" s="21"/>
      <c r="GM236" s="21"/>
      <c r="GN236" s="21"/>
      <c r="GO236" s="21"/>
      <c r="GP236" s="21"/>
      <c r="GQ236" s="21"/>
      <c r="GR236" s="21"/>
      <c r="GS236" s="21"/>
      <c r="GT236" s="21"/>
      <c r="GU236" s="21"/>
      <c r="GV236" s="21"/>
      <c r="GW236" s="21"/>
      <c r="GX236" s="21"/>
      <c r="GY236" s="21"/>
      <c r="GZ236" s="21"/>
      <c r="HA236" s="21"/>
      <c r="HB236" s="21"/>
      <c r="HC236" s="21"/>
      <c r="HD236" s="21"/>
      <c r="HE236" s="21"/>
      <c r="HF236" s="21"/>
      <c r="HG236" s="21"/>
      <c r="HH236" s="21"/>
      <c r="HI236" s="21"/>
      <c r="HJ236" s="21"/>
      <c r="HK236" s="21"/>
      <c r="HL236" s="21"/>
      <c r="HM236" s="21"/>
      <c r="HN236" s="21"/>
      <c r="HO236" s="21"/>
      <c r="HP236" s="21"/>
      <c r="HQ236" s="21"/>
      <c r="HR236" s="21"/>
      <c r="HS236" s="21"/>
      <c r="HT236" s="21"/>
      <c r="HU236" s="21"/>
      <c r="HV236" s="21"/>
      <c r="HW236" s="21"/>
      <c r="HX236" s="21"/>
      <c r="HY236" s="21"/>
      <c r="HZ236" s="21"/>
      <c r="IA236" s="21"/>
      <c r="IB236" s="21"/>
      <c r="IC236" s="21"/>
      <c r="ID236" s="21"/>
      <c r="IE236" s="21"/>
      <c r="IF236" s="21"/>
      <c r="IG236" s="21"/>
      <c r="IH236" s="21"/>
      <c r="II236" s="21"/>
      <c r="IJ236" s="21"/>
    </row>
    <row r="237" spans="2:244" s="1" customFormat="1" ht="25.5" x14ac:dyDescent="0.25">
      <c r="B237" s="47"/>
      <c r="C237" s="48"/>
      <c r="D237" s="6" t="str">
        <f>HYPERLINK(CONCATENATE("http://www.genenames.org/cgi-bin/gene_symbol_report?hgnc_id=HGNC:33844"),"GALNTL6")</f>
        <v>GALNTL6</v>
      </c>
      <c r="E237" s="8" t="s">
        <v>238</v>
      </c>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c r="DB237" s="21"/>
      <c r="DC237" s="21"/>
      <c r="DD237" s="21"/>
      <c r="DE237" s="21"/>
      <c r="DF237" s="21"/>
      <c r="DG237" s="21"/>
      <c r="DH237" s="21"/>
      <c r="DI237" s="21"/>
      <c r="DJ237" s="21"/>
      <c r="DK237" s="21"/>
      <c r="DL237" s="21"/>
      <c r="DM237" s="21"/>
      <c r="DN237" s="21"/>
      <c r="DO237" s="21"/>
      <c r="DP237" s="21"/>
      <c r="DQ237" s="21"/>
      <c r="DR237" s="21"/>
      <c r="DS237" s="21"/>
      <c r="DT237" s="21"/>
      <c r="DU237" s="21"/>
      <c r="DV237" s="21"/>
      <c r="DW237" s="21"/>
      <c r="DX237" s="21"/>
      <c r="DY237" s="21"/>
      <c r="DZ237" s="21"/>
      <c r="EA237" s="21"/>
      <c r="EB237" s="21"/>
      <c r="EC237" s="21"/>
      <c r="ED237" s="21"/>
      <c r="EE237" s="21"/>
      <c r="EF237" s="21"/>
      <c r="EG237" s="21"/>
      <c r="EH237" s="21"/>
      <c r="EI237" s="21"/>
      <c r="EJ237" s="21"/>
      <c r="EK237" s="21"/>
      <c r="EL237" s="21"/>
      <c r="EM237" s="21"/>
      <c r="EN237" s="21"/>
      <c r="EO237" s="21"/>
      <c r="EP237" s="21"/>
      <c r="EQ237" s="21"/>
      <c r="ER237" s="21"/>
      <c r="ES237" s="21"/>
      <c r="ET237" s="21"/>
      <c r="EU237" s="21"/>
      <c r="EV237" s="21"/>
      <c r="EW237" s="21"/>
      <c r="EX237" s="21"/>
      <c r="EY237" s="21"/>
      <c r="EZ237" s="21"/>
      <c r="FA237" s="21"/>
      <c r="FB237" s="21"/>
      <c r="FC237" s="21"/>
      <c r="FD237" s="21"/>
      <c r="FE237" s="21"/>
      <c r="FF237" s="21"/>
      <c r="FG237" s="21"/>
      <c r="FH237" s="21"/>
      <c r="FI237" s="21"/>
      <c r="FJ237" s="21"/>
      <c r="FK237" s="21"/>
      <c r="FL237" s="21"/>
      <c r="FM237" s="21"/>
      <c r="FN237" s="21"/>
      <c r="FO237" s="21"/>
      <c r="FP237" s="21"/>
      <c r="FQ237" s="21"/>
      <c r="FR237" s="21"/>
      <c r="FS237" s="21"/>
      <c r="FT237" s="21"/>
      <c r="FU237" s="21"/>
      <c r="FV237" s="21"/>
      <c r="FW237" s="21"/>
      <c r="FX237" s="21"/>
      <c r="FY237" s="21"/>
      <c r="FZ237" s="21"/>
      <c r="GA237" s="21"/>
      <c r="GB237" s="21"/>
      <c r="GC237" s="21"/>
      <c r="GD237" s="21"/>
      <c r="GE237" s="21"/>
      <c r="GF237" s="21"/>
      <c r="GG237" s="21"/>
      <c r="GH237" s="21"/>
      <c r="GI237" s="21"/>
      <c r="GJ237" s="21"/>
      <c r="GK237" s="21"/>
      <c r="GL237" s="21"/>
      <c r="GM237" s="21"/>
      <c r="GN237" s="21"/>
      <c r="GO237" s="21"/>
      <c r="GP237" s="21"/>
      <c r="GQ237" s="21"/>
      <c r="GR237" s="21"/>
      <c r="GS237" s="21"/>
      <c r="GT237" s="21"/>
      <c r="GU237" s="21"/>
      <c r="GV237" s="21"/>
      <c r="GW237" s="21"/>
      <c r="GX237" s="21"/>
      <c r="GY237" s="21"/>
      <c r="GZ237" s="21"/>
      <c r="HA237" s="21"/>
      <c r="HB237" s="21"/>
      <c r="HC237" s="21"/>
      <c r="HD237" s="21"/>
      <c r="HE237" s="21"/>
      <c r="HF237" s="21"/>
      <c r="HG237" s="21"/>
      <c r="HH237" s="21"/>
      <c r="HI237" s="21"/>
      <c r="HJ237" s="21"/>
      <c r="HK237" s="21"/>
      <c r="HL237" s="21"/>
      <c r="HM237" s="21"/>
      <c r="HN237" s="21"/>
      <c r="HO237" s="21"/>
      <c r="HP237" s="21"/>
      <c r="HQ237" s="21"/>
      <c r="HR237" s="21"/>
      <c r="HS237" s="21"/>
      <c r="HT237" s="21"/>
      <c r="HU237" s="21"/>
      <c r="HV237" s="21"/>
      <c r="HW237" s="21"/>
      <c r="HX237" s="21"/>
      <c r="HY237" s="21"/>
      <c r="HZ237" s="21"/>
      <c r="IA237" s="21"/>
      <c r="IB237" s="21"/>
      <c r="IC237" s="21"/>
      <c r="ID237" s="21"/>
      <c r="IE237" s="21"/>
      <c r="IF237" s="21"/>
      <c r="IG237" s="21"/>
      <c r="IH237" s="21"/>
      <c r="II237" s="21"/>
      <c r="IJ237" s="21"/>
    </row>
    <row r="238" spans="2:244" s="1" customFormat="1" ht="25.5" x14ac:dyDescent="0.25">
      <c r="B238" s="47"/>
      <c r="C238" s="48"/>
      <c r="D238" s="6" t="str">
        <f>HYPERLINK(CONCATENATE("http://www.genenames.org/cgi-bin/gene_symbol_report?hgnc_id=HGNC:4129"),"GALNT7")</f>
        <v>GALNT7</v>
      </c>
      <c r="E238" s="8" t="s">
        <v>239</v>
      </c>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c r="DB238" s="21"/>
      <c r="DC238" s="21"/>
      <c r="DD238" s="21"/>
      <c r="DE238" s="21"/>
      <c r="DF238" s="21"/>
      <c r="DG238" s="21"/>
      <c r="DH238" s="21"/>
      <c r="DI238" s="21"/>
      <c r="DJ238" s="21"/>
      <c r="DK238" s="21"/>
      <c r="DL238" s="21"/>
      <c r="DM238" s="21"/>
      <c r="DN238" s="21"/>
      <c r="DO238" s="21"/>
      <c r="DP238" s="21"/>
      <c r="DQ238" s="21"/>
      <c r="DR238" s="21"/>
      <c r="DS238" s="21"/>
      <c r="DT238" s="21"/>
      <c r="DU238" s="21"/>
      <c r="DV238" s="21"/>
      <c r="DW238" s="21"/>
      <c r="DX238" s="21"/>
      <c r="DY238" s="21"/>
      <c r="DZ238" s="21"/>
      <c r="EA238" s="21"/>
      <c r="EB238" s="21"/>
      <c r="EC238" s="21"/>
      <c r="ED238" s="21"/>
      <c r="EE238" s="21"/>
      <c r="EF238" s="21"/>
      <c r="EG238" s="21"/>
      <c r="EH238" s="21"/>
      <c r="EI238" s="21"/>
      <c r="EJ238" s="21"/>
      <c r="EK238" s="21"/>
      <c r="EL238" s="21"/>
      <c r="EM238" s="21"/>
      <c r="EN238" s="21"/>
      <c r="EO238" s="21"/>
      <c r="EP238" s="21"/>
      <c r="EQ238" s="21"/>
      <c r="ER238" s="21"/>
      <c r="ES238" s="21"/>
      <c r="ET238" s="21"/>
      <c r="EU238" s="21"/>
      <c r="EV238" s="21"/>
      <c r="EW238" s="21"/>
      <c r="EX238" s="21"/>
      <c r="EY238" s="21"/>
      <c r="EZ238" s="21"/>
      <c r="FA238" s="21"/>
      <c r="FB238" s="21"/>
      <c r="FC238" s="21"/>
      <c r="FD238" s="21"/>
      <c r="FE238" s="21"/>
      <c r="FF238" s="21"/>
      <c r="FG238" s="21"/>
      <c r="FH238" s="21"/>
      <c r="FI238" s="21"/>
      <c r="FJ238" s="21"/>
      <c r="FK238" s="21"/>
      <c r="FL238" s="21"/>
      <c r="FM238" s="21"/>
      <c r="FN238" s="21"/>
      <c r="FO238" s="21"/>
      <c r="FP238" s="21"/>
      <c r="FQ238" s="21"/>
      <c r="FR238" s="21"/>
      <c r="FS238" s="21"/>
      <c r="FT238" s="21"/>
      <c r="FU238" s="21"/>
      <c r="FV238" s="21"/>
      <c r="FW238" s="21"/>
      <c r="FX238" s="21"/>
      <c r="FY238" s="21"/>
      <c r="FZ238" s="21"/>
      <c r="GA238" s="21"/>
      <c r="GB238" s="21"/>
      <c r="GC238" s="21"/>
      <c r="GD238" s="21"/>
      <c r="GE238" s="21"/>
      <c r="GF238" s="21"/>
      <c r="GG238" s="21"/>
      <c r="GH238" s="21"/>
      <c r="GI238" s="21"/>
      <c r="GJ238" s="21"/>
      <c r="GK238" s="21"/>
      <c r="GL238" s="21"/>
      <c r="GM238" s="21"/>
      <c r="GN238" s="21"/>
      <c r="GO238" s="21"/>
      <c r="GP238" s="21"/>
      <c r="GQ238" s="21"/>
      <c r="GR238" s="21"/>
      <c r="GS238" s="21"/>
      <c r="GT238" s="21"/>
      <c r="GU238" s="21"/>
      <c r="GV238" s="21"/>
      <c r="GW238" s="21"/>
      <c r="GX238" s="21"/>
      <c r="GY238" s="21"/>
      <c r="GZ238" s="21"/>
      <c r="HA238" s="21"/>
      <c r="HB238" s="21"/>
      <c r="HC238" s="21"/>
      <c r="HD238" s="21"/>
      <c r="HE238" s="21"/>
      <c r="HF238" s="21"/>
      <c r="HG238" s="21"/>
      <c r="HH238" s="21"/>
      <c r="HI238" s="21"/>
      <c r="HJ238" s="21"/>
      <c r="HK238" s="21"/>
      <c r="HL238" s="21"/>
      <c r="HM238" s="21"/>
      <c r="HN238" s="21"/>
      <c r="HO238" s="21"/>
      <c r="HP238" s="21"/>
      <c r="HQ238" s="21"/>
      <c r="HR238" s="21"/>
      <c r="HS238" s="21"/>
      <c r="HT238" s="21"/>
      <c r="HU238" s="21"/>
      <c r="HV238" s="21"/>
      <c r="HW238" s="21"/>
      <c r="HX238" s="21"/>
      <c r="HY238" s="21"/>
      <c r="HZ238" s="21"/>
      <c r="IA238" s="21"/>
      <c r="IB238" s="21"/>
      <c r="IC238" s="21"/>
      <c r="ID238" s="21"/>
      <c r="IE238" s="21"/>
      <c r="IF238" s="21"/>
      <c r="IG238" s="21"/>
      <c r="IH238" s="21"/>
      <c r="II238" s="21"/>
      <c r="IJ238" s="21"/>
    </row>
    <row r="239" spans="2:244" s="1" customFormat="1" ht="25.5" x14ac:dyDescent="0.25">
      <c r="B239" s="47"/>
      <c r="C239" s="48"/>
      <c r="D239" s="6" t="str">
        <f>HYPERLINK(CONCATENATE("http://www.genenames.org/cgi-bin/gene_symbol_report?hgnc_id=HGNC:21725"),"GALNTL5")</f>
        <v>GALNTL5</v>
      </c>
      <c r="E239" s="8" t="s">
        <v>240</v>
      </c>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c r="DB239" s="21"/>
      <c r="DC239" s="21"/>
      <c r="DD239" s="21"/>
      <c r="DE239" s="21"/>
      <c r="DF239" s="21"/>
      <c r="DG239" s="21"/>
      <c r="DH239" s="21"/>
      <c r="DI239" s="21"/>
      <c r="DJ239" s="21"/>
      <c r="DK239" s="21"/>
      <c r="DL239" s="21"/>
      <c r="DM239" s="21"/>
      <c r="DN239" s="21"/>
      <c r="DO239" s="21"/>
      <c r="DP239" s="21"/>
      <c r="DQ239" s="21"/>
      <c r="DR239" s="21"/>
      <c r="DS239" s="21"/>
      <c r="DT239" s="21"/>
      <c r="DU239" s="21"/>
      <c r="DV239" s="21"/>
      <c r="DW239" s="21"/>
      <c r="DX239" s="21"/>
      <c r="DY239" s="21"/>
      <c r="DZ239" s="21"/>
      <c r="EA239" s="21"/>
      <c r="EB239" s="21"/>
      <c r="EC239" s="21"/>
      <c r="ED239" s="21"/>
      <c r="EE239" s="21"/>
      <c r="EF239" s="21"/>
      <c r="EG239" s="21"/>
      <c r="EH239" s="21"/>
      <c r="EI239" s="21"/>
      <c r="EJ239" s="21"/>
      <c r="EK239" s="21"/>
      <c r="EL239" s="21"/>
      <c r="EM239" s="21"/>
      <c r="EN239" s="21"/>
      <c r="EO239" s="21"/>
      <c r="EP239" s="21"/>
      <c r="EQ239" s="21"/>
      <c r="ER239" s="21"/>
      <c r="ES239" s="21"/>
      <c r="ET239" s="21"/>
      <c r="EU239" s="21"/>
      <c r="EV239" s="21"/>
      <c r="EW239" s="21"/>
      <c r="EX239" s="21"/>
      <c r="EY239" s="21"/>
      <c r="EZ239" s="21"/>
      <c r="FA239" s="21"/>
      <c r="FB239" s="21"/>
      <c r="FC239" s="21"/>
      <c r="FD239" s="21"/>
      <c r="FE239" s="21"/>
      <c r="FF239" s="21"/>
      <c r="FG239" s="21"/>
      <c r="FH239" s="21"/>
      <c r="FI239" s="21"/>
      <c r="FJ239" s="21"/>
      <c r="FK239" s="21"/>
      <c r="FL239" s="21"/>
      <c r="FM239" s="21"/>
      <c r="FN239" s="21"/>
      <c r="FO239" s="21"/>
      <c r="FP239" s="21"/>
      <c r="FQ239" s="21"/>
      <c r="FR239" s="21"/>
      <c r="FS239" s="21"/>
      <c r="FT239" s="21"/>
      <c r="FU239" s="21"/>
      <c r="FV239" s="21"/>
      <c r="FW239" s="21"/>
      <c r="FX239" s="21"/>
      <c r="FY239" s="21"/>
      <c r="FZ239" s="21"/>
      <c r="GA239" s="21"/>
      <c r="GB239" s="21"/>
      <c r="GC239" s="21"/>
      <c r="GD239" s="21"/>
      <c r="GE239" s="21"/>
      <c r="GF239" s="21"/>
      <c r="GG239" s="21"/>
      <c r="GH239" s="21"/>
      <c r="GI239" s="21"/>
      <c r="GJ239" s="21"/>
      <c r="GK239" s="21"/>
      <c r="GL239" s="21"/>
      <c r="GM239" s="21"/>
      <c r="GN239" s="21"/>
      <c r="GO239" s="21"/>
      <c r="GP239" s="21"/>
      <c r="GQ239" s="21"/>
      <c r="GR239" s="21"/>
      <c r="GS239" s="21"/>
      <c r="GT239" s="21"/>
      <c r="GU239" s="21"/>
      <c r="GV239" s="21"/>
      <c r="GW239" s="21"/>
      <c r="GX239" s="21"/>
      <c r="GY239" s="21"/>
      <c r="GZ239" s="21"/>
      <c r="HA239" s="21"/>
      <c r="HB239" s="21"/>
      <c r="HC239" s="21"/>
      <c r="HD239" s="21"/>
      <c r="HE239" s="21"/>
      <c r="HF239" s="21"/>
      <c r="HG239" s="21"/>
      <c r="HH239" s="21"/>
      <c r="HI239" s="21"/>
      <c r="HJ239" s="21"/>
      <c r="HK239" s="21"/>
      <c r="HL239" s="21"/>
      <c r="HM239" s="21"/>
      <c r="HN239" s="21"/>
      <c r="HO239" s="21"/>
      <c r="HP239" s="21"/>
      <c r="HQ239" s="21"/>
      <c r="HR239" s="21"/>
      <c r="HS239" s="21"/>
      <c r="HT239" s="21"/>
      <c r="HU239" s="21"/>
      <c r="HV239" s="21"/>
      <c r="HW239" s="21"/>
      <c r="HX239" s="21"/>
      <c r="HY239" s="21"/>
      <c r="HZ239" s="21"/>
      <c r="IA239" s="21"/>
      <c r="IB239" s="21"/>
      <c r="IC239" s="21"/>
      <c r="ID239" s="21"/>
      <c r="IE239" s="21"/>
      <c r="IF239" s="21"/>
      <c r="IG239" s="21"/>
      <c r="IH239" s="21"/>
      <c r="II239" s="21"/>
      <c r="IJ239" s="21"/>
    </row>
    <row r="240" spans="2:244" s="1" customFormat="1" ht="15.75" x14ac:dyDescent="0.25">
      <c r="B240" s="47"/>
      <c r="C240" s="48"/>
      <c r="D240" s="6" t="str">
        <f>HYPERLINK(CONCATENATE("http://www.genenames.org/cgi-bin/gene_symbol_report?hgnc_id=HGNC:918"),"B3GALNT1")</f>
        <v>B3GALNT1</v>
      </c>
      <c r="E240" s="8" t="s">
        <v>85</v>
      </c>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c r="DB240" s="21"/>
      <c r="DC240" s="21"/>
      <c r="DD240" s="21"/>
      <c r="DE240" s="21"/>
      <c r="DF240" s="21"/>
      <c r="DG240" s="21"/>
      <c r="DH240" s="21"/>
      <c r="DI240" s="21"/>
      <c r="DJ240" s="21"/>
      <c r="DK240" s="21"/>
      <c r="DL240" s="21"/>
      <c r="DM240" s="21"/>
      <c r="DN240" s="21"/>
      <c r="DO240" s="21"/>
      <c r="DP240" s="21"/>
      <c r="DQ240" s="21"/>
      <c r="DR240" s="21"/>
      <c r="DS240" s="21"/>
      <c r="DT240" s="21"/>
      <c r="DU240" s="21"/>
      <c r="DV240" s="21"/>
      <c r="DW240" s="21"/>
      <c r="DX240" s="21"/>
      <c r="DY240" s="21"/>
      <c r="DZ240" s="21"/>
      <c r="EA240" s="21"/>
      <c r="EB240" s="21"/>
      <c r="EC240" s="21"/>
      <c r="ED240" s="21"/>
      <c r="EE240" s="21"/>
      <c r="EF240" s="21"/>
      <c r="EG240" s="21"/>
      <c r="EH240" s="21"/>
      <c r="EI240" s="21"/>
      <c r="EJ240" s="21"/>
      <c r="EK240" s="21"/>
      <c r="EL240" s="21"/>
      <c r="EM240" s="21"/>
      <c r="EN240" s="21"/>
      <c r="EO240" s="21"/>
      <c r="EP240" s="21"/>
      <c r="EQ240" s="21"/>
      <c r="ER240" s="21"/>
      <c r="ES240" s="21"/>
      <c r="ET240" s="21"/>
      <c r="EU240" s="21"/>
      <c r="EV240" s="21"/>
      <c r="EW240" s="21"/>
      <c r="EX240" s="21"/>
      <c r="EY240" s="21"/>
      <c r="EZ240" s="21"/>
      <c r="FA240" s="21"/>
      <c r="FB240" s="21"/>
      <c r="FC240" s="21"/>
      <c r="FD240" s="21"/>
      <c r="FE240" s="21"/>
      <c r="FF240" s="21"/>
      <c r="FG240" s="21"/>
      <c r="FH240" s="21"/>
      <c r="FI240" s="21"/>
      <c r="FJ240" s="21"/>
      <c r="FK240" s="21"/>
      <c r="FL240" s="21"/>
      <c r="FM240" s="21"/>
      <c r="FN240" s="21"/>
      <c r="FO240" s="21"/>
      <c r="FP240" s="21"/>
      <c r="FQ240" s="21"/>
      <c r="FR240" s="21"/>
      <c r="FS240" s="21"/>
      <c r="FT240" s="21"/>
      <c r="FU240" s="21"/>
      <c r="FV240" s="21"/>
      <c r="FW240" s="21"/>
      <c r="FX240" s="21"/>
      <c r="FY240" s="21"/>
      <c r="FZ240" s="21"/>
      <c r="GA240" s="21"/>
      <c r="GB240" s="21"/>
      <c r="GC240" s="21"/>
      <c r="GD240" s="21"/>
      <c r="GE240" s="21"/>
      <c r="GF240" s="21"/>
      <c r="GG240" s="21"/>
      <c r="GH240" s="21"/>
      <c r="GI240" s="21"/>
      <c r="GJ240" s="21"/>
      <c r="GK240" s="21"/>
      <c r="GL240" s="21"/>
      <c r="GM240" s="21"/>
      <c r="GN240" s="21"/>
      <c r="GO240" s="21"/>
      <c r="GP240" s="21"/>
      <c r="GQ240" s="21"/>
      <c r="GR240" s="21"/>
      <c r="GS240" s="21"/>
      <c r="GT240" s="21"/>
      <c r="GU240" s="21"/>
      <c r="GV240" s="21"/>
      <c r="GW240" s="21"/>
      <c r="GX240" s="21"/>
      <c r="GY240" s="21"/>
      <c r="GZ240" s="21"/>
      <c r="HA240" s="21"/>
      <c r="HB240" s="21"/>
      <c r="HC240" s="21"/>
      <c r="HD240" s="21"/>
      <c r="HE240" s="21"/>
      <c r="HF240" s="21"/>
      <c r="HG240" s="21"/>
      <c r="HH240" s="21"/>
      <c r="HI240" s="21"/>
      <c r="HJ240" s="21"/>
      <c r="HK240" s="21"/>
      <c r="HL240" s="21"/>
      <c r="HM240" s="21"/>
      <c r="HN240" s="21"/>
      <c r="HO240" s="21"/>
      <c r="HP240" s="21"/>
      <c r="HQ240" s="21"/>
      <c r="HR240" s="21"/>
      <c r="HS240" s="21"/>
      <c r="HT240" s="21"/>
      <c r="HU240" s="21"/>
      <c r="HV240" s="21"/>
      <c r="HW240" s="21"/>
      <c r="HX240" s="21"/>
      <c r="HY240" s="21"/>
      <c r="HZ240" s="21"/>
      <c r="IA240" s="21"/>
      <c r="IB240" s="21"/>
      <c r="IC240" s="21"/>
      <c r="ID240" s="21"/>
      <c r="IE240" s="21"/>
      <c r="IF240" s="21"/>
      <c r="IG240" s="21"/>
      <c r="IH240" s="21"/>
      <c r="II240" s="21"/>
      <c r="IJ240" s="21"/>
    </row>
    <row r="241" spans="2:244" s="1" customFormat="1" ht="15.75" x14ac:dyDescent="0.25">
      <c r="B241" s="47"/>
      <c r="C241" s="48"/>
      <c r="D241" s="6" t="str">
        <f>HYPERLINK(CONCATENATE("http://www.genenames.org/cgi-bin/gene_symbol_report?hgnc_id=HGNC:28596"),"B3GALNT2")</f>
        <v>B3GALNT2</v>
      </c>
      <c r="E241" s="8" t="s">
        <v>85</v>
      </c>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c r="DB241" s="21"/>
      <c r="DC241" s="21"/>
      <c r="DD241" s="21"/>
      <c r="DE241" s="21"/>
      <c r="DF241" s="21"/>
      <c r="DG241" s="21"/>
      <c r="DH241" s="21"/>
      <c r="DI241" s="21"/>
      <c r="DJ241" s="21"/>
      <c r="DK241" s="21"/>
      <c r="DL241" s="21"/>
      <c r="DM241" s="21"/>
      <c r="DN241" s="21"/>
      <c r="DO241" s="21"/>
      <c r="DP241" s="21"/>
      <c r="DQ241" s="21"/>
      <c r="DR241" s="21"/>
      <c r="DS241" s="21"/>
      <c r="DT241" s="21"/>
      <c r="DU241" s="21"/>
      <c r="DV241" s="21"/>
      <c r="DW241" s="21"/>
      <c r="DX241" s="21"/>
      <c r="DY241" s="21"/>
      <c r="DZ241" s="21"/>
      <c r="EA241" s="21"/>
      <c r="EB241" s="21"/>
      <c r="EC241" s="21"/>
      <c r="ED241" s="21"/>
      <c r="EE241" s="21"/>
      <c r="EF241" s="21"/>
      <c r="EG241" s="21"/>
      <c r="EH241" s="21"/>
      <c r="EI241" s="21"/>
      <c r="EJ241" s="21"/>
      <c r="EK241" s="21"/>
      <c r="EL241" s="21"/>
      <c r="EM241" s="21"/>
      <c r="EN241" s="21"/>
      <c r="EO241" s="21"/>
      <c r="EP241" s="21"/>
      <c r="EQ241" s="21"/>
      <c r="ER241" s="21"/>
      <c r="ES241" s="21"/>
      <c r="ET241" s="21"/>
      <c r="EU241" s="21"/>
      <c r="EV241" s="21"/>
      <c r="EW241" s="21"/>
      <c r="EX241" s="21"/>
      <c r="EY241" s="21"/>
      <c r="EZ241" s="21"/>
      <c r="FA241" s="21"/>
      <c r="FB241" s="21"/>
      <c r="FC241" s="21"/>
      <c r="FD241" s="21"/>
      <c r="FE241" s="21"/>
      <c r="FF241" s="21"/>
      <c r="FG241" s="21"/>
      <c r="FH241" s="21"/>
      <c r="FI241" s="21"/>
      <c r="FJ241" s="21"/>
      <c r="FK241" s="21"/>
      <c r="FL241" s="21"/>
      <c r="FM241" s="21"/>
      <c r="FN241" s="21"/>
      <c r="FO241" s="21"/>
      <c r="FP241" s="21"/>
      <c r="FQ241" s="21"/>
      <c r="FR241" s="21"/>
      <c r="FS241" s="21"/>
      <c r="FT241" s="21"/>
      <c r="FU241" s="21"/>
      <c r="FV241" s="21"/>
      <c r="FW241" s="21"/>
      <c r="FX241" s="21"/>
      <c r="FY241" s="21"/>
      <c r="FZ241" s="21"/>
      <c r="GA241" s="21"/>
      <c r="GB241" s="21"/>
      <c r="GC241" s="21"/>
      <c r="GD241" s="21"/>
      <c r="GE241" s="21"/>
      <c r="GF241" s="21"/>
      <c r="GG241" s="21"/>
      <c r="GH241" s="21"/>
      <c r="GI241" s="21"/>
      <c r="GJ241" s="21"/>
      <c r="GK241" s="21"/>
      <c r="GL241" s="21"/>
      <c r="GM241" s="21"/>
      <c r="GN241" s="21"/>
      <c r="GO241" s="21"/>
      <c r="GP241" s="21"/>
      <c r="GQ241" s="21"/>
      <c r="GR241" s="21"/>
      <c r="GS241" s="21"/>
      <c r="GT241" s="21"/>
      <c r="GU241" s="21"/>
      <c r="GV241" s="21"/>
      <c r="GW241" s="21"/>
      <c r="GX241" s="21"/>
      <c r="GY241" s="21"/>
      <c r="GZ241" s="21"/>
      <c r="HA241" s="21"/>
      <c r="HB241" s="21"/>
      <c r="HC241" s="21"/>
      <c r="HD241" s="21"/>
      <c r="HE241" s="21"/>
      <c r="HF241" s="21"/>
      <c r="HG241" s="21"/>
      <c r="HH241" s="21"/>
      <c r="HI241" s="21"/>
      <c r="HJ241" s="21"/>
      <c r="HK241" s="21"/>
      <c r="HL241" s="21"/>
      <c r="HM241" s="21"/>
      <c r="HN241" s="21"/>
      <c r="HO241" s="21"/>
      <c r="HP241" s="21"/>
      <c r="HQ241" s="21"/>
      <c r="HR241" s="21"/>
      <c r="HS241" s="21"/>
      <c r="HT241" s="21"/>
      <c r="HU241" s="21"/>
      <c r="HV241" s="21"/>
      <c r="HW241" s="21"/>
      <c r="HX241" s="21"/>
      <c r="HY241" s="21"/>
      <c r="HZ241" s="21"/>
      <c r="IA241" s="21"/>
      <c r="IB241" s="21"/>
      <c r="IC241" s="21"/>
      <c r="ID241" s="21"/>
      <c r="IE241" s="21"/>
      <c r="IF241" s="21"/>
      <c r="IG241" s="21"/>
      <c r="IH241" s="21"/>
      <c r="II241" s="21"/>
      <c r="IJ241" s="21"/>
    </row>
    <row r="242" spans="2:244" s="1" customFormat="1" ht="15.75" x14ac:dyDescent="0.25">
      <c r="B242" s="47"/>
      <c r="C242" s="48"/>
      <c r="D242" s="6" t="str">
        <f>HYPERLINK(CONCATENATE("http://www.genenames.org/cgi-bin/gene_symbol_report?hgnc_id=HGNC:4117"),"B4GALNT1")</f>
        <v>B4GALNT1</v>
      </c>
      <c r="E242" s="8" t="s">
        <v>81</v>
      </c>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c r="DB242" s="21"/>
      <c r="DC242" s="21"/>
      <c r="DD242" s="21"/>
      <c r="DE242" s="21"/>
      <c r="DF242" s="21"/>
      <c r="DG242" s="21"/>
      <c r="DH242" s="21"/>
      <c r="DI242" s="21"/>
      <c r="DJ242" s="21"/>
      <c r="DK242" s="21"/>
      <c r="DL242" s="21"/>
      <c r="DM242" s="21"/>
      <c r="DN242" s="21"/>
      <c r="DO242" s="21"/>
      <c r="DP242" s="21"/>
      <c r="DQ242" s="21"/>
      <c r="DR242" s="21"/>
      <c r="DS242" s="21"/>
      <c r="DT242" s="21"/>
      <c r="DU242" s="21"/>
      <c r="DV242" s="21"/>
      <c r="DW242" s="21"/>
      <c r="DX242" s="21"/>
      <c r="DY242" s="21"/>
      <c r="DZ242" s="21"/>
      <c r="EA242" s="21"/>
      <c r="EB242" s="21"/>
      <c r="EC242" s="21"/>
      <c r="ED242" s="21"/>
      <c r="EE242" s="21"/>
      <c r="EF242" s="21"/>
      <c r="EG242" s="21"/>
      <c r="EH242" s="21"/>
      <c r="EI242" s="21"/>
      <c r="EJ242" s="21"/>
      <c r="EK242" s="21"/>
      <c r="EL242" s="21"/>
      <c r="EM242" s="21"/>
      <c r="EN242" s="21"/>
      <c r="EO242" s="21"/>
      <c r="EP242" s="21"/>
      <c r="EQ242" s="21"/>
      <c r="ER242" s="21"/>
      <c r="ES242" s="21"/>
      <c r="ET242" s="21"/>
      <c r="EU242" s="21"/>
      <c r="EV242" s="21"/>
      <c r="EW242" s="21"/>
      <c r="EX242" s="21"/>
      <c r="EY242" s="21"/>
      <c r="EZ242" s="21"/>
      <c r="FA242" s="21"/>
      <c r="FB242" s="21"/>
      <c r="FC242" s="21"/>
      <c r="FD242" s="21"/>
      <c r="FE242" s="21"/>
      <c r="FF242" s="21"/>
      <c r="FG242" s="21"/>
      <c r="FH242" s="21"/>
      <c r="FI242" s="21"/>
      <c r="FJ242" s="21"/>
      <c r="FK242" s="21"/>
      <c r="FL242" s="21"/>
      <c r="FM242" s="21"/>
      <c r="FN242" s="21"/>
      <c r="FO242" s="21"/>
      <c r="FP242" s="21"/>
      <c r="FQ242" s="21"/>
      <c r="FR242" s="21"/>
      <c r="FS242" s="21"/>
      <c r="FT242" s="21"/>
      <c r="FU242" s="21"/>
      <c r="FV242" s="21"/>
      <c r="FW242" s="21"/>
      <c r="FX242" s="21"/>
      <c r="FY242" s="21"/>
      <c r="FZ242" s="21"/>
      <c r="GA242" s="21"/>
      <c r="GB242" s="21"/>
      <c r="GC242" s="21"/>
      <c r="GD242" s="21"/>
      <c r="GE242" s="21"/>
      <c r="GF242" s="21"/>
      <c r="GG242" s="21"/>
      <c r="GH242" s="21"/>
      <c r="GI242" s="21"/>
      <c r="GJ242" s="21"/>
      <c r="GK242" s="21"/>
      <c r="GL242" s="21"/>
      <c r="GM242" s="21"/>
      <c r="GN242" s="21"/>
      <c r="GO242" s="21"/>
      <c r="GP242" s="21"/>
      <c r="GQ242" s="21"/>
      <c r="GR242" s="21"/>
      <c r="GS242" s="21"/>
      <c r="GT242" s="21"/>
      <c r="GU242" s="21"/>
      <c r="GV242" s="21"/>
      <c r="GW242" s="21"/>
      <c r="GX242" s="21"/>
      <c r="GY242" s="21"/>
      <c r="GZ242" s="21"/>
      <c r="HA242" s="21"/>
      <c r="HB242" s="21"/>
      <c r="HC242" s="21"/>
      <c r="HD242" s="21"/>
      <c r="HE242" s="21"/>
      <c r="HF242" s="21"/>
      <c r="HG242" s="21"/>
      <c r="HH242" s="21"/>
      <c r="HI242" s="21"/>
      <c r="HJ242" s="21"/>
      <c r="HK242" s="21"/>
      <c r="HL242" s="21"/>
      <c r="HM242" s="21"/>
      <c r="HN242" s="21"/>
      <c r="HO242" s="21"/>
      <c r="HP242" s="21"/>
      <c r="HQ242" s="21"/>
      <c r="HR242" s="21"/>
      <c r="HS242" s="21"/>
      <c r="HT242" s="21"/>
      <c r="HU242" s="21"/>
      <c r="HV242" s="21"/>
      <c r="HW242" s="21"/>
      <c r="HX242" s="21"/>
      <c r="HY242" s="21"/>
      <c r="HZ242" s="21"/>
      <c r="IA242" s="21"/>
      <c r="IB242" s="21"/>
      <c r="IC242" s="21"/>
      <c r="ID242" s="21"/>
      <c r="IE242" s="21"/>
      <c r="IF242" s="21"/>
      <c r="IG242" s="21"/>
      <c r="IH242" s="21"/>
      <c r="II242" s="21"/>
      <c r="IJ242" s="21"/>
    </row>
    <row r="243" spans="2:244" s="1" customFormat="1" ht="15.75" x14ac:dyDescent="0.25">
      <c r="B243" s="47"/>
      <c r="C243" s="48"/>
      <c r="D243" s="6" t="str">
        <f>HYPERLINK(CONCATENATE("http://www.genenames.org/cgi-bin/gene_symbol_report?hgnc_id=HGNC:24136"),"B4GALNT2")</f>
        <v>B4GALNT2</v>
      </c>
      <c r="E243" s="8" t="s">
        <v>81</v>
      </c>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c r="DB243" s="21"/>
      <c r="DC243" s="21"/>
      <c r="DD243" s="21"/>
      <c r="DE243" s="21"/>
      <c r="DF243" s="21"/>
      <c r="DG243" s="21"/>
      <c r="DH243" s="21"/>
      <c r="DI243" s="21"/>
      <c r="DJ243" s="21"/>
      <c r="DK243" s="21"/>
      <c r="DL243" s="21"/>
      <c r="DM243" s="21"/>
      <c r="DN243" s="21"/>
      <c r="DO243" s="21"/>
      <c r="DP243" s="21"/>
      <c r="DQ243" s="21"/>
      <c r="DR243" s="21"/>
      <c r="DS243" s="21"/>
      <c r="DT243" s="21"/>
      <c r="DU243" s="21"/>
      <c r="DV243" s="21"/>
      <c r="DW243" s="21"/>
      <c r="DX243" s="21"/>
      <c r="DY243" s="21"/>
      <c r="DZ243" s="21"/>
      <c r="EA243" s="21"/>
      <c r="EB243" s="21"/>
      <c r="EC243" s="21"/>
      <c r="ED243" s="21"/>
      <c r="EE243" s="21"/>
      <c r="EF243" s="21"/>
      <c r="EG243" s="21"/>
      <c r="EH243" s="21"/>
      <c r="EI243" s="21"/>
      <c r="EJ243" s="21"/>
      <c r="EK243" s="21"/>
      <c r="EL243" s="21"/>
      <c r="EM243" s="21"/>
      <c r="EN243" s="21"/>
      <c r="EO243" s="21"/>
      <c r="EP243" s="21"/>
      <c r="EQ243" s="21"/>
      <c r="ER243" s="21"/>
      <c r="ES243" s="21"/>
      <c r="ET243" s="21"/>
      <c r="EU243" s="21"/>
      <c r="EV243" s="21"/>
      <c r="EW243" s="21"/>
      <c r="EX243" s="21"/>
      <c r="EY243" s="21"/>
      <c r="EZ243" s="21"/>
      <c r="FA243" s="21"/>
      <c r="FB243" s="21"/>
      <c r="FC243" s="21"/>
      <c r="FD243" s="21"/>
      <c r="FE243" s="21"/>
      <c r="FF243" s="21"/>
      <c r="FG243" s="21"/>
      <c r="FH243" s="21"/>
      <c r="FI243" s="21"/>
      <c r="FJ243" s="21"/>
      <c r="FK243" s="21"/>
      <c r="FL243" s="21"/>
      <c r="FM243" s="21"/>
      <c r="FN243" s="21"/>
      <c r="FO243" s="21"/>
      <c r="FP243" s="21"/>
      <c r="FQ243" s="21"/>
      <c r="FR243" s="21"/>
      <c r="FS243" s="21"/>
      <c r="FT243" s="21"/>
      <c r="FU243" s="21"/>
      <c r="FV243" s="21"/>
      <c r="FW243" s="21"/>
      <c r="FX243" s="21"/>
      <c r="FY243" s="21"/>
      <c r="FZ243" s="21"/>
      <c r="GA243" s="21"/>
      <c r="GB243" s="21"/>
      <c r="GC243" s="21"/>
      <c r="GD243" s="21"/>
      <c r="GE243" s="21"/>
      <c r="GF243" s="21"/>
      <c r="GG243" s="21"/>
      <c r="GH243" s="21"/>
      <c r="GI243" s="21"/>
      <c r="GJ243" s="21"/>
      <c r="GK243" s="21"/>
      <c r="GL243" s="21"/>
      <c r="GM243" s="21"/>
      <c r="GN243" s="21"/>
      <c r="GO243" s="21"/>
      <c r="GP243" s="21"/>
      <c r="GQ243" s="21"/>
      <c r="GR243" s="21"/>
      <c r="GS243" s="21"/>
      <c r="GT243" s="21"/>
      <c r="GU243" s="21"/>
      <c r="GV243" s="21"/>
      <c r="GW243" s="21"/>
      <c r="GX243" s="21"/>
      <c r="GY243" s="21"/>
      <c r="GZ243" s="21"/>
      <c r="HA243" s="21"/>
      <c r="HB243" s="21"/>
      <c r="HC243" s="21"/>
      <c r="HD243" s="21"/>
      <c r="HE243" s="21"/>
      <c r="HF243" s="21"/>
      <c r="HG243" s="21"/>
      <c r="HH243" s="21"/>
      <c r="HI243" s="21"/>
      <c r="HJ243" s="21"/>
      <c r="HK243" s="21"/>
      <c r="HL243" s="21"/>
      <c r="HM243" s="21"/>
      <c r="HN243" s="21"/>
      <c r="HO243" s="21"/>
      <c r="HP243" s="21"/>
      <c r="HQ243" s="21"/>
      <c r="HR243" s="21"/>
      <c r="HS243" s="21"/>
      <c r="HT243" s="21"/>
      <c r="HU243" s="21"/>
      <c r="HV243" s="21"/>
      <c r="HW243" s="21"/>
      <c r="HX243" s="21"/>
      <c r="HY243" s="21"/>
      <c r="HZ243" s="21"/>
      <c r="IA243" s="21"/>
      <c r="IB243" s="21"/>
      <c r="IC243" s="21"/>
      <c r="ID243" s="21"/>
      <c r="IE243" s="21"/>
      <c r="IF243" s="21"/>
      <c r="IG243" s="21"/>
      <c r="IH243" s="21"/>
      <c r="II243" s="21"/>
      <c r="IJ243" s="21"/>
    </row>
    <row r="244" spans="2:244" s="1" customFormat="1" ht="15.75" x14ac:dyDescent="0.25">
      <c r="B244" s="47"/>
      <c r="C244" s="48"/>
      <c r="D244" s="6" t="str">
        <f>HYPERLINK(CONCATENATE("http://www.genenames.org/cgi-bin/gene_symbol_report?hgnc_id=HGNC:24137"),"B4GALNT3")</f>
        <v>B4GALNT3</v>
      </c>
      <c r="E244" s="8" t="s">
        <v>81</v>
      </c>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c r="DB244" s="21"/>
      <c r="DC244" s="21"/>
      <c r="DD244" s="21"/>
      <c r="DE244" s="21"/>
      <c r="DF244" s="21"/>
      <c r="DG244" s="21"/>
      <c r="DH244" s="21"/>
      <c r="DI244" s="21"/>
      <c r="DJ244" s="21"/>
      <c r="DK244" s="21"/>
      <c r="DL244" s="21"/>
      <c r="DM244" s="21"/>
      <c r="DN244" s="21"/>
      <c r="DO244" s="21"/>
      <c r="DP244" s="21"/>
      <c r="DQ244" s="21"/>
      <c r="DR244" s="21"/>
      <c r="DS244" s="21"/>
      <c r="DT244" s="21"/>
      <c r="DU244" s="21"/>
      <c r="DV244" s="21"/>
      <c r="DW244" s="21"/>
      <c r="DX244" s="21"/>
      <c r="DY244" s="21"/>
      <c r="DZ244" s="21"/>
      <c r="EA244" s="21"/>
      <c r="EB244" s="21"/>
      <c r="EC244" s="21"/>
      <c r="ED244" s="21"/>
      <c r="EE244" s="21"/>
      <c r="EF244" s="21"/>
      <c r="EG244" s="21"/>
      <c r="EH244" s="21"/>
      <c r="EI244" s="21"/>
      <c r="EJ244" s="21"/>
      <c r="EK244" s="21"/>
      <c r="EL244" s="21"/>
      <c r="EM244" s="21"/>
      <c r="EN244" s="21"/>
      <c r="EO244" s="21"/>
      <c r="EP244" s="21"/>
      <c r="EQ244" s="21"/>
      <c r="ER244" s="21"/>
      <c r="ES244" s="21"/>
      <c r="ET244" s="21"/>
      <c r="EU244" s="21"/>
      <c r="EV244" s="21"/>
      <c r="EW244" s="21"/>
      <c r="EX244" s="21"/>
      <c r="EY244" s="21"/>
      <c r="EZ244" s="21"/>
      <c r="FA244" s="21"/>
      <c r="FB244" s="21"/>
      <c r="FC244" s="21"/>
      <c r="FD244" s="21"/>
      <c r="FE244" s="21"/>
      <c r="FF244" s="21"/>
      <c r="FG244" s="21"/>
      <c r="FH244" s="21"/>
      <c r="FI244" s="21"/>
      <c r="FJ244" s="21"/>
      <c r="FK244" s="21"/>
      <c r="FL244" s="21"/>
      <c r="FM244" s="21"/>
      <c r="FN244" s="21"/>
      <c r="FO244" s="21"/>
      <c r="FP244" s="21"/>
      <c r="FQ244" s="21"/>
      <c r="FR244" s="21"/>
      <c r="FS244" s="21"/>
      <c r="FT244" s="21"/>
      <c r="FU244" s="21"/>
      <c r="FV244" s="21"/>
      <c r="FW244" s="21"/>
      <c r="FX244" s="21"/>
      <c r="FY244" s="21"/>
      <c r="FZ244" s="21"/>
      <c r="GA244" s="21"/>
      <c r="GB244" s="21"/>
      <c r="GC244" s="21"/>
      <c r="GD244" s="21"/>
      <c r="GE244" s="21"/>
      <c r="GF244" s="21"/>
      <c r="GG244" s="21"/>
      <c r="GH244" s="21"/>
      <c r="GI244" s="21"/>
      <c r="GJ244" s="21"/>
      <c r="GK244" s="21"/>
      <c r="GL244" s="21"/>
      <c r="GM244" s="21"/>
      <c r="GN244" s="21"/>
      <c r="GO244" s="21"/>
      <c r="GP244" s="21"/>
      <c r="GQ244" s="21"/>
      <c r="GR244" s="21"/>
      <c r="GS244" s="21"/>
      <c r="GT244" s="21"/>
      <c r="GU244" s="21"/>
      <c r="GV244" s="21"/>
      <c r="GW244" s="21"/>
      <c r="GX244" s="21"/>
      <c r="GY244" s="21"/>
      <c r="GZ244" s="21"/>
      <c r="HA244" s="21"/>
      <c r="HB244" s="21"/>
      <c r="HC244" s="21"/>
      <c r="HD244" s="21"/>
      <c r="HE244" s="21"/>
      <c r="HF244" s="21"/>
      <c r="HG244" s="21"/>
      <c r="HH244" s="21"/>
      <c r="HI244" s="21"/>
      <c r="HJ244" s="21"/>
      <c r="HK244" s="21"/>
      <c r="HL244" s="21"/>
      <c r="HM244" s="21"/>
      <c r="HN244" s="21"/>
      <c r="HO244" s="21"/>
      <c r="HP244" s="21"/>
      <c r="HQ244" s="21"/>
      <c r="HR244" s="21"/>
      <c r="HS244" s="21"/>
      <c r="HT244" s="21"/>
      <c r="HU244" s="21"/>
      <c r="HV244" s="21"/>
      <c r="HW244" s="21"/>
      <c r="HX244" s="21"/>
      <c r="HY244" s="21"/>
      <c r="HZ244" s="21"/>
      <c r="IA244" s="21"/>
      <c r="IB244" s="21"/>
      <c r="IC244" s="21"/>
      <c r="ID244" s="21"/>
      <c r="IE244" s="21"/>
      <c r="IF244" s="21"/>
      <c r="IG244" s="21"/>
      <c r="IH244" s="21"/>
      <c r="II244" s="21"/>
      <c r="IJ244" s="21"/>
    </row>
    <row r="245" spans="2:244" s="1" customFormat="1" ht="15.75" x14ac:dyDescent="0.25">
      <c r="B245" s="47"/>
      <c r="C245" s="48"/>
      <c r="D245" s="6" t="str">
        <f>HYPERLINK(CONCATENATE("http://www.genenames.org/cgi-bin/gene_symbol_report?hgnc_id=HGNC:26315"),"B4GALNT4")</f>
        <v>B4GALNT4</v>
      </c>
      <c r="E245" s="8" t="s">
        <v>81</v>
      </c>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c r="DB245" s="21"/>
      <c r="DC245" s="21"/>
      <c r="DD245" s="21"/>
      <c r="DE245" s="21"/>
      <c r="DF245" s="21"/>
      <c r="DG245" s="21"/>
      <c r="DH245" s="21"/>
      <c r="DI245" s="21"/>
      <c r="DJ245" s="21"/>
      <c r="DK245" s="21"/>
      <c r="DL245" s="21"/>
      <c r="DM245" s="21"/>
      <c r="DN245" s="21"/>
      <c r="DO245" s="21"/>
      <c r="DP245" s="21"/>
      <c r="DQ245" s="21"/>
      <c r="DR245" s="21"/>
      <c r="DS245" s="21"/>
      <c r="DT245" s="21"/>
      <c r="DU245" s="21"/>
      <c r="DV245" s="21"/>
      <c r="DW245" s="21"/>
      <c r="DX245" s="21"/>
      <c r="DY245" s="21"/>
      <c r="DZ245" s="21"/>
      <c r="EA245" s="21"/>
      <c r="EB245" s="21"/>
      <c r="EC245" s="21"/>
      <c r="ED245" s="21"/>
      <c r="EE245" s="21"/>
      <c r="EF245" s="21"/>
      <c r="EG245" s="21"/>
      <c r="EH245" s="21"/>
      <c r="EI245" s="21"/>
      <c r="EJ245" s="21"/>
      <c r="EK245" s="21"/>
      <c r="EL245" s="21"/>
      <c r="EM245" s="21"/>
      <c r="EN245" s="21"/>
      <c r="EO245" s="21"/>
      <c r="EP245" s="21"/>
      <c r="EQ245" s="21"/>
      <c r="ER245" s="21"/>
      <c r="ES245" s="21"/>
      <c r="ET245" s="21"/>
      <c r="EU245" s="21"/>
      <c r="EV245" s="21"/>
      <c r="EW245" s="21"/>
      <c r="EX245" s="21"/>
      <c r="EY245" s="21"/>
      <c r="EZ245" s="21"/>
      <c r="FA245" s="21"/>
      <c r="FB245" s="21"/>
      <c r="FC245" s="21"/>
      <c r="FD245" s="21"/>
      <c r="FE245" s="21"/>
      <c r="FF245" s="21"/>
      <c r="FG245" s="21"/>
      <c r="FH245" s="21"/>
      <c r="FI245" s="21"/>
      <c r="FJ245" s="21"/>
      <c r="FK245" s="21"/>
      <c r="FL245" s="21"/>
      <c r="FM245" s="21"/>
      <c r="FN245" s="21"/>
      <c r="FO245" s="21"/>
      <c r="FP245" s="21"/>
      <c r="FQ245" s="21"/>
      <c r="FR245" s="21"/>
      <c r="FS245" s="21"/>
      <c r="FT245" s="21"/>
      <c r="FU245" s="21"/>
      <c r="FV245" s="21"/>
      <c r="FW245" s="21"/>
      <c r="FX245" s="21"/>
      <c r="FY245" s="21"/>
      <c r="FZ245" s="21"/>
      <c r="GA245" s="21"/>
      <c r="GB245" s="21"/>
      <c r="GC245" s="21"/>
      <c r="GD245" s="21"/>
      <c r="GE245" s="21"/>
      <c r="GF245" s="21"/>
      <c r="GG245" s="21"/>
      <c r="GH245" s="21"/>
      <c r="GI245" s="21"/>
      <c r="GJ245" s="21"/>
      <c r="GK245" s="21"/>
      <c r="GL245" s="21"/>
      <c r="GM245" s="21"/>
      <c r="GN245" s="21"/>
      <c r="GO245" s="21"/>
      <c r="GP245" s="21"/>
      <c r="GQ245" s="21"/>
      <c r="GR245" s="21"/>
      <c r="GS245" s="21"/>
      <c r="GT245" s="21"/>
      <c r="GU245" s="21"/>
      <c r="GV245" s="21"/>
      <c r="GW245" s="21"/>
      <c r="GX245" s="21"/>
      <c r="GY245" s="21"/>
      <c r="GZ245" s="21"/>
      <c r="HA245" s="21"/>
      <c r="HB245" s="21"/>
      <c r="HC245" s="21"/>
      <c r="HD245" s="21"/>
      <c r="HE245" s="21"/>
      <c r="HF245" s="21"/>
      <c r="HG245" s="21"/>
      <c r="HH245" s="21"/>
      <c r="HI245" s="21"/>
      <c r="HJ245" s="21"/>
      <c r="HK245" s="21"/>
      <c r="HL245" s="21"/>
      <c r="HM245" s="21"/>
      <c r="HN245" s="21"/>
      <c r="HO245" s="21"/>
      <c r="HP245" s="21"/>
      <c r="HQ245" s="21"/>
      <c r="HR245" s="21"/>
      <c r="HS245" s="21"/>
      <c r="HT245" s="21"/>
      <c r="HU245" s="21"/>
      <c r="HV245" s="21"/>
      <c r="HW245" s="21"/>
      <c r="HX245" s="21"/>
      <c r="HY245" s="21"/>
      <c r="HZ245" s="21"/>
      <c r="IA245" s="21"/>
      <c r="IB245" s="21"/>
      <c r="IC245" s="21"/>
      <c r="ID245" s="21"/>
      <c r="IE245" s="21"/>
      <c r="IF245" s="21"/>
      <c r="IG245" s="21"/>
      <c r="IH245" s="21"/>
      <c r="II245" s="21"/>
      <c r="IJ245" s="21"/>
    </row>
    <row r="246" spans="2:244" s="1" customFormat="1" ht="15.75" x14ac:dyDescent="0.25">
      <c r="B246" s="47"/>
      <c r="C246" s="48"/>
      <c r="D246" s="6" t="str">
        <f>HYPERLINK(CONCATENATE("http://www.genenames.org/cgi-bin/gene_symbol_report?hgnc_id=HGNC:16347"),"WBSCR17")</f>
        <v>WBSCR17</v>
      </c>
      <c r="E246" s="8" t="s">
        <v>230</v>
      </c>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c r="DB246" s="21"/>
      <c r="DC246" s="21"/>
      <c r="DD246" s="21"/>
      <c r="DE246" s="21"/>
      <c r="DF246" s="21"/>
      <c r="DG246" s="21"/>
      <c r="DH246" s="21"/>
      <c r="DI246" s="21"/>
      <c r="DJ246" s="21"/>
      <c r="DK246" s="21"/>
      <c r="DL246" s="21"/>
      <c r="DM246" s="21"/>
      <c r="DN246" s="21"/>
      <c r="DO246" s="21"/>
      <c r="DP246" s="21"/>
      <c r="DQ246" s="21"/>
      <c r="DR246" s="21"/>
      <c r="DS246" s="21"/>
      <c r="DT246" s="21"/>
      <c r="DU246" s="21"/>
      <c r="DV246" s="21"/>
      <c r="DW246" s="21"/>
      <c r="DX246" s="21"/>
      <c r="DY246" s="21"/>
      <c r="DZ246" s="21"/>
      <c r="EA246" s="21"/>
      <c r="EB246" s="21"/>
      <c r="EC246" s="21"/>
      <c r="ED246" s="21"/>
      <c r="EE246" s="21"/>
      <c r="EF246" s="21"/>
      <c r="EG246" s="21"/>
      <c r="EH246" s="21"/>
      <c r="EI246" s="21"/>
      <c r="EJ246" s="21"/>
      <c r="EK246" s="21"/>
      <c r="EL246" s="21"/>
      <c r="EM246" s="21"/>
      <c r="EN246" s="21"/>
      <c r="EO246" s="21"/>
      <c r="EP246" s="21"/>
      <c r="EQ246" s="21"/>
      <c r="ER246" s="21"/>
      <c r="ES246" s="21"/>
      <c r="ET246" s="21"/>
      <c r="EU246" s="21"/>
      <c r="EV246" s="21"/>
      <c r="EW246" s="21"/>
      <c r="EX246" s="21"/>
      <c r="EY246" s="21"/>
      <c r="EZ246" s="21"/>
      <c r="FA246" s="21"/>
      <c r="FB246" s="21"/>
      <c r="FC246" s="21"/>
      <c r="FD246" s="21"/>
      <c r="FE246" s="21"/>
      <c r="FF246" s="21"/>
      <c r="FG246" s="21"/>
      <c r="FH246" s="21"/>
      <c r="FI246" s="21"/>
      <c r="FJ246" s="21"/>
      <c r="FK246" s="21"/>
      <c r="FL246" s="21"/>
      <c r="FM246" s="21"/>
      <c r="FN246" s="21"/>
      <c r="FO246" s="21"/>
      <c r="FP246" s="21"/>
      <c r="FQ246" s="21"/>
      <c r="FR246" s="21"/>
      <c r="FS246" s="21"/>
      <c r="FT246" s="21"/>
      <c r="FU246" s="21"/>
      <c r="FV246" s="21"/>
      <c r="FW246" s="21"/>
      <c r="FX246" s="21"/>
      <c r="FY246" s="21"/>
      <c r="FZ246" s="21"/>
      <c r="GA246" s="21"/>
      <c r="GB246" s="21"/>
      <c r="GC246" s="21"/>
      <c r="GD246" s="21"/>
      <c r="GE246" s="21"/>
      <c r="GF246" s="21"/>
      <c r="GG246" s="21"/>
      <c r="GH246" s="21"/>
      <c r="GI246" s="21"/>
      <c r="GJ246" s="21"/>
      <c r="GK246" s="21"/>
      <c r="GL246" s="21"/>
      <c r="GM246" s="21"/>
      <c r="GN246" s="21"/>
      <c r="GO246" s="21"/>
      <c r="GP246" s="21"/>
      <c r="GQ246" s="21"/>
      <c r="GR246" s="21"/>
      <c r="GS246" s="21"/>
      <c r="GT246" s="21"/>
      <c r="GU246" s="21"/>
      <c r="GV246" s="21"/>
      <c r="GW246" s="21"/>
      <c r="GX246" s="21"/>
      <c r="GY246" s="21"/>
      <c r="GZ246" s="21"/>
      <c r="HA246" s="21"/>
      <c r="HB246" s="21"/>
      <c r="HC246" s="21"/>
      <c r="HD246" s="21"/>
      <c r="HE246" s="21"/>
      <c r="HF246" s="21"/>
      <c r="HG246" s="21"/>
      <c r="HH246" s="21"/>
      <c r="HI246" s="21"/>
      <c r="HJ246" s="21"/>
      <c r="HK246" s="21"/>
      <c r="HL246" s="21"/>
      <c r="HM246" s="21"/>
      <c r="HN246" s="21"/>
      <c r="HO246" s="21"/>
      <c r="HP246" s="21"/>
      <c r="HQ246" s="21"/>
      <c r="HR246" s="21"/>
      <c r="HS246" s="21"/>
      <c r="HT246" s="21"/>
      <c r="HU246" s="21"/>
      <c r="HV246" s="21"/>
      <c r="HW246" s="21"/>
      <c r="HX246" s="21"/>
      <c r="HY246" s="21"/>
      <c r="HZ246" s="21"/>
      <c r="IA246" s="21"/>
      <c r="IB246" s="21"/>
      <c r="IC246" s="21"/>
      <c r="ID246" s="21"/>
      <c r="IE246" s="21"/>
      <c r="IF246" s="21"/>
      <c r="IG246" s="21"/>
      <c r="IH246" s="21"/>
      <c r="II246" s="21"/>
      <c r="IJ246" s="21"/>
    </row>
    <row r="247" spans="2:244" s="1" customFormat="1" ht="25.5" x14ac:dyDescent="0.25">
      <c r="B247" s="47"/>
      <c r="C247" s="48"/>
      <c r="D247" s="6" t="str">
        <f>HYPERLINK(CONCATENATE("http://www.genenames.org/cgi-bin/gene_symbol_report?hgnc_id=HGNC:79"),"ABO")</f>
        <v>ABO</v>
      </c>
      <c r="E247" s="8" t="s">
        <v>84</v>
      </c>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c r="DB247" s="21"/>
      <c r="DC247" s="21"/>
      <c r="DD247" s="21"/>
      <c r="DE247" s="21"/>
      <c r="DF247" s="21"/>
      <c r="DG247" s="21"/>
      <c r="DH247" s="21"/>
      <c r="DI247" s="21"/>
      <c r="DJ247" s="21"/>
      <c r="DK247" s="21"/>
      <c r="DL247" s="21"/>
      <c r="DM247" s="21"/>
      <c r="DN247" s="21"/>
      <c r="DO247" s="21"/>
      <c r="DP247" s="21"/>
      <c r="DQ247" s="21"/>
      <c r="DR247" s="21"/>
      <c r="DS247" s="21"/>
      <c r="DT247" s="21"/>
      <c r="DU247" s="21"/>
      <c r="DV247" s="21"/>
      <c r="DW247" s="21"/>
      <c r="DX247" s="21"/>
      <c r="DY247" s="21"/>
      <c r="DZ247" s="21"/>
      <c r="EA247" s="21"/>
      <c r="EB247" s="21"/>
      <c r="EC247" s="21"/>
      <c r="ED247" s="21"/>
      <c r="EE247" s="21"/>
      <c r="EF247" s="21"/>
      <c r="EG247" s="21"/>
      <c r="EH247" s="21"/>
      <c r="EI247" s="21"/>
      <c r="EJ247" s="21"/>
      <c r="EK247" s="21"/>
      <c r="EL247" s="21"/>
      <c r="EM247" s="21"/>
      <c r="EN247" s="21"/>
      <c r="EO247" s="21"/>
      <c r="EP247" s="21"/>
      <c r="EQ247" s="21"/>
      <c r="ER247" s="21"/>
      <c r="ES247" s="21"/>
      <c r="ET247" s="21"/>
      <c r="EU247" s="21"/>
      <c r="EV247" s="21"/>
      <c r="EW247" s="21"/>
      <c r="EX247" s="21"/>
      <c r="EY247" s="21"/>
      <c r="EZ247" s="21"/>
      <c r="FA247" s="21"/>
      <c r="FB247" s="21"/>
      <c r="FC247" s="21"/>
      <c r="FD247" s="21"/>
      <c r="FE247" s="21"/>
      <c r="FF247" s="21"/>
      <c r="FG247" s="21"/>
      <c r="FH247" s="21"/>
      <c r="FI247" s="21"/>
      <c r="FJ247" s="21"/>
      <c r="FK247" s="21"/>
      <c r="FL247" s="21"/>
      <c r="FM247" s="21"/>
      <c r="FN247" s="21"/>
      <c r="FO247" s="21"/>
      <c r="FP247" s="21"/>
      <c r="FQ247" s="21"/>
      <c r="FR247" s="21"/>
      <c r="FS247" s="21"/>
      <c r="FT247" s="21"/>
      <c r="FU247" s="21"/>
      <c r="FV247" s="21"/>
      <c r="FW247" s="21"/>
      <c r="FX247" s="21"/>
      <c r="FY247" s="21"/>
      <c r="FZ247" s="21"/>
      <c r="GA247" s="21"/>
      <c r="GB247" s="21"/>
      <c r="GC247" s="21"/>
      <c r="GD247" s="21"/>
      <c r="GE247" s="21"/>
      <c r="GF247" s="21"/>
      <c r="GG247" s="21"/>
      <c r="GH247" s="21"/>
      <c r="GI247" s="21"/>
      <c r="GJ247" s="21"/>
      <c r="GK247" s="21"/>
      <c r="GL247" s="21"/>
      <c r="GM247" s="21"/>
      <c r="GN247" s="21"/>
      <c r="GO247" s="21"/>
      <c r="GP247" s="21"/>
      <c r="GQ247" s="21"/>
      <c r="GR247" s="21"/>
      <c r="GS247" s="21"/>
      <c r="GT247" s="21"/>
      <c r="GU247" s="21"/>
      <c r="GV247" s="21"/>
      <c r="GW247" s="21"/>
      <c r="GX247" s="21"/>
      <c r="GY247" s="21"/>
      <c r="GZ247" s="21"/>
      <c r="HA247" s="21"/>
      <c r="HB247" s="21"/>
      <c r="HC247" s="21"/>
      <c r="HD247" s="21"/>
      <c r="HE247" s="21"/>
      <c r="HF247" s="21"/>
      <c r="HG247" s="21"/>
      <c r="HH247" s="21"/>
      <c r="HI247" s="21"/>
      <c r="HJ247" s="21"/>
      <c r="HK247" s="21"/>
      <c r="HL247" s="21"/>
      <c r="HM247" s="21"/>
      <c r="HN247" s="21"/>
      <c r="HO247" s="21"/>
      <c r="HP247" s="21"/>
      <c r="HQ247" s="21"/>
      <c r="HR247" s="21"/>
      <c r="HS247" s="21"/>
      <c r="HT247" s="21"/>
      <c r="HU247" s="21"/>
      <c r="HV247" s="21"/>
      <c r="HW247" s="21"/>
      <c r="HX247" s="21"/>
      <c r="HY247" s="21"/>
      <c r="HZ247" s="21"/>
      <c r="IA247" s="21"/>
      <c r="IB247" s="21"/>
      <c r="IC247" s="21"/>
      <c r="ID247" s="21"/>
      <c r="IE247" s="21"/>
      <c r="IF247" s="21"/>
      <c r="IG247" s="21"/>
      <c r="IH247" s="21"/>
      <c r="II247" s="21"/>
      <c r="IJ247" s="21"/>
    </row>
    <row r="248" spans="2:244" s="1" customFormat="1" ht="15.75" x14ac:dyDescent="0.25">
      <c r="B248" s="47"/>
      <c r="C248" s="48"/>
      <c r="D248" s="6" t="str">
        <f>HYPERLINK(CONCATENATE("http://www.genenames.org/cgi-bin/gene_symbol_report?hgnc_id=HGNC:24290"),"CSGALNACT1")</f>
        <v>CSGALNACT1</v>
      </c>
      <c r="E248" s="8" t="s">
        <v>241</v>
      </c>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c r="DB248" s="21"/>
      <c r="DC248" s="21"/>
      <c r="DD248" s="21"/>
      <c r="DE248" s="21"/>
      <c r="DF248" s="21"/>
      <c r="DG248" s="21"/>
      <c r="DH248" s="21"/>
      <c r="DI248" s="21"/>
      <c r="DJ248" s="21"/>
      <c r="DK248" s="21"/>
      <c r="DL248" s="21"/>
      <c r="DM248" s="21"/>
      <c r="DN248" s="21"/>
      <c r="DO248" s="21"/>
      <c r="DP248" s="21"/>
      <c r="DQ248" s="21"/>
      <c r="DR248" s="21"/>
      <c r="DS248" s="21"/>
      <c r="DT248" s="21"/>
      <c r="DU248" s="21"/>
      <c r="DV248" s="21"/>
      <c r="DW248" s="21"/>
      <c r="DX248" s="21"/>
      <c r="DY248" s="21"/>
      <c r="DZ248" s="21"/>
      <c r="EA248" s="21"/>
      <c r="EB248" s="21"/>
      <c r="EC248" s="21"/>
      <c r="ED248" s="21"/>
      <c r="EE248" s="21"/>
      <c r="EF248" s="21"/>
      <c r="EG248" s="21"/>
      <c r="EH248" s="21"/>
      <c r="EI248" s="21"/>
      <c r="EJ248" s="21"/>
      <c r="EK248" s="21"/>
      <c r="EL248" s="21"/>
      <c r="EM248" s="21"/>
      <c r="EN248" s="21"/>
      <c r="EO248" s="21"/>
      <c r="EP248" s="21"/>
      <c r="EQ248" s="21"/>
      <c r="ER248" s="21"/>
      <c r="ES248" s="21"/>
      <c r="ET248" s="21"/>
      <c r="EU248" s="21"/>
      <c r="EV248" s="21"/>
      <c r="EW248" s="21"/>
      <c r="EX248" s="21"/>
      <c r="EY248" s="21"/>
      <c r="EZ248" s="21"/>
      <c r="FA248" s="21"/>
      <c r="FB248" s="21"/>
      <c r="FC248" s="21"/>
      <c r="FD248" s="21"/>
      <c r="FE248" s="21"/>
      <c r="FF248" s="21"/>
      <c r="FG248" s="21"/>
      <c r="FH248" s="21"/>
      <c r="FI248" s="21"/>
      <c r="FJ248" s="21"/>
      <c r="FK248" s="21"/>
      <c r="FL248" s="21"/>
      <c r="FM248" s="21"/>
      <c r="FN248" s="21"/>
      <c r="FO248" s="21"/>
      <c r="FP248" s="21"/>
      <c r="FQ248" s="21"/>
      <c r="FR248" s="21"/>
      <c r="FS248" s="21"/>
      <c r="FT248" s="21"/>
      <c r="FU248" s="21"/>
      <c r="FV248" s="21"/>
      <c r="FW248" s="21"/>
      <c r="FX248" s="21"/>
      <c r="FY248" s="21"/>
      <c r="FZ248" s="21"/>
      <c r="GA248" s="21"/>
      <c r="GB248" s="21"/>
      <c r="GC248" s="21"/>
      <c r="GD248" s="21"/>
      <c r="GE248" s="21"/>
      <c r="GF248" s="21"/>
      <c r="GG248" s="21"/>
      <c r="GH248" s="21"/>
      <c r="GI248" s="21"/>
      <c r="GJ248" s="21"/>
      <c r="GK248" s="21"/>
      <c r="GL248" s="21"/>
      <c r="GM248" s="21"/>
      <c r="GN248" s="21"/>
      <c r="GO248" s="21"/>
      <c r="GP248" s="21"/>
      <c r="GQ248" s="21"/>
      <c r="GR248" s="21"/>
      <c r="GS248" s="21"/>
      <c r="GT248" s="21"/>
      <c r="GU248" s="21"/>
      <c r="GV248" s="21"/>
      <c r="GW248" s="21"/>
      <c r="GX248" s="21"/>
      <c r="GY248" s="21"/>
      <c r="GZ248" s="21"/>
      <c r="HA248" s="21"/>
      <c r="HB248" s="21"/>
      <c r="HC248" s="21"/>
      <c r="HD248" s="21"/>
      <c r="HE248" s="21"/>
      <c r="HF248" s="21"/>
      <c r="HG248" s="21"/>
      <c r="HH248" s="21"/>
      <c r="HI248" s="21"/>
      <c r="HJ248" s="21"/>
      <c r="HK248" s="21"/>
      <c r="HL248" s="21"/>
      <c r="HM248" s="21"/>
      <c r="HN248" s="21"/>
      <c r="HO248" s="21"/>
      <c r="HP248" s="21"/>
      <c r="HQ248" s="21"/>
      <c r="HR248" s="21"/>
      <c r="HS248" s="21"/>
      <c r="HT248" s="21"/>
      <c r="HU248" s="21"/>
      <c r="HV248" s="21"/>
      <c r="HW248" s="21"/>
      <c r="HX248" s="21"/>
      <c r="HY248" s="21"/>
      <c r="HZ248" s="21"/>
      <c r="IA248" s="21"/>
      <c r="IB248" s="21"/>
      <c r="IC248" s="21"/>
      <c r="ID248" s="21"/>
      <c r="IE248" s="21"/>
      <c r="IF248" s="21"/>
      <c r="IG248" s="21"/>
      <c r="IH248" s="21"/>
      <c r="II248" s="21"/>
      <c r="IJ248" s="21"/>
    </row>
    <row r="249" spans="2:244" s="1" customFormat="1" ht="15.75" x14ac:dyDescent="0.25">
      <c r="B249" s="47"/>
      <c r="C249" s="48"/>
      <c r="D249" s="6" t="str">
        <f>HYPERLINK(CONCATENATE("http://www.genenames.org/cgi-bin/gene_symbol_report?hgnc_id=HGNC:24292"),"CSGALNACT2 ")</f>
        <v xml:space="preserve">CSGALNACT2 </v>
      </c>
      <c r="E249" s="8" t="s">
        <v>241</v>
      </c>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c r="DB249" s="21"/>
      <c r="DC249" s="21"/>
      <c r="DD249" s="21"/>
      <c r="DE249" s="21"/>
      <c r="DF249" s="21"/>
      <c r="DG249" s="21"/>
      <c r="DH249" s="21"/>
      <c r="DI249" s="21"/>
      <c r="DJ249" s="21"/>
      <c r="DK249" s="21"/>
      <c r="DL249" s="21"/>
      <c r="DM249" s="21"/>
      <c r="DN249" s="21"/>
      <c r="DO249" s="21"/>
      <c r="DP249" s="21"/>
      <c r="DQ249" s="21"/>
      <c r="DR249" s="21"/>
      <c r="DS249" s="21"/>
      <c r="DT249" s="21"/>
      <c r="DU249" s="21"/>
      <c r="DV249" s="21"/>
      <c r="DW249" s="21"/>
      <c r="DX249" s="21"/>
      <c r="DY249" s="21"/>
      <c r="DZ249" s="21"/>
      <c r="EA249" s="21"/>
      <c r="EB249" s="21"/>
      <c r="EC249" s="21"/>
      <c r="ED249" s="21"/>
      <c r="EE249" s="21"/>
      <c r="EF249" s="21"/>
      <c r="EG249" s="21"/>
      <c r="EH249" s="21"/>
      <c r="EI249" s="21"/>
      <c r="EJ249" s="21"/>
      <c r="EK249" s="21"/>
      <c r="EL249" s="21"/>
      <c r="EM249" s="21"/>
      <c r="EN249" s="21"/>
      <c r="EO249" s="21"/>
      <c r="EP249" s="21"/>
      <c r="EQ249" s="21"/>
      <c r="ER249" s="21"/>
      <c r="ES249" s="21"/>
      <c r="ET249" s="21"/>
      <c r="EU249" s="21"/>
      <c r="EV249" s="21"/>
      <c r="EW249" s="21"/>
      <c r="EX249" s="21"/>
      <c r="EY249" s="21"/>
      <c r="EZ249" s="21"/>
      <c r="FA249" s="21"/>
      <c r="FB249" s="21"/>
      <c r="FC249" s="21"/>
      <c r="FD249" s="21"/>
      <c r="FE249" s="21"/>
      <c r="FF249" s="21"/>
      <c r="FG249" s="21"/>
      <c r="FH249" s="21"/>
      <c r="FI249" s="21"/>
      <c r="FJ249" s="21"/>
      <c r="FK249" s="21"/>
      <c r="FL249" s="21"/>
      <c r="FM249" s="21"/>
      <c r="FN249" s="21"/>
      <c r="FO249" s="21"/>
      <c r="FP249" s="21"/>
      <c r="FQ249" s="21"/>
      <c r="FR249" s="21"/>
      <c r="FS249" s="21"/>
      <c r="FT249" s="21"/>
      <c r="FU249" s="21"/>
      <c r="FV249" s="21"/>
      <c r="FW249" s="21"/>
      <c r="FX249" s="21"/>
      <c r="FY249" s="21"/>
      <c r="FZ249" s="21"/>
      <c r="GA249" s="21"/>
      <c r="GB249" s="21"/>
      <c r="GC249" s="21"/>
      <c r="GD249" s="21"/>
      <c r="GE249" s="21"/>
      <c r="GF249" s="21"/>
      <c r="GG249" s="21"/>
      <c r="GH249" s="21"/>
      <c r="GI249" s="21"/>
      <c r="GJ249" s="21"/>
      <c r="GK249" s="21"/>
      <c r="GL249" s="21"/>
      <c r="GM249" s="21"/>
      <c r="GN249" s="21"/>
      <c r="GO249" s="21"/>
      <c r="GP249" s="21"/>
      <c r="GQ249" s="21"/>
      <c r="GR249" s="21"/>
      <c r="GS249" s="21"/>
      <c r="GT249" s="21"/>
      <c r="GU249" s="21"/>
      <c r="GV249" s="21"/>
      <c r="GW249" s="21"/>
      <c r="GX249" s="21"/>
      <c r="GY249" s="21"/>
      <c r="GZ249" s="21"/>
      <c r="HA249" s="21"/>
      <c r="HB249" s="21"/>
      <c r="HC249" s="21"/>
      <c r="HD249" s="21"/>
      <c r="HE249" s="21"/>
      <c r="HF249" s="21"/>
      <c r="HG249" s="21"/>
      <c r="HH249" s="21"/>
      <c r="HI249" s="21"/>
      <c r="HJ249" s="21"/>
      <c r="HK249" s="21"/>
      <c r="HL249" s="21"/>
      <c r="HM249" s="21"/>
      <c r="HN249" s="21"/>
      <c r="HO249" s="21"/>
      <c r="HP249" s="21"/>
      <c r="HQ249" s="21"/>
      <c r="HR249" s="21"/>
      <c r="HS249" s="21"/>
      <c r="HT249" s="21"/>
      <c r="HU249" s="21"/>
      <c r="HV249" s="21"/>
      <c r="HW249" s="21"/>
      <c r="HX249" s="21"/>
      <c r="HY249" s="21"/>
      <c r="HZ249" s="21"/>
      <c r="IA249" s="21"/>
      <c r="IB249" s="21"/>
      <c r="IC249" s="21"/>
      <c r="ID249" s="21"/>
      <c r="IE249" s="21"/>
      <c r="IF249" s="21"/>
      <c r="IG249" s="21"/>
      <c r="IH249" s="21"/>
      <c r="II249" s="21"/>
      <c r="IJ249" s="21"/>
    </row>
    <row r="250" spans="2:244" s="1" customFormat="1" ht="15.75" x14ac:dyDescent="0.25">
      <c r="B250" s="47"/>
      <c r="C250" s="48"/>
      <c r="D250" s="6" t="str">
        <f>HYPERLINK(CONCATENATE("http://www.genenames.org/cgi-bin/gene_symbol_report?hgnc_id=HGNC:24291"),"CHPF")</f>
        <v>CHPF</v>
      </c>
      <c r="E250" s="8" t="s">
        <v>241</v>
      </c>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c r="DB250" s="21"/>
      <c r="DC250" s="21"/>
      <c r="DD250" s="21"/>
      <c r="DE250" s="21"/>
      <c r="DF250" s="21"/>
      <c r="DG250" s="21"/>
      <c r="DH250" s="21"/>
      <c r="DI250" s="21"/>
      <c r="DJ250" s="21"/>
      <c r="DK250" s="21"/>
      <c r="DL250" s="21"/>
      <c r="DM250" s="21"/>
      <c r="DN250" s="21"/>
      <c r="DO250" s="21"/>
      <c r="DP250" s="21"/>
      <c r="DQ250" s="21"/>
      <c r="DR250" s="21"/>
      <c r="DS250" s="21"/>
      <c r="DT250" s="21"/>
      <c r="DU250" s="21"/>
      <c r="DV250" s="21"/>
      <c r="DW250" s="21"/>
      <c r="DX250" s="21"/>
      <c r="DY250" s="21"/>
      <c r="DZ250" s="21"/>
      <c r="EA250" s="21"/>
      <c r="EB250" s="21"/>
      <c r="EC250" s="21"/>
      <c r="ED250" s="21"/>
      <c r="EE250" s="21"/>
      <c r="EF250" s="21"/>
      <c r="EG250" s="21"/>
      <c r="EH250" s="21"/>
      <c r="EI250" s="21"/>
      <c r="EJ250" s="21"/>
      <c r="EK250" s="21"/>
      <c r="EL250" s="21"/>
      <c r="EM250" s="21"/>
      <c r="EN250" s="21"/>
      <c r="EO250" s="21"/>
      <c r="EP250" s="21"/>
      <c r="EQ250" s="21"/>
      <c r="ER250" s="21"/>
      <c r="ES250" s="21"/>
      <c r="ET250" s="21"/>
      <c r="EU250" s="21"/>
      <c r="EV250" s="21"/>
      <c r="EW250" s="21"/>
      <c r="EX250" s="21"/>
      <c r="EY250" s="21"/>
      <c r="EZ250" s="21"/>
      <c r="FA250" s="21"/>
      <c r="FB250" s="21"/>
      <c r="FC250" s="21"/>
      <c r="FD250" s="21"/>
      <c r="FE250" s="21"/>
      <c r="FF250" s="21"/>
      <c r="FG250" s="21"/>
      <c r="FH250" s="21"/>
      <c r="FI250" s="21"/>
      <c r="FJ250" s="21"/>
      <c r="FK250" s="21"/>
      <c r="FL250" s="21"/>
      <c r="FM250" s="21"/>
      <c r="FN250" s="21"/>
      <c r="FO250" s="21"/>
      <c r="FP250" s="21"/>
      <c r="FQ250" s="21"/>
      <c r="FR250" s="21"/>
      <c r="FS250" s="21"/>
      <c r="FT250" s="21"/>
      <c r="FU250" s="21"/>
      <c r="FV250" s="21"/>
      <c r="FW250" s="21"/>
      <c r="FX250" s="21"/>
      <c r="FY250" s="21"/>
      <c r="FZ250" s="21"/>
      <c r="GA250" s="21"/>
      <c r="GB250" s="21"/>
      <c r="GC250" s="21"/>
      <c r="GD250" s="21"/>
      <c r="GE250" s="21"/>
      <c r="GF250" s="21"/>
      <c r="GG250" s="21"/>
      <c r="GH250" s="21"/>
      <c r="GI250" s="21"/>
      <c r="GJ250" s="21"/>
      <c r="GK250" s="21"/>
      <c r="GL250" s="21"/>
      <c r="GM250" s="21"/>
      <c r="GN250" s="21"/>
      <c r="GO250" s="21"/>
      <c r="GP250" s="21"/>
      <c r="GQ250" s="21"/>
      <c r="GR250" s="21"/>
      <c r="GS250" s="21"/>
      <c r="GT250" s="21"/>
      <c r="GU250" s="21"/>
      <c r="GV250" s="21"/>
      <c r="GW250" s="21"/>
      <c r="GX250" s="21"/>
      <c r="GY250" s="21"/>
      <c r="GZ250" s="21"/>
      <c r="HA250" s="21"/>
      <c r="HB250" s="21"/>
      <c r="HC250" s="21"/>
      <c r="HD250" s="21"/>
      <c r="HE250" s="21"/>
      <c r="HF250" s="21"/>
      <c r="HG250" s="21"/>
      <c r="HH250" s="21"/>
      <c r="HI250" s="21"/>
      <c r="HJ250" s="21"/>
      <c r="HK250" s="21"/>
      <c r="HL250" s="21"/>
      <c r="HM250" s="21"/>
      <c r="HN250" s="21"/>
      <c r="HO250" s="21"/>
      <c r="HP250" s="21"/>
      <c r="HQ250" s="21"/>
      <c r="HR250" s="21"/>
      <c r="HS250" s="21"/>
      <c r="HT250" s="21"/>
      <c r="HU250" s="21"/>
      <c r="HV250" s="21"/>
      <c r="HW250" s="21"/>
      <c r="HX250" s="21"/>
      <c r="HY250" s="21"/>
      <c r="HZ250" s="21"/>
      <c r="IA250" s="21"/>
      <c r="IB250" s="21"/>
      <c r="IC250" s="21"/>
      <c r="ID250" s="21"/>
      <c r="IE250" s="21"/>
      <c r="IF250" s="21"/>
      <c r="IG250" s="21"/>
      <c r="IH250" s="21"/>
      <c r="II250" s="21"/>
      <c r="IJ250" s="21"/>
    </row>
    <row r="251" spans="2:244" s="1" customFormat="1" ht="15.75" x14ac:dyDescent="0.25">
      <c r="B251" s="47"/>
      <c r="C251" s="48"/>
      <c r="D251" s="6" t="str">
        <f>HYPERLINK(CONCATENATE("http://www.genenames.org/cgi-bin/gene_symbol_report?hgnc_id=HGNC:17198"),"CHSY1")</f>
        <v>CHSY1</v>
      </c>
      <c r="E251" s="8" t="s">
        <v>241</v>
      </c>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c r="DB251" s="21"/>
      <c r="DC251" s="21"/>
      <c r="DD251" s="21"/>
      <c r="DE251" s="21"/>
      <c r="DF251" s="21"/>
      <c r="DG251" s="21"/>
      <c r="DH251" s="21"/>
      <c r="DI251" s="21"/>
      <c r="DJ251" s="21"/>
      <c r="DK251" s="21"/>
      <c r="DL251" s="21"/>
      <c r="DM251" s="21"/>
      <c r="DN251" s="21"/>
      <c r="DO251" s="21"/>
      <c r="DP251" s="21"/>
      <c r="DQ251" s="21"/>
      <c r="DR251" s="21"/>
      <c r="DS251" s="21"/>
      <c r="DT251" s="21"/>
      <c r="DU251" s="21"/>
      <c r="DV251" s="21"/>
      <c r="DW251" s="21"/>
      <c r="DX251" s="21"/>
      <c r="DY251" s="21"/>
      <c r="DZ251" s="21"/>
      <c r="EA251" s="21"/>
      <c r="EB251" s="21"/>
      <c r="EC251" s="21"/>
      <c r="ED251" s="21"/>
      <c r="EE251" s="21"/>
      <c r="EF251" s="21"/>
      <c r="EG251" s="21"/>
      <c r="EH251" s="21"/>
      <c r="EI251" s="21"/>
      <c r="EJ251" s="21"/>
      <c r="EK251" s="21"/>
      <c r="EL251" s="21"/>
      <c r="EM251" s="21"/>
      <c r="EN251" s="21"/>
      <c r="EO251" s="21"/>
      <c r="EP251" s="21"/>
      <c r="EQ251" s="21"/>
      <c r="ER251" s="21"/>
      <c r="ES251" s="21"/>
      <c r="ET251" s="21"/>
      <c r="EU251" s="21"/>
      <c r="EV251" s="21"/>
      <c r="EW251" s="21"/>
      <c r="EX251" s="21"/>
      <c r="EY251" s="21"/>
      <c r="EZ251" s="21"/>
      <c r="FA251" s="21"/>
      <c r="FB251" s="21"/>
      <c r="FC251" s="21"/>
      <c r="FD251" s="21"/>
      <c r="FE251" s="21"/>
      <c r="FF251" s="21"/>
      <c r="FG251" s="21"/>
      <c r="FH251" s="21"/>
      <c r="FI251" s="21"/>
      <c r="FJ251" s="21"/>
      <c r="FK251" s="21"/>
      <c r="FL251" s="21"/>
      <c r="FM251" s="21"/>
      <c r="FN251" s="21"/>
      <c r="FO251" s="21"/>
      <c r="FP251" s="21"/>
      <c r="FQ251" s="21"/>
      <c r="FR251" s="21"/>
      <c r="FS251" s="21"/>
      <c r="FT251" s="21"/>
      <c r="FU251" s="21"/>
      <c r="FV251" s="21"/>
      <c r="FW251" s="21"/>
      <c r="FX251" s="21"/>
      <c r="FY251" s="21"/>
      <c r="FZ251" s="21"/>
      <c r="GA251" s="21"/>
      <c r="GB251" s="21"/>
      <c r="GC251" s="21"/>
      <c r="GD251" s="21"/>
      <c r="GE251" s="21"/>
      <c r="GF251" s="21"/>
      <c r="GG251" s="21"/>
      <c r="GH251" s="21"/>
      <c r="GI251" s="21"/>
      <c r="GJ251" s="21"/>
      <c r="GK251" s="21"/>
      <c r="GL251" s="21"/>
      <c r="GM251" s="21"/>
      <c r="GN251" s="21"/>
      <c r="GO251" s="21"/>
      <c r="GP251" s="21"/>
      <c r="GQ251" s="21"/>
      <c r="GR251" s="21"/>
      <c r="GS251" s="21"/>
      <c r="GT251" s="21"/>
      <c r="GU251" s="21"/>
      <c r="GV251" s="21"/>
      <c r="GW251" s="21"/>
      <c r="GX251" s="21"/>
      <c r="GY251" s="21"/>
      <c r="GZ251" s="21"/>
      <c r="HA251" s="21"/>
      <c r="HB251" s="21"/>
      <c r="HC251" s="21"/>
      <c r="HD251" s="21"/>
      <c r="HE251" s="21"/>
      <c r="HF251" s="21"/>
      <c r="HG251" s="21"/>
      <c r="HH251" s="21"/>
      <c r="HI251" s="21"/>
      <c r="HJ251" s="21"/>
      <c r="HK251" s="21"/>
      <c r="HL251" s="21"/>
      <c r="HM251" s="21"/>
      <c r="HN251" s="21"/>
      <c r="HO251" s="21"/>
      <c r="HP251" s="21"/>
      <c r="HQ251" s="21"/>
      <c r="HR251" s="21"/>
      <c r="HS251" s="21"/>
      <c r="HT251" s="21"/>
      <c r="HU251" s="21"/>
      <c r="HV251" s="21"/>
      <c r="HW251" s="21"/>
      <c r="HX251" s="21"/>
      <c r="HY251" s="21"/>
      <c r="HZ251" s="21"/>
      <c r="IA251" s="21"/>
      <c r="IB251" s="21"/>
      <c r="IC251" s="21"/>
      <c r="ID251" s="21"/>
      <c r="IE251" s="21"/>
      <c r="IF251" s="21"/>
      <c r="IG251" s="21"/>
      <c r="IH251" s="21"/>
      <c r="II251" s="21"/>
      <c r="IJ251" s="21"/>
    </row>
    <row r="252" spans="2:244" s="1" customFormat="1" ht="15.75" x14ac:dyDescent="0.25">
      <c r="B252" s="47"/>
      <c r="C252" s="48"/>
      <c r="D252" s="6" t="str">
        <f>HYPERLINK(CONCATENATE("http://www.genenames.org/cgi-bin/gene_symbol_report?hgnc_id=HGNC:24293"),"CHSY3")</f>
        <v>CHSY3</v>
      </c>
      <c r="E252" s="8" t="s">
        <v>241</v>
      </c>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c r="DB252" s="21"/>
      <c r="DC252" s="21"/>
      <c r="DD252" s="21"/>
      <c r="DE252" s="21"/>
      <c r="DF252" s="21"/>
      <c r="DG252" s="21"/>
      <c r="DH252" s="21"/>
      <c r="DI252" s="21"/>
      <c r="DJ252" s="21"/>
      <c r="DK252" s="21"/>
      <c r="DL252" s="21"/>
      <c r="DM252" s="21"/>
      <c r="DN252" s="21"/>
      <c r="DO252" s="21"/>
      <c r="DP252" s="21"/>
      <c r="DQ252" s="21"/>
      <c r="DR252" s="21"/>
      <c r="DS252" s="21"/>
      <c r="DT252" s="21"/>
      <c r="DU252" s="21"/>
      <c r="DV252" s="21"/>
      <c r="DW252" s="21"/>
      <c r="DX252" s="21"/>
      <c r="DY252" s="21"/>
      <c r="DZ252" s="21"/>
      <c r="EA252" s="21"/>
      <c r="EB252" s="21"/>
      <c r="EC252" s="21"/>
      <c r="ED252" s="21"/>
      <c r="EE252" s="21"/>
      <c r="EF252" s="21"/>
      <c r="EG252" s="21"/>
      <c r="EH252" s="21"/>
      <c r="EI252" s="21"/>
      <c r="EJ252" s="21"/>
      <c r="EK252" s="21"/>
      <c r="EL252" s="21"/>
      <c r="EM252" s="21"/>
      <c r="EN252" s="21"/>
      <c r="EO252" s="21"/>
      <c r="EP252" s="21"/>
      <c r="EQ252" s="21"/>
      <c r="ER252" s="21"/>
      <c r="ES252" s="21"/>
      <c r="ET252" s="21"/>
      <c r="EU252" s="21"/>
      <c r="EV252" s="21"/>
      <c r="EW252" s="21"/>
      <c r="EX252" s="21"/>
      <c r="EY252" s="21"/>
      <c r="EZ252" s="21"/>
      <c r="FA252" s="21"/>
      <c r="FB252" s="21"/>
      <c r="FC252" s="21"/>
      <c r="FD252" s="21"/>
      <c r="FE252" s="21"/>
      <c r="FF252" s="21"/>
      <c r="FG252" s="21"/>
      <c r="FH252" s="21"/>
      <c r="FI252" s="21"/>
      <c r="FJ252" s="21"/>
      <c r="FK252" s="21"/>
      <c r="FL252" s="21"/>
      <c r="FM252" s="21"/>
      <c r="FN252" s="21"/>
      <c r="FO252" s="21"/>
      <c r="FP252" s="21"/>
      <c r="FQ252" s="21"/>
      <c r="FR252" s="21"/>
      <c r="FS252" s="21"/>
      <c r="FT252" s="21"/>
      <c r="FU252" s="21"/>
      <c r="FV252" s="21"/>
      <c r="FW252" s="21"/>
      <c r="FX252" s="21"/>
      <c r="FY252" s="21"/>
      <c r="FZ252" s="21"/>
      <c r="GA252" s="21"/>
      <c r="GB252" s="21"/>
      <c r="GC252" s="21"/>
      <c r="GD252" s="21"/>
      <c r="GE252" s="21"/>
      <c r="GF252" s="21"/>
      <c r="GG252" s="21"/>
      <c r="GH252" s="21"/>
      <c r="GI252" s="21"/>
      <c r="GJ252" s="21"/>
      <c r="GK252" s="21"/>
      <c r="GL252" s="21"/>
      <c r="GM252" s="21"/>
      <c r="GN252" s="21"/>
      <c r="GO252" s="21"/>
      <c r="GP252" s="21"/>
      <c r="GQ252" s="21"/>
      <c r="GR252" s="21"/>
      <c r="GS252" s="21"/>
      <c r="GT252" s="21"/>
      <c r="GU252" s="21"/>
      <c r="GV252" s="21"/>
      <c r="GW252" s="21"/>
      <c r="GX252" s="21"/>
      <c r="GY252" s="21"/>
      <c r="GZ252" s="21"/>
      <c r="HA252" s="21"/>
      <c r="HB252" s="21"/>
      <c r="HC252" s="21"/>
      <c r="HD252" s="21"/>
      <c r="HE252" s="21"/>
      <c r="HF252" s="21"/>
      <c r="HG252" s="21"/>
      <c r="HH252" s="21"/>
      <c r="HI252" s="21"/>
      <c r="HJ252" s="21"/>
      <c r="HK252" s="21"/>
      <c r="HL252" s="21"/>
      <c r="HM252" s="21"/>
      <c r="HN252" s="21"/>
      <c r="HO252" s="21"/>
      <c r="HP252" s="21"/>
      <c r="HQ252" s="21"/>
      <c r="HR252" s="21"/>
      <c r="HS252" s="21"/>
      <c r="HT252" s="21"/>
      <c r="HU252" s="21"/>
      <c r="HV252" s="21"/>
      <c r="HW252" s="21"/>
      <c r="HX252" s="21"/>
      <c r="HY252" s="21"/>
      <c r="HZ252" s="21"/>
      <c r="IA252" s="21"/>
      <c r="IB252" s="21"/>
      <c r="IC252" s="21"/>
      <c r="ID252" s="21"/>
      <c r="IE252" s="21"/>
      <c r="IF252" s="21"/>
      <c r="IG252" s="21"/>
      <c r="IH252" s="21"/>
      <c r="II252" s="21"/>
      <c r="IJ252" s="21"/>
    </row>
    <row r="253" spans="2:244" s="1" customFormat="1" ht="15.75" x14ac:dyDescent="0.25">
      <c r="B253" s="47"/>
      <c r="C253" s="48"/>
      <c r="D253" s="6" t="str">
        <f>HYPERLINK(CONCATENATE("http://www.genenames.org/cgi-bin/gene_symbol_report?hgnc_id=HGNC:29270"),"CHPF2")</f>
        <v>CHPF2</v>
      </c>
      <c r="E253" s="8" t="s">
        <v>241</v>
      </c>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c r="DB253" s="21"/>
      <c r="DC253" s="21"/>
      <c r="DD253" s="21"/>
      <c r="DE253" s="21"/>
      <c r="DF253" s="21"/>
      <c r="DG253" s="21"/>
      <c r="DH253" s="21"/>
      <c r="DI253" s="21"/>
      <c r="DJ253" s="21"/>
      <c r="DK253" s="21"/>
      <c r="DL253" s="21"/>
      <c r="DM253" s="21"/>
      <c r="DN253" s="21"/>
      <c r="DO253" s="21"/>
      <c r="DP253" s="21"/>
      <c r="DQ253" s="21"/>
      <c r="DR253" s="21"/>
      <c r="DS253" s="21"/>
      <c r="DT253" s="21"/>
      <c r="DU253" s="21"/>
      <c r="DV253" s="21"/>
      <c r="DW253" s="21"/>
      <c r="DX253" s="21"/>
      <c r="DY253" s="21"/>
      <c r="DZ253" s="21"/>
      <c r="EA253" s="21"/>
      <c r="EB253" s="21"/>
      <c r="EC253" s="21"/>
      <c r="ED253" s="21"/>
      <c r="EE253" s="21"/>
      <c r="EF253" s="21"/>
      <c r="EG253" s="21"/>
      <c r="EH253" s="21"/>
      <c r="EI253" s="21"/>
      <c r="EJ253" s="21"/>
      <c r="EK253" s="21"/>
      <c r="EL253" s="21"/>
      <c r="EM253" s="21"/>
      <c r="EN253" s="21"/>
      <c r="EO253" s="21"/>
      <c r="EP253" s="21"/>
      <c r="EQ253" s="21"/>
      <c r="ER253" s="21"/>
      <c r="ES253" s="21"/>
      <c r="ET253" s="21"/>
      <c r="EU253" s="21"/>
      <c r="EV253" s="21"/>
      <c r="EW253" s="21"/>
      <c r="EX253" s="21"/>
      <c r="EY253" s="21"/>
      <c r="EZ253" s="21"/>
      <c r="FA253" s="21"/>
      <c r="FB253" s="21"/>
      <c r="FC253" s="21"/>
      <c r="FD253" s="21"/>
      <c r="FE253" s="21"/>
      <c r="FF253" s="21"/>
      <c r="FG253" s="21"/>
      <c r="FH253" s="21"/>
      <c r="FI253" s="21"/>
      <c r="FJ253" s="21"/>
      <c r="FK253" s="21"/>
      <c r="FL253" s="21"/>
      <c r="FM253" s="21"/>
      <c r="FN253" s="21"/>
      <c r="FO253" s="21"/>
      <c r="FP253" s="21"/>
      <c r="FQ253" s="21"/>
      <c r="FR253" s="21"/>
      <c r="FS253" s="21"/>
      <c r="FT253" s="21"/>
      <c r="FU253" s="21"/>
      <c r="FV253" s="21"/>
      <c r="FW253" s="21"/>
      <c r="FX253" s="21"/>
      <c r="FY253" s="21"/>
      <c r="FZ253" s="21"/>
      <c r="GA253" s="21"/>
      <c r="GB253" s="21"/>
      <c r="GC253" s="21"/>
      <c r="GD253" s="21"/>
      <c r="GE253" s="21"/>
      <c r="GF253" s="21"/>
      <c r="GG253" s="21"/>
      <c r="GH253" s="21"/>
      <c r="GI253" s="21"/>
      <c r="GJ253" s="21"/>
      <c r="GK253" s="21"/>
      <c r="GL253" s="21"/>
      <c r="GM253" s="21"/>
      <c r="GN253" s="21"/>
      <c r="GO253" s="21"/>
      <c r="GP253" s="21"/>
      <c r="GQ253" s="21"/>
      <c r="GR253" s="21"/>
      <c r="GS253" s="21"/>
      <c r="GT253" s="21"/>
      <c r="GU253" s="21"/>
      <c r="GV253" s="21"/>
      <c r="GW253" s="21"/>
      <c r="GX253" s="21"/>
      <c r="GY253" s="21"/>
      <c r="GZ253" s="21"/>
      <c r="HA253" s="21"/>
      <c r="HB253" s="21"/>
      <c r="HC253" s="21"/>
      <c r="HD253" s="21"/>
      <c r="HE253" s="21"/>
      <c r="HF253" s="21"/>
      <c r="HG253" s="21"/>
      <c r="HH253" s="21"/>
      <c r="HI253" s="21"/>
      <c r="HJ253" s="21"/>
      <c r="HK253" s="21"/>
      <c r="HL253" s="21"/>
      <c r="HM253" s="21"/>
      <c r="HN253" s="21"/>
      <c r="HO253" s="21"/>
      <c r="HP253" s="21"/>
      <c r="HQ253" s="21"/>
      <c r="HR253" s="21"/>
      <c r="HS253" s="21"/>
      <c r="HT253" s="21"/>
      <c r="HU253" s="21"/>
      <c r="HV253" s="21"/>
      <c r="HW253" s="21"/>
      <c r="HX253" s="21"/>
      <c r="HY253" s="21"/>
      <c r="HZ253" s="21"/>
      <c r="IA253" s="21"/>
      <c r="IB253" s="21"/>
      <c r="IC253" s="21"/>
      <c r="ID253" s="21"/>
      <c r="IE253" s="21"/>
      <c r="IF253" s="21"/>
      <c r="IG253" s="21"/>
      <c r="IH253" s="21"/>
      <c r="II253" s="21"/>
      <c r="IJ253" s="21"/>
    </row>
    <row r="254" spans="2:244" s="1" customFormat="1" ht="15.75" x14ac:dyDescent="0.25">
      <c r="B254" s="47"/>
      <c r="C254" s="48"/>
      <c r="D254" s="6" t="str">
        <f>HYPERLINK(CONCATENATE("http://www.genenames.org/cgi-bin/gene_symbol_report?hgnc_id=HGNC:20460"),"GBGT1")</f>
        <v>GBGT1</v>
      </c>
      <c r="E254" s="8" t="s">
        <v>242</v>
      </c>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c r="DB254" s="21"/>
      <c r="DC254" s="21"/>
      <c r="DD254" s="21"/>
      <c r="DE254" s="21"/>
      <c r="DF254" s="21"/>
      <c r="DG254" s="21"/>
      <c r="DH254" s="21"/>
      <c r="DI254" s="21"/>
      <c r="DJ254" s="21"/>
      <c r="DK254" s="21"/>
      <c r="DL254" s="21"/>
      <c r="DM254" s="21"/>
      <c r="DN254" s="21"/>
      <c r="DO254" s="21"/>
      <c r="DP254" s="21"/>
      <c r="DQ254" s="21"/>
      <c r="DR254" s="21"/>
      <c r="DS254" s="21"/>
      <c r="DT254" s="21"/>
      <c r="DU254" s="21"/>
      <c r="DV254" s="21"/>
      <c r="DW254" s="21"/>
      <c r="DX254" s="21"/>
      <c r="DY254" s="21"/>
      <c r="DZ254" s="21"/>
      <c r="EA254" s="21"/>
      <c r="EB254" s="21"/>
      <c r="EC254" s="21"/>
      <c r="ED254" s="21"/>
      <c r="EE254" s="21"/>
      <c r="EF254" s="21"/>
      <c r="EG254" s="21"/>
      <c r="EH254" s="21"/>
      <c r="EI254" s="21"/>
      <c r="EJ254" s="21"/>
      <c r="EK254" s="21"/>
      <c r="EL254" s="21"/>
      <c r="EM254" s="21"/>
      <c r="EN254" s="21"/>
      <c r="EO254" s="21"/>
      <c r="EP254" s="21"/>
      <c r="EQ254" s="21"/>
      <c r="ER254" s="21"/>
      <c r="ES254" s="21"/>
      <c r="ET254" s="21"/>
      <c r="EU254" s="21"/>
      <c r="EV254" s="21"/>
      <c r="EW254" s="21"/>
      <c r="EX254" s="21"/>
      <c r="EY254" s="21"/>
      <c r="EZ254" s="21"/>
      <c r="FA254" s="21"/>
      <c r="FB254" s="21"/>
      <c r="FC254" s="21"/>
      <c r="FD254" s="21"/>
      <c r="FE254" s="21"/>
      <c r="FF254" s="21"/>
      <c r="FG254" s="21"/>
      <c r="FH254" s="21"/>
      <c r="FI254" s="21"/>
      <c r="FJ254" s="21"/>
      <c r="FK254" s="21"/>
      <c r="FL254" s="21"/>
      <c r="FM254" s="21"/>
      <c r="FN254" s="21"/>
      <c r="FO254" s="21"/>
      <c r="FP254" s="21"/>
      <c r="FQ254" s="21"/>
      <c r="FR254" s="21"/>
      <c r="FS254" s="21"/>
      <c r="FT254" s="21"/>
      <c r="FU254" s="21"/>
      <c r="FV254" s="21"/>
      <c r="FW254" s="21"/>
      <c r="FX254" s="21"/>
      <c r="FY254" s="21"/>
      <c r="FZ254" s="21"/>
      <c r="GA254" s="21"/>
      <c r="GB254" s="21"/>
      <c r="GC254" s="21"/>
      <c r="GD254" s="21"/>
      <c r="GE254" s="21"/>
      <c r="GF254" s="21"/>
      <c r="GG254" s="21"/>
      <c r="GH254" s="21"/>
      <c r="GI254" s="21"/>
      <c r="GJ254" s="21"/>
      <c r="GK254" s="21"/>
      <c r="GL254" s="21"/>
      <c r="GM254" s="21"/>
      <c r="GN254" s="21"/>
      <c r="GO254" s="21"/>
      <c r="GP254" s="21"/>
      <c r="GQ254" s="21"/>
      <c r="GR254" s="21"/>
      <c r="GS254" s="21"/>
      <c r="GT254" s="21"/>
      <c r="GU254" s="21"/>
      <c r="GV254" s="21"/>
      <c r="GW254" s="21"/>
      <c r="GX254" s="21"/>
      <c r="GY254" s="21"/>
      <c r="GZ254" s="21"/>
      <c r="HA254" s="21"/>
      <c r="HB254" s="21"/>
      <c r="HC254" s="21"/>
      <c r="HD254" s="21"/>
      <c r="HE254" s="21"/>
      <c r="HF254" s="21"/>
      <c r="HG254" s="21"/>
      <c r="HH254" s="21"/>
      <c r="HI254" s="21"/>
      <c r="HJ254" s="21"/>
      <c r="HK254" s="21"/>
      <c r="HL254" s="21"/>
      <c r="HM254" s="21"/>
      <c r="HN254" s="21"/>
      <c r="HO254" s="21"/>
      <c r="HP254" s="21"/>
      <c r="HQ254" s="21"/>
      <c r="HR254" s="21"/>
      <c r="HS254" s="21"/>
      <c r="HT254" s="21"/>
      <c r="HU254" s="21"/>
      <c r="HV254" s="21"/>
      <c r="HW254" s="21"/>
      <c r="HX254" s="21"/>
      <c r="HY254" s="21"/>
      <c r="HZ254" s="21"/>
      <c r="IA254" s="21"/>
      <c r="IB254" s="21"/>
      <c r="IC254" s="21"/>
      <c r="ID254" s="21"/>
      <c r="IE254" s="21"/>
      <c r="IF254" s="21"/>
      <c r="IG254" s="21"/>
      <c r="IH254" s="21"/>
      <c r="II254" s="21"/>
      <c r="IJ254" s="21"/>
    </row>
    <row r="255" spans="2:244" s="1" customFormat="1" ht="15.75" x14ac:dyDescent="0.25">
      <c r="B255" s="47"/>
      <c r="C255" s="48"/>
      <c r="D255" s="6" t="str">
        <f>HYPERLINK(CONCATENATE("http://www.genenames.org/cgi-bin/gene_symbol_report?hgnc_id=HGNC:3622"),"FKTN")</f>
        <v>FKTN</v>
      </c>
      <c r="E255" s="8" t="s">
        <v>243</v>
      </c>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c r="DB255" s="21"/>
      <c r="DC255" s="21"/>
      <c r="DD255" s="21"/>
      <c r="DE255" s="21"/>
      <c r="DF255" s="21"/>
      <c r="DG255" s="21"/>
      <c r="DH255" s="21"/>
      <c r="DI255" s="21"/>
      <c r="DJ255" s="21"/>
      <c r="DK255" s="21"/>
      <c r="DL255" s="21"/>
      <c r="DM255" s="21"/>
      <c r="DN255" s="21"/>
      <c r="DO255" s="21"/>
      <c r="DP255" s="21"/>
      <c r="DQ255" s="21"/>
      <c r="DR255" s="21"/>
      <c r="DS255" s="21"/>
      <c r="DT255" s="21"/>
      <c r="DU255" s="21"/>
      <c r="DV255" s="21"/>
      <c r="DW255" s="21"/>
      <c r="DX255" s="21"/>
      <c r="DY255" s="21"/>
      <c r="DZ255" s="21"/>
      <c r="EA255" s="21"/>
      <c r="EB255" s="21"/>
      <c r="EC255" s="21"/>
      <c r="ED255" s="21"/>
      <c r="EE255" s="21"/>
      <c r="EF255" s="21"/>
      <c r="EG255" s="21"/>
      <c r="EH255" s="21"/>
      <c r="EI255" s="21"/>
      <c r="EJ255" s="21"/>
      <c r="EK255" s="21"/>
      <c r="EL255" s="21"/>
      <c r="EM255" s="21"/>
      <c r="EN255" s="21"/>
      <c r="EO255" s="21"/>
      <c r="EP255" s="21"/>
      <c r="EQ255" s="21"/>
      <c r="ER255" s="21"/>
      <c r="ES255" s="21"/>
      <c r="ET255" s="21"/>
      <c r="EU255" s="21"/>
      <c r="EV255" s="21"/>
      <c r="EW255" s="21"/>
      <c r="EX255" s="21"/>
      <c r="EY255" s="21"/>
      <c r="EZ255" s="21"/>
      <c r="FA255" s="21"/>
      <c r="FB255" s="21"/>
      <c r="FC255" s="21"/>
      <c r="FD255" s="21"/>
      <c r="FE255" s="21"/>
      <c r="FF255" s="21"/>
      <c r="FG255" s="21"/>
      <c r="FH255" s="21"/>
      <c r="FI255" s="21"/>
      <c r="FJ255" s="21"/>
      <c r="FK255" s="21"/>
      <c r="FL255" s="21"/>
      <c r="FM255" s="21"/>
      <c r="FN255" s="21"/>
      <c r="FO255" s="21"/>
      <c r="FP255" s="21"/>
      <c r="FQ255" s="21"/>
      <c r="FR255" s="21"/>
      <c r="FS255" s="21"/>
      <c r="FT255" s="21"/>
      <c r="FU255" s="21"/>
      <c r="FV255" s="21"/>
      <c r="FW255" s="21"/>
      <c r="FX255" s="21"/>
      <c r="FY255" s="21"/>
      <c r="FZ255" s="21"/>
      <c r="GA255" s="21"/>
      <c r="GB255" s="21"/>
      <c r="GC255" s="21"/>
      <c r="GD255" s="21"/>
      <c r="GE255" s="21"/>
      <c r="GF255" s="21"/>
      <c r="GG255" s="21"/>
      <c r="GH255" s="21"/>
      <c r="GI255" s="21"/>
      <c r="GJ255" s="21"/>
      <c r="GK255" s="21"/>
      <c r="GL255" s="21"/>
      <c r="GM255" s="21"/>
      <c r="GN255" s="21"/>
      <c r="GO255" s="21"/>
      <c r="GP255" s="21"/>
      <c r="GQ255" s="21"/>
      <c r="GR255" s="21"/>
      <c r="GS255" s="21"/>
      <c r="GT255" s="21"/>
      <c r="GU255" s="21"/>
      <c r="GV255" s="21"/>
      <c r="GW255" s="21"/>
      <c r="GX255" s="21"/>
      <c r="GY255" s="21"/>
      <c r="GZ255" s="21"/>
      <c r="HA255" s="21"/>
      <c r="HB255" s="21"/>
      <c r="HC255" s="21"/>
      <c r="HD255" s="21"/>
      <c r="HE255" s="21"/>
      <c r="HF255" s="21"/>
      <c r="HG255" s="21"/>
      <c r="HH255" s="21"/>
      <c r="HI255" s="21"/>
      <c r="HJ255" s="21"/>
      <c r="HK255" s="21"/>
      <c r="HL255" s="21"/>
      <c r="HM255" s="21"/>
      <c r="HN255" s="21"/>
      <c r="HO255" s="21"/>
      <c r="HP255" s="21"/>
      <c r="HQ255" s="21"/>
      <c r="HR255" s="21"/>
      <c r="HS255" s="21"/>
      <c r="HT255" s="21"/>
      <c r="HU255" s="21"/>
      <c r="HV255" s="21"/>
      <c r="HW255" s="21"/>
      <c r="HX255" s="21"/>
      <c r="HY255" s="21"/>
      <c r="HZ255" s="21"/>
      <c r="IA255" s="21"/>
      <c r="IB255" s="21"/>
      <c r="IC255" s="21"/>
      <c r="ID255" s="21"/>
      <c r="IE255" s="21"/>
      <c r="IF255" s="21"/>
      <c r="IG255" s="21"/>
      <c r="IH255" s="21"/>
      <c r="II255" s="21"/>
      <c r="IJ255" s="21"/>
    </row>
    <row r="256" spans="2:244" s="1" customFormat="1" ht="15.75" x14ac:dyDescent="0.25">
      <c r="B256" s="47"/>
      <c r="C256" s="48"/>
      <c r="D256" s="6" t="str">
        <f>HYPERLINK(CONCATENATE("http://www.genenames.org/cgi-bin/gene_symbol_report?hgnc_id=HGNC:17997"),"FKRP")</f>
        <v>FKRP</v>
      </c>
      <c r="E256" s="8" t="s">
        <v>243</v>
      </c>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c r="DB256" s="21"/>
      <c r="DC256" s="21"/>
      <c r="DD256" s="21"/>
      <c r="DE256" s="21"/>
      <c r="DF256" s="21"/>
      <c r="DG256" s="21"/>
      <c r="DH256" s="21"/>
      <c r="DI256" s="21"/>
      <c r="DJ256" s="21"/>
      <c r="DK256" s="21"/>
      <c r="DL256" s="21"/>
      <c r="DM256" s="21"/>
      <c r="DN256" s="21"/>
      <c r="DO256" s="21"/>
      <c r="DP256" s="21"/>
      <c r="DQ256" s="21"/>
      <c r="DR256" s="21"/>
      <c r="DS256" s="21"/>
      <c r="DT256" s="21"/>
      <c r="DU256" s="21"/>
      <c r="DV256" s="21"/>
      <c r="DW256" s="21"/>
      <c r="DX256" s="21"/>
      <c r="DY256" s="21"/>
      <c r="DZ256" s="21"/>
      <c r="EA256" s="21"/>
      <c r="EB256" s="21"/>
      <c r="EC256" s="21"/>
      <c r="ED256" s="21"/>
      <c r="EE256" s="21"/>
      <c r="EF256" s="21"/>
      <c r="EG256" s="21"/>
      <c r="EH256" s="21"/>
      <c r="EI256" s="21"/>
      <c r="EJ256" s="21"/>
      <c r="EK256" s="21"/>
      <c r="EL256" s="21"/>
      <c r="EM256" s="21"/>
      <c r="EN256" s="21"/>
      <c r="EO256" s="21"/>
      <c r="EP256" s="21"/>
      <c r="EQ256" s="21"/>
      <c r="ER256" s="21"/>
      <c r="ES256" s="21"/>
      <c r="ET256" s="21"/>
      <c r="EU256" s="21"/>
      <c r="EV256" s="21"/>
      <c r="EW256" s="21"/>
      <c r="EX256" s="21"/>
      <c r="EY256" s="21"/>
      <c r="EZ256" s="21"/>
      <c r="FA256" s="21"/>
      <c r="FB256" s="21"/>
      <c r="FC256" s="21"/>
      <c r="FD256" s="21"/>
      <c r="FE256" s="21"/>
      <c r="FF256" s="21"/>
      <c r="FG256" s="21"/>
      <c r="FH256" s="21"/>
      <c r="FI256" s="21"/>
      <c r="FJ256" s="21"/>
      <c r="FK256" s="21"/>
      <c r="FL256" s="21"/>
      <c r="FM256" s="21"/>
      <c r="FN256" s="21"/>
      <c r="FO256" s="21"/>
      <c r="FP256" s="21"/>
      <c r="FQ256" s="21"/>
      <c r="FR256" s="21"/>
      <c r="FS256" s="21"/>
      <c r="FT256" s="21"/>
      <c r="FU256" s="21"/>
      <c r="FV256" s="21"/>
      <c r="FW256" s="21"/>
      <c r="FX256" s="21"/>
      <c r="FY256" s="21"/>
      <c r="FZ256" s="21"/>
      <c r="GA256" s="21"/>
      <c r="GB256" s="21"/>
      <c r="GC256" s="21"/>
      <c r="GD256" s="21"/>
      <c r="GE256" s="21"/>
      <c r="GF256" s="21"/>
      <c r="GG256" s="21"/>
      <c r="GH256" s="21"/>
      <c r="GI256" s="21"/>
      <c r="GJ256" s="21"/>
      <c r="GK256" s="21"/>
      <c r="GL256" s="21"/>
      <c r="GM256" s="21"/>
      <c r="GN256" s="21"/>
      <c r="GO256" s="21"/>
      <c r="GP256" s="21"/>
      <c r="GQ256" s="21"/>
      <c r="GR256" s="21"/>
      <c r="GS256" s="21"/>
      <c r="GT256" s="21"/>
      <c r="GU256" s="21"/>
      <c r="GV256" s="21"/>
      <c r="GW256" s="21"/>
      <c r="GX256" s="21"/>
      <c r="GY256" s="21"/>
      <c r="GZ256" s="21"/>
      <c r="HA256" s="21"/>
      <c r="HB256" s="21"/>
      <c r="HC256" s="21"/>
      <c r="HD256" s="21"/>
      <c r="HE256" s="21"/>
      <c r="HF256" s="21"/>
      <c r="HG256" s="21"/>
      <c r="HH256" s="21"/>
      <c r="HI256" s="21"/>
      <c r="HJ256" s="21"/>
      <c r="HK256" s="21"/>
      <c r="HL256" s="21"/>
      <c r="HM256" s="21"/>
      <c r="HN256" s="21"/>
      <c r="HO256" s="21"/>
      <c r="HP256" s="21"/>
      <c r="HQ256" s="21"/>
      <c r="HR256" s="21"/>
      <c r="HS256" s="21"/>
      <c r="HT256" s="21"/>
      <c r="HU256" s="21"/>
      <c r="HV256" s="21"/>
      <c r="HW256" s="21"/>
      <c r="HX256" s="21"/>
      <c r="HY256" s="21"/>
      <c r="HZ256" s="21"/>
      <c r="IA256" s="21"/>
      <c r="IB256" s="21"/>
      <c r="IC256" s="21"/>
      <c r="ID256" s="21"/>
      <c r="IE256" s="21"/>
      <c r="IF256" s="21"/>
      <c r="IG256" s="21"/>
      <c r="IH256" s="21"/>
      <c r="II256" s="21"/>
      <c r="IJ256" s="21"/>
    </row>
    <row r="257" spans="2:244" s="1" customFormat="1" ht="15.75" x14ac:dyDescent="0.25">
      <c r="B257" s="47"/>
      <c r="C257" s="48"/>
      <c r="D257" s="6" t="str">
        <f>HYPERLINK(CONCATENATE("http://www.genenames.org/cgi-bin/gene_symbol_report?hgnc_id=HGNC:6511"),"LARGE")</f>
        <v>LARGE</v>
      </c>
      <c r="E257" s="8" t="s">
        <v>243</v>
      </c>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c r="DB257" s="21"/>
      <c r="DC257" s="21"/>
      <c r="DD257" s="21"/>
      <c r="DE257" s="21"/>
      <c r="DF257" s="21"/>
      <c r="DG257" s="21"/>
      <c r="DH257" s="21"/>
      <c r="DI257" s="21"/>
      <c r="DJ257" s="21"/>
      <c r="DK257" s="21"/>
      <c r="DL257" s="21"/>
      <c r="DM257" s="21"/>
      <c r="DN257" s="21"/>
      <c r="DO257" s="21"/>
      <c r="DP257" s="21"/>
      <c r="DQ257" s="21"/>
      <c r="DR257" s="21"/>
      <c r="DS257" s="21"/>
      <c r="DT257" s="21"/>
      <c r="DU257" s="21"/>
      <c r="DV257" s="21"/>
      <c r="DW257" s="21"/>
      <c r="DX257" s="21"/>
      <c r="DY257" s="21"/>
      <c r="DZ257" s="21"/>
      <c r="EA257" s="21"/>
      <c r="EB257" s="21"/>
      <c r="EC257" s="21"/>
      <c r="ED257" s="21"/>
      <c r="EE257" s="21"/>
      <c r="EF257" s="21"/>
      <c r="EG257" s="21"/>
      <c r="EH257" s="21"/>
      <c r="EI257" s="21"/>
      <c r="EJ257" s="21"/>
      <c r="EK257" s="21"/>
      <c r="EL257" s="21"/>
      <c r="EM257" s="21"/>
      <c r="EN257" s="21"/>
      <c r="EO257" s="21"/>
      <c r="EP257" s="21"/>
      <c r="EQ257" s="21"/>
      <c r="ER257" s="21"/>
      <c r="ES257" s="21"/>
      <c r="ET257" s="21"/>
      <c r="EU257" s="21"/>
      <c r="EV257" s="21"/>
      <c r="EW257" s="21"/>
      <c r="EX257" s="21"/>
      <c r="EY257" s="21"/>
      <c r="EZ257" s="21"/>
      <c r="FA257" s="21"/>
      <c r="FB257" s="21"/>
      <c r="FC257" s="21"/>
      <c r="FD257" s="21"/>
      <c r="FE257" s="21"/>
      <c r="FF257" s="21"/>
      <c r="FG257" s="21"/>
      <c r="FH257" s="21"/>
      <c r="FI257" s="21"/>
      <c r="FJ257" s="21"/>
      <c r="FK257" s="21"/>
      <c r="FL257" s="21"/>
      <c r="FM257" s="21"/>
      <c r="FN257" s="21"/>
      <c r="FO257" s="21"/>
      <c r="FP257" s="21"/>
      <c r="FQ257" s="21"/>
      <c r="FR257" s="21"/>
      <c r="FS257" s="21"/>
      <c r="FT257" s="21"/>
      <c r="FU257" s="21"/>
      <c r="FV257" s="21"/>
      <c r="FW257" s="21"/>
      <c r="FX257" s="21"/>
      <c r="FY257" s="21"/>
      <c r="FZ257" s="21"/>
      <c r="GA257" s="21"/>
      <c r="GB257" s="21"/>
      <c r="GC257" s="21"/>
      <c r="GD257" s="21"/>
      <c r="GE257" s="21"/>
      <c r="GF257" s="21"/>
      <c r="GG257" s="21"/>
      <c r="GH257" s="21"/>
      <c r="GI257" s="21"/>
      <c r="GJ257" s="21"/>
      <c r="GK257" s="21"/>
      <c r="GL257" s="21"/>
      <c r="GM257" s="21"/>
      <c r="GN257" s="21"/>
      <c r="GO257" s="21"/>
      <c r="GP257" s="21"/>
      <c r="GQ257" s="21"/>
      <c r="GR257" s="21"/>
      <c r="GS257" s="21"/>
      <c r="GT257" s="21"/>
      <c r="GU257" s="21"/>
      <c r="GV257" s="21"/>
      <c r="GW257" s="21"/>
      <c r="GX257" s="21"/>
      <c r="GY257" s="21"/>
      <c r="GZ257" s="21"/>
      <c r="HA257" s="21"/>
      <c r="HB257" s="21"/>
      <c r="HC257" s="21"/>
      <c r="HD257" s="21"/>
      <c r="HE257" s="21"/>
      <c r="HF257" s="21"/>
      <c r="HG257" s="21"/>
      <c r="HH257" s="21"/>
      <c r="HI257" s="21"/>
      <c r="HJ257" s="21"/>
      <c r="HK257" s="21"/>
      <c r="HL257" s="21"/>
      <c r="HM257" s="21"/>
      <c r="HN257" s="21"/>
      <c r="HO257" s="21"/>
      <c r="HP257" s="21"/>
      <c r="HQ257" s="21"/>
      <c r="HR257" s="21"/>
      <c r="HS257" s="21"/>
      <c r="HT257" s="21"/>
      <c r="HU257" s="21"/>
      <c r="HV257" s="21"/>
      <c r="HW257" s="21"/>
      <c r="HX257" s="21"/>
      <c r="HY257" s="21"/>
      <c r="HZ257" s="21"/>
      <c r="IA257" s="21"/>
      <c r="IB257" s="21"/>
      <c r="IC257" s="21"/>
      <c r="ID257" s="21"/>
      <c r="IE257" s="21"/>
      <c r="IF257" s="21"/>
      <c r="IG257" s="21"/>
      <c r="IH257" s="21"/>
      <c r="II257" s="21"/>
      <c r="IJ257" s="21"/>
    </row>
    <row r="258" spans="2:244" s="1" customFormat="1" ht="15.75" x14ac:dyDescent="0.25">
      <c r="B258" s="47"/>
      <c r="C258" s="48"/>
      <c r="D258" s="6" t="str">
        <f>HYPERLINK(CONCATENATE("http://www.genenames.org/cgi-bin/gene_symbol_report?hgnc_id=HGNC:16522"),"GYLTL1B")</f>
        <v>GYLTL1B</v>
      </c>
      <c r="E258" s="8" t="s">
        <v>243</v>
      </c>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c r="DB258" s="21"/>
      <c r="DC258" s="21"/>
      <c r="DD258" s="21"/>
      <c r="DE258" s="21"/>
      <c r="DF258" s="21"/>
      <c r="DG258" s="21"/>
      <c r="DH258" s="21"/>
      <c r="DI258" s="21"/>
      <c r="DJ258" s="21"/>
      <c r="DK258" s="21"/>
      <c r="DL258" s="21"/>
      <c r="DM258" s="21"/>
      <c r="DN258" s="21"/>
      <c r="DO258" s="21"/>
      <c r="DP258" s="21"/>
      <c r="DQ258" s="21"/>
      <c r="DR258" s="21"/>
      <c r="DS258" s="21"/>
      <c r="DT258" s="21"/>
      <c r="DU258" s="21"/>
      <c r="DV258" s="21"/>
      <c r="DW258" s="21"/>
      <c r="DX258" s="21"/>
      <c r="DY258" s="21"/>
      <c r="DZ258" s="21"/>
      <c r="EA258" s="21"/>
      <c r="EB258" s="21"/>
      <c r="EC258" s="21"/>
      <c r="ED258" s="21"/>
      <c r="EE258" s="21"/>
      <c r="EF258" s="21"/>
      <c r="EG258" s="21"/>
      <c r="EH258" s="21"/>
      <c r="EI258" s="21"/>
      <c r="EJ258" s="21"/>
      <c r="EK258" s="21"/>
      <c r="EL258" s="21"/>
      <c r="EM258" s="21"/>
      <c r="EN258" s="21"/>
      <c r="EO258" s="21"/>
      <c r="EP258" s="21"/>
      <c r="EQ258" s="21"/>
      <c r="ER258" s="21"/>
      <c r="ES258" s="21"/>
      <c r="ET258" s="21"/>
      <c r="EU258" s="21"/>
      <c r="EV258" s="21"/>
      <c r="EW258" s="21"/>
      <c r="EX258" s="21"/>
      <c r="EY258" s="21"/>
      <c r="EZ258" s="21"/>
      <c r="FA258" s="21"/>
      <c r="FB258" s="21"/>
      <c r="FC258" s="21"/>
      <c r="FD258" s="21"/>
      <c r="FE258" s="21"/>
      <c r="FF258" s="21"/>
      <c r="FG258" s="21"/>
      <c r="FH258" s="21"/>
      <c r="FI258" s="21"/>
      <c r="FJ258" s="21"/>
      <c r="FK258" s="21"/>
      <c r="FL258" s="21"/>
      <c r="FM258" s="21"/>
      <c r="FN258" s="21"/>
      <c r="FO258" s="21"/>
      <c r="FP258" s="21"/>
      <c r="FQ258" s="21"/>
      <c r="FR258" s="21"/>
      <c r="FS258" s="21"/>
      <c r="FT258" s="21"/>
      <c r="FU258" s="21"/>
      <c r="FV258" s="21"/>
      <c r="FW258" s="21"/>
      <c r="FX258" s="21"/>
      <c r="FY258" s="21"/>
      <c r="FZ258" s="21"/>
      <c r="GA258" s="21"/>
      <c r="GB258" s="21"/>
      <c r="GC258" s="21"/>
      <c r="GD258" s="21"/>
      <c r="GE258" s="21"/>
      <c r="GF258" s="21"/>
      <c r="GG258" s="21"/>
      <c r="GH258" s="21"/>
      <c r="GI258" s="21"/>
      <c r="GJ258" s="21"/>
      <c r="GK258" s="21"/>
      <c r="GL258" s="21"/>
      <c r="GM258" s="21"/>
      <c r="GN258" s="21"/>
      <c r="GO258" s="21"/>
      <c r="GP258" s="21"/>
      <c r="GQ258" s="21"/>
      <c r="GR258" s="21"/>
      <c r="GS258" s="21"/>
      <c r="GT258" s="21"/>
      <c r="GU258" s="21"/>
      <c r="GV258" s="21"/>
      <c r="GW258" s="21"/>
      <c r="GX258" s="21"/>
      <c r="GY258" s="21"/>
      <c r="GZ258" s="21"/>
      <c r="HA258" s="21"/>
      <c r="HB258" s="21"/>
      <c r="HC258" s="21"/>
      <c r="HD258" s="21"/>
      <c r="HE258" s="21"/>
      <c r="HF258" s="21"/>
      <c r="HG258" s="21"/>
      <c r="HH258" s="21"/>
      <c r="HI258" s="21"/>
      <c r="HJ258" s="21"/>
      <c r="HK258" s="21"/>
      <c r="HL258" s="21"/>
      <c r="HM258" s="21"/>
      <c r="HN258" s="21"/>
      <c r="HO258" s="21"/>
      <c r="HP258" s="21"/>
      <c r="HQ258" s="21"/>
      <c r="HR258" s="21"/>
      <c r="HS258" s="21"/>
      <c r="HT258" s="21"/>
      <c r="HU258" s="21"/>
      <c r="HV258" s="21"/>
      <c r="HW258" s="21"/>
      <c r="HX258" s="21"/>
      <c r="HY258" s="21"/>
      <c r="HZ258" s="21"/>
      <c r="IA258" s="21"/>
      <c r="IB258" s="21"/>
      <c r="IC258" s="21"/>
      <c r="ID258" s="21"/>
      <c r="IE258" s="21"/>
      <c r="IF258" s="21"/>
      <c r="IG258" s="21"/>
      <c r="IH258" s="21"/>
      <c r="II258" s="21"/>
      <c r="IJ258" s="21"/>
    </row>
    <row r="259" spans="2:244" s="1" customFormat="1" ht="15.75" x14ac:dyDescent="0.25">
      <c r="B259" s="47"/>
      <c r="C259" s="48"/>
      <c r="D259" s="6" t="str">
        <f>HYPERLINK(CONCATENATE("http://www.genenames.org/cgi-bin/gene_symbol_report?hgnc_id=HGNC:24338"),"C1GALT1C1")</f>
        <v>C1GALT1C1</v>
      </c>
      <c r="E259" s="8" t="s">
        <v>244</v>
      </c>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c r="DB259" s="21"/>
      <c r="DC259" s="21"/>
      <c r="DD259" s="21"/>
      <c r="DE259" s="21"/>
      <c r="DF259" s="21"/>
      <c r="DG259" s="21"/>
      <c r="DH259" s="21"/>
      <c r="DI259" s="21"/>
      <c r="DJ259" s="21"/>
      <c r="DK259" s="21"/>
      <c r="DL259" s="21"/>
      <c r="DM259" s="21"/>
      <c r="DN259" s="21"/>
      <c r="DO259" s="21"/>
      <c r="DP259" s="21"/>
      <c r="DQ259" s="21"/>
      <c r="DR259" s="21"/>
      <c r="DS259" s="21"/>
      <c r="DT259" s="21"/>
      <c r="DU259" s="21"/>
      <c r="DV259" s="21"/>
      <c r="DW259" s="21"/>
      <c r="DX259" s="21"/>
      <c r="DY259" s="21"/>
      <c r="DZ259" s="21"/>
      <c r="EA259" s="21"/>
      <c r="EB259" s="21"/>
      <c r="EC259" s="21"/>
      <c r="ED259" s="21"/>
      <c r="EE259" s="21"/>
      <c r="EF259" s="21"/>
      <c r="EG259" s="21"/>
      <c r="EH259" s="21"/>
      <c r="EI259" s="21"/>
      <c r="EJ259" s="21"/>
      <c r="EK259" s="21"/>
      <c r="EL259" s="21"/>
      <c r="EM259" s="21"/>
      <c r="EN259" s="21"/>
      <c r="EO259" s="21"/>
      <c r="EP259" s="21"/>
      <c r="EQ259" s="21"/>
      <c r="ER259" s="21"/>
      <c r="ES259" s="21"/>
      <c r="ET259" s="21"/>
      <c r="EU259" s="21"/>
      <c r="EV259" s="21"/>
      <c r="EW259" s="21"/>
      <c r="EX259" s="21"/>
      <c r="EY259" s="21"/>
      <c r="EZ259" s="21"/>
      <c r="FA259" s="21"/>
      <c r="FB259" s="21"/>
      <c r="FC259" s="21"/>
      <c r="FD259" s="21"/>
      <c r="FE259" s="21"/>
      <c r="FF259" s="21"/>
      <c r="FG259" s="21"/>
      <c r="FH259" s="21"/>
      <c r="FI259" s="21"/>
      <c r="FJ259" s="21"/>
      <c r="FK259" s="21"/>
      <c r="FL259" s="21"/>
      <c r="FM259" s="21"/>
      <c r="FN259" s="21"/>
      <c r="FO259" s="21"/>
      <c r="FP259" s="21"/>
      <c r="FQ259" s="21"/>
      <c r="FR259" s="21"/>
      <c r="FS259" s="21"/>
      <c r="FT259" s="21"/>
      <c r="FU259" s="21"/>
      <c r="FV259" s="21"/>
      <c r="FW259" s="21"/>
      <c r="FX259" s="21"/>
      <c r="FY259" s="21"/>
      <c r="FZ259" s="21"/>
      <c r="GA259" s="21"/>
      <c r="GB259" s="21"/>
      <c r="GC259" s="21"/>
      <c r="GD259" s="21"/>
      <c r="GE259" s="21"/>
      <c r="GF259" s="21"/>
      <c r="GG259" s="21"/>
      <c r="GH259" s="21"/>
      <c r="GI259" s="21"/>
      <c r="GJ259" s="21"/>
      <c r="GK259" s="21"/>
      <c r="GL259" s="21"/>
      <c r="GM259" s="21"/>
      <c r="GN259" s="21"/>
      <c r="GO259" s="21"/>
      <c r="GP259" s="21"/>
      <c r="GQ259" s="21"/>
      <c r="GR259" s="21"/>
      <c r="GS259" s="21"/>
      <c r="GT259" s="21"/>
      <c r="GU259" s="21"/>
      <c r="GV259" s="21"/>
      <c r="GW259" s="21"/>
      <c r="GX259" s="21"/>
      <c r="GY259" s="21"/>
      <c r="GZ259" s="21"/>
      <c r="HA259" s="21"/>
      <c r="HB259" s="21"/>
      <c r="HC259" s="21"/>
      <c r="HD259" s="21"/>
      <c r="HE259" s="21"/>
      <c r="HF259" s="21"/>
      <c r="HG259" s="21"/>
      <c r="HH259" s="21"/>
      <c r="HI259" s="21"/>
      <c r="HJ259" s="21"/>
      <c r="HK259" s="21"/>
      <c r="HL259" s="21"/>
      <c r="HM259" s="21"/>
      <c r="HN259" s="21"/>
      <c r="HO259" s="21"/>
      <c r="HP259" s="21"/>
      <c r="HQ259" s="21"/>
      <c r="HR259" s="21"/>
      <c r="HS259" s="21"/>
      <c r="HT259" s="21"/>
      <c r="HU259" s="21"/>
      <c r="HV259" s="21"/>
      <c r="HW259" s="21"/>
      <c r="HX259" s="21"/>
      <c r="HY259" s="21"/>
      <c r="HZ259" s="21"/>
      <c r="IA259" s="21"/>
      <c r="IB259" s="21"/>
      <c r="IC259" s="21"/>
      <c r="ID259" s="21"/>
      <c r="IE259" s="21"/>
      <c r="IF259" s="21"/>
      <c r="IG259" s="21"/>
      <c r="IH259" s="21"/>
      <c r="II259" s="21"/>
      <c r="IJ259" s="21"/>
    </row>
    <row r="260" spans="2:244" s="1" customFormat="1" ht="15.75" x14ac:dyDescent="0.25">
      <c r="B260" s="47"/>
      <c r="C260" s="48"/>
      <c r="D260" s="6" t="str">
        <f>HYPERLINK(CONCATENATE("http://www.genenames.org/cgi-bin/gene_symbol_report?hgnc_id=HGNC:23233"),"GALNT16")</f>
        <v>GALNT16</v>
      </c>
      <c r="E260" s="8" t="s">
        <v>245</v>
      </c>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c r="DB260" s="21"/>
      <c r="DC260" s="21"/>
      <c r="DD260" s="21"/>
      <c r="DE260" s="21"/>
      <c r="DF260" s="21"/>
      <c r="DG260" s="21"/>
      <c r="DH260" s="21"/>
      <c r="DI260" s="21"/>
      <c r="DJ260" s="21"/>
      <c r="DK260" s="21"/>
      <c r="DL260" s="21"/>
      <c r="DM260" s="21"/>
      <c r="DN260" s="21"/>
      <c r="DO260" s="21"/>
      <c r="DP260" s="21"/>
      <c r="DQ260" s="21"/>
      <c r="DR260" s="21"/>
      <c r="DS260" s="21"/>
      <c r="DT260" s="21"/>
      <c r="DU260" s="21"/>
      <c r="DV260" s="21"/>
      <c r="DW260" s="21"/>
      <c r="DX260" s="21"/>
      <c r="DY260" s="21"/>
      <c r="DZ260" s="21"/>
      <c r="EA260" s="21"/>
      <c r="EB260" s="21"/>
      <c r="EC260" s="21"/>
      <c r="ED260" s="21"/>
      <c r="EE260" s="21"/>
      <c r="EF260" s="21"/>
      <c r="EG260" s="21"/>
      <c r="EH260" s="21"/>
      <c r="EI260" s="21"/>
      <c r="EJ260" s="21"/>
      <c r="EK260" s="21"/>
      <c r="EL260" s="21"/>
      <c r="EM260" s="21"/>
      <c r="EN260" s="21"/>
      <c r="EO260" s="21"/>
      <c r="EP260" s="21"/>
      <c r="EQ260" s="21"/>
      <c r="ER260" s="21"/>
      <c r="ES260" s="21"/>
      <c r="ET260" s="21"/>
      <c r="EU260" s="21"/>
      <c r="EV260" s="21"/>
      <c r="EW260" s="21"/>
      <c r="EX260" s="21"/>
      <c r="EY260" s="21"/>
      <c r="EZ260" s="21"/>
      <c r="FA260" s="21"/>
      <c r="FB260" s="21"/>
      <c r="FC260" s="21"/>
      <c r="FD260" s="21"/>
      <c r="FE260" s="21"/>
      <c r="FF260" s="21"/>
      <c r="FG260" s="21"/>
      <c r="FH260" s="21"/>
      <c r="FI260" s="21"/>
      <c r="FJ260" s="21"/>
      <c r="FK260" s="21"/>
      <c r="FL260" s="21"/>
      <c r="FM260" s="21"/>
      <c r="FN260" s="21"/>
      <c r="FO260" s="21"/>
      <c r="FP260" s="21"/>
      <c r="FQ260" s="21"/>
      <c r="FR260" s="21"/>
      <c r="FS260" s="21"/>
      <c r="FT260" s="21"/>
      <c r="FU260" s="21"/>
      <c r="FV260" s="21"/>
      <c r="FW260" s="21"/>
      <c r="FX260" s="21"/>
      <c r="FY260" s="21"/>
      <c r="FZ260" s="21"/>
      <c r="GA260" s="21"/>
      <c r="GB260" s="21"/>
      <c r="GC260" s="21"/>
      <c r="GD260" s="21"/>
      <c r="GE260" s="21"/>
      <c r="GF260" s="21"/>
      <c r="GG260" s="21"/>
      <c r="GH260" s="21"/>
      <c r="GI260" s="21"/>
      <c r="GJ260" s="21"/>
      <c r="GK260" s="21"/>
      <c r="GL260" s="21"/>
      <c r="GM260" s="21"/>
      <c r="GN260" s="21"/>
      <c r="GO260" s="21"/>
      <c r="GP260" s="21"/>
      <c r="GQ260" s="21"/>
      <c r="GR260" s="21"/>
      <c r="GS260" s="21"/>
      <c r="GT260" s="21"/>
      <c r="GU260" s="21"/>
      <c r="GV260" s="21"/>
      <c r="GW260" s="21"/>
      <c r="GX260" s="21"/>
      <c r="GY260" s="21"/>
      <c r="GZ260" s="21"/>
      <c r="HA260" s="21"/>
      <c r="HB260" s="21"/>
      <c r="HC260" s="21"/>
      <c r="HD260" s="21"/>
      <c r="HE260" s="21"/>
      <c r="HF260" s="21"/>
      <c r="HG260" s="21"/>
      <c r="HH260" s="21"/>
      <c r="HI260" s="21"/>
      <c r="HJ260" s="21"/>
      <c r="HK260" s="21"/>
      <c r="HL260" s="21"/>
      <c r="HM260" s="21"/>
      <c r="HN260" s="21"/>
      <c r="HO260" s="21"/>
      <c r="HP260" s="21"/>
      <c r="HQ260" s="21"/>
      <c r="HR260" s="21"/>
      <c r="HS260" s="21"/>
      <c r="HT260" s="21"/>
      <c r="HU260" s="21"/>
      <c r="HV260" s="21"/>
      <c r="HW260" s="21"/>
      <c r="HX260" s="21"/>
      <c r="HY260" s="21"/>
      <c r="HZ260" s="21"/>
      <c r="IA260" s="21"/>
      <c r="IB260" s="21"/>
      <c r="IC260" s="21"/>
      <c r="ID260" s="21"/>
      <c r="IE260" s="21"/>
      <c r="IF260" s="21"/>
      <c r="IG260" s="21"/>
      <c r="IH260" s="21"/>
      <c r="II260" s="21"/>
      <c r="IJ260" s="21"/>
    </row>
    <row r="261" spans="2:244" s="1" customFormat="1" ht="15.75" x14ac:dyDescent="0.25">
      <c r="B261" s="47"/>
      <c r="C261" s="48"/>
      <c r="D261" s="6" t="str">
        <f>HYPERLINK(CONCATENATE("http://www.genenames.org/cgi-bin/gene_symbol_report?hgnc_id=HGNC:30488"),"GALNT18")</f>
        <v>GALNT18</v>
      </c>
      <c r="E261" s="8" t="s">
        <v>246</v>
      </c>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c r="DB261" s="21"/>
      <c r="DC261" s="21"/>
      <c r="DD261" s="21"/>
      <c r="DE261" s="21"/>
      <c r="DF261" s="21"/>
      <c r="DG261" s="21"/>
      <c r="DH261" s="21"/>
      <c r="DI261" s="21"/>
      <c r="DJ261" s="21"/>
      <c r="DK261" s="21"/>
      <c r="DL261" s="21"/>
      <c r="DM261" s="21"/>
      <c r="DN261" s="21"/>
      <c r="DO261" s="21"/>
      <c r="DP261" s="21"/>
      <c r="DQ261" s="21"/>
      <c r="DR261" s="21"/>
      <c r="DS261" s="21"/>
      <c r="DT261" s="21"/>
      <c r="DU261" s="21"/>
      <c r="DV261" s="21"/>
      <c r="DW261" s="21"/>
      <c r="DX261" s="21"/>
      <c r="DY261" s="21"/>
      <c r="DZ261" s="21"/>
      <c r="EA261" s="21"/>
      <c r="EB261" s="21"/>
      <c r="EC261" s="21"/>
      <c r="ED261" s="21"/>
      <c r="EE261" s="21"/>
      <c r="EF261" s="21"/>
      <c r="EG261" s="21"/>
      <c r="EH261" s="21"/>
      <c r="EI261" s="21"/>
      <c r="EJ261" s="21"/>
      <c r="EK261" s="21"/>
      <c r="EL261" s="21"/>
      <c r="EM261" s="21"/>
      <c r="EN261" s="21"/>
      <c r="EO261" s="21"/>
      <c r="EP261" s="21"/>
      <c r="EQ261" s="21"/>
      <c r="ER261" s="21"/>
      <c r="ES261" s="21"/>
      <c r="ET261" s="21"/>
      <c r="EU261" s="21"/>
      <c r="EV261" s="21"/>
      <c r="EW261" s="21"/>
      <c r="EX261" s="21"/>
      <c r="EY261" s="21"/>
      <c r="EZ261" s="21"/>
      <c r="FA261" s="21"/>
      <c r="FB261" s="21"/>
      <c r="FC261" s="21"/>
      <c r="FD261" s="21"/>
      <c r="FE261" s="21"/>
      <c r="FF261" s="21"/>
      <c r="FG261" s="21"/>
      <c r="FH261" s="21"/>
      <c r="FI261" s="21"/>
      <c r="FJ261" s="21"/>
      <c r="FK261" s="21"/>
      <c r="FL261" s="21"/>
      <c r="FM261" s="21"/>
      <c r="FN261" s="21"/>
      <c r="FO261" s="21"/>
      <c r="FP261" s="21"/>
      <c r="FQ261" s="21"/>
      <c r="FR261" s="21"/>
      <c r="FS261" s="21"/>
      <c r="FT261" s="21"/>
      <c r="FU261" s="21"/>
      <c r="FV261" s="21"/>
      <c r="FW261" s="21"/>
      <c r="FX261" s="21"/>
      <c r="FY261" s="21"/>
      <c r="FZ261" s="21"/>
      <c r="GA261" s="21"/>
      <c r="GB261" s="21"/>
      <c r="GC261" s="21"/>
      <c r="GD261" s="21"/>
      <c r="GE261" s="21"/>
      <c r="GF261" s="21"/>
      <c r="GG261" s="21"/>
      <c r="GH261" s="21"/>
      <c r="GI261" s="21"/>
      <c r="GJ261" s="21"/>
      <c r="GK261" s="21"/>
      <c r="GL261" s="21"/>
      <c r="GM261" s="21"/>
      <c r="GN261" s="21"/>
      <c r="GO261" s="21"/>
      <c r="GP261" s="21"/>
      <c r="GQ261" s="21"/>
      <c r="GR261" s="21"/>
      <c r="GS261" s="21"/>
      <c r="GT261" s="21"/>
      <c r="GU261" s="21"/>
      <c r="GV261" s="21"/>
      <c r="GW261" s="21"/>
      <c r="GX261" s="21"/>
      <c r="GY261" s="21"/>
      <c r="GZ261" s="21"/>
      <c r="HA261" s="21"/>
      <c r="HB261" s="21"/>
      <c r="HC261" s="21"/>
      <c r="HD261" s="21"/>
      <c r="HE261" s="21"/>
      <c r="HF261" s="21"/>
      <c r="HG261" s="21"/>
      <c r="HH261" s="21"/>
      <c r="HI261" s="21"/>
      <c r="HJ261" s="21"/>
      <c r="HK261" s="21"/>
      <c r="HL261" s="21"/>
      <c r="HM261" s="21"/>
      <c r="HN261" s="21"/>
      <c r="HO261" s="21"/>
      <c r="HP261" s="21"/>
      <c r="HQ261" s="21"/>
      <c r="HR261" s="21"/>
      <c r="HS261" s="21"/>
      <c r="HT261" s="21"/>
      <c r="HU261" s="21"/>
      <c r="HV261" s="21"/>
      <c r="HW261" s="21"/>
      <c r="HX261" s="21"/>
      <c r="HY261" s="21"/>
      <c r="HZ261" s="21"/>
      <c r="IA261" s="21"/>
      <c r="IB261" s="21"/>
      <c r="IC261" s="21"/>
      <c r="ID261" s="21"/>
      <c r="IE261" s="21"/>
      <c r="IF261" s="21"/>
      <c r="IG261" s="21"/>
      <c r="IH261" s="21"/>
      <c r="II261" s="21"/>
      <c r="IJ261" s="21"/>
    </row>
    <row r="262" spans="2:244" s="1" customFormat="1" ht="15.75" x14ac:dyDescent="0.25">
      <c r="B262" s="47"/>
      <c r="C262" s="38" t="s">
        <v>247</v>
      </c>
      <c r="D262" s="6" t="str">
        <f>HYPERLINK(CONCATENATE("http://www.genenames.org/cgi-bin/gene_symbol_report?hgnc_id=HGNC:51302"),"B3GALNT1P1")</f>
        <v>B3GALNT1P1</v>
      </c>
      <c r="E262" s="8" t="s">
        <v>248</v>
      </c>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c r="DB262" s="21"/>
      <c r="DC262" s="21"/>
      <c r="DD262" s="21"/>
      <c r="DE262" s="21"/>
      <c r="DF262" s="21"/>
      <c r="DG262" s="21"/>
      <c r="DH262" s="21"/>
      <c r="DI262" s="21"/>
      <c r="DJ262" s="21"/>
      <c r="DK262" s="21"/>
      <c r="DL262" s="21"/>
      <c r="DM262" s="21"/>
      <c r="DN262" s="21"/>
      <c r="DO262" s="21"/>
      <c r="DP262" s="21"/>
      <c r="DQ262" s="21"/>
      <c r="DR262" s="21"/>
      <c r="DS262" s="21"/>
      <c r="DT262" s="21"/>
      <c r="DU262" s="21"/>
      <c r="DV262" s="21"/>
      <c r="DW262" s="21"/>
      <c r="DX262" s="21"/>
      <c r="DY262" s="21"/>
      <c r="DZ262" s="21"/>
      <c r="EA262" s="21"/>
      <c r="EB262" s="21"/>
      <c r="EC262" s="21"/>
      <c r="ED262" s="21"/>
      <c r="EE262" s="21"/>
      <c r="EF262" s="21"/>
      <c r="EG262" s="21"/>
      <c r="EH262" s="21"/>
      <c r="EI262" s="21"/>
      <c r="EJ262" s="21"/>
      <c r="EK262" s="21"/>
      <c r="EL262" s="21"/>
      <c r="EM262" s="21"/>
      <c r="EN262" s="21"/>
      <c r="EO262" s="21"/>
      <c r="EP262" s="21"/>
      <c r="EQ262" s="21"/>
      <c r="ER262" s="21"/>
      <c r="ES262" s="21"/>
      <c r="ET262" s="21"/>
      <c r="EU262" s="21"/>
      <c r="EV262" s="21"/>
      <c r="EW262" s="21"/>
      <c r="EX262" s="21"/>
      <c r="EY262" s="21"/>
      <c r="EZ262" s="21"/>
      <c r="FA262" s="21"/>
      <c r="FB262" s="21"/>
      <c r="FC262" s="21"/>
      <c r="FD262" s="21"/>
      <c r="FE262" s="21"/>
      <c r="FF262" s="21"/>
      <c r="FG262" s="21"/>
      <c r="FH262" s="21"/>
      <c r="FI262" s="21"/>
      <c r="FJ262" s="21"/>
      <c r="FK262" s="21"/>
      <c r="FL262" s="21"/>
      <c r="FM262" s="21"/>
      <c r="FN262" s="21"/>
      <c r="FO262" s="21"/>
      <c r="FP262" s="21"/>
      <c r="FQ262" s="21"/>
      <c r="FR262" s="21"/>
      <c r="FS262" s="21"/>
      <c r="FT262" s="21"/>
      <c r="FU262" s="21"/>
      <c r="FV262" s="21"/>
      <c r="FW262" s="21"/>
      <c r="FX262" s="21"/>
      <c r="FY262" s="21"/>
      <c r="FZ262" s="21"/>
      <c r="GA262" s="21"/>
      <c r="GB262" s="21"/>
      <c r="GC262" s="21"/>
      <c r="GD262" s="21"/>
      <c r="GE262" s="21"/>
      <c r="GF262" s="21"/>
      <c r="GG262" s="21"/>
      <c r="GH262" s="21"/>
      <c r="GI262" s="21"/>
      <c r="GJ262" s="21"/>
      <c r="GK262" s="21"/>
      <c r="GL262" s="21"/>
      <c r="GM262" s="21"/>
      <c r="GN262" s="21"/>
      <c r="GO262" s="21"/>
      <c r="GP262" s="21"/>
      <c r="GQ262" s="21"/>
      <c r="GR262" s="21"/>
      <c r="GS262" s="21"/>
      <c r="GT262" s="21"/>
      <c r="GU262" s="21"/>
      <c r="GV262" s="21"/>
      <c r="GW262" s="21"/>
      <c r="GX262" s="21"/>
      <c r="GY262" s="21"/>
      <c r="GZ262" s="21"/>
      <c r="HA262" s="21"/>
      <c r="HB262" s="21"/>
      <c r="HC262" s="21"/>
      <c r="HD262" s="21"/>
      <c r="HE262" s="21"/>
      <c r="HF262" s="21"/>
      <c r="HG262" s="21"/>
      <c r="HH262" s="21"/>
      <c r="HI262" s="21"/>
      <c r="HJ262" s="21"/>
      <c r="HK262" s="21"/>
      <c r="HL262" s="21"/>
      <c r="HM262" s="21"/>
      <c r="HN262" s="21"/>
      <c r="HO262" s="21"/>
      <c r="HP262" s="21"/>
      <c r="HQ262" s="21"/>
      <c r="HR262" s="21"/>
      <c r="HS262" s="21"/>
      <c r="HT262" s="21"/>
      <c r="HU262" s="21"/>
      <c r="HV262" s="21"/>
      <c r="HW262" s="21"/>
      <c r="HX262" s="21"/>
      <c r="HY262" s="21"/>
      <c r="HZ262" s="21"/>
      <c r="IA262" s="21"/>
      <c r="IB262" s="21"/>
      <c r="IC262" s="21"/>
      <c r="ID262" s="21"/>
      <c r="IE262" s="21"/>
      <c r="IF262" s="21"/>
      <c r="IG262" s="21"/>
      <c r="IH262" s="21"/>
      <c r="II262" s="21"/>
      <c r="IJ262" s="21"/>
    </row>
    <row r="263" spans="2:244" s="1" customFormat="1" ht="27.75" customHeight="1" x14ac:dyDescent="0.25">
      <c r="B263" s="47"/>
      <c r="C263" s="38"/>
      <c r="D263" s="6" t="str">
        <f>HYPERLINK(CONCATENATE("http://www.genenames.org/cgi-bin/gene_symbol_report?hgnc_id=HGNC:51315"),"B3GALNT2P1")</f>
        <v>B3GALNT2P1</v>
      </c>
      <c r="E263" s="8" t="s">
        <v>249</v>
      </c>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c r="DB263" s="21"/>
      <c r="DC263" s="21"/>
      <c r="DD263" s="21"/>
      <c r="DE263" s="21"/>
      <c r="DF263" s="21"/>
      <c r="DG263" s="21"/>
      <c r="DH263" s="21"/>
      <c r="DI263" s="21"/>
      <c r="DJ263" s="21"/>
      <c r="DK263" s="21"/>
      <c r="DL263" s="21"/>
      <c r="DM263" s="21"/>
      <c r="DN263" s="21"/>
      <c r="DO263" s="21"/>
      <c r="DP263" s="21"/>
      <c r="DQ263" s="21"/>
      <c r="DR263" s="21"/>
      <c r="DS263" s="21"/>
      <c r="DT263" s="21"/>
      <c r="DU263" s="21"/>
      <c r="DV263" s="21"/>
      <c r="DW263" s="21"/>
      <c r="DX263" s="21"/>
      <c r="DY263" s="21"/>
      <c r="DZ263" s="21"/>
      <c r="EA263" s="21"/>
      <c r="EB263" s="21"/>
      <c r="EC263" s="21"/>
      <c r="ED263" s="21"/>
      <c r="EE263" s="21"/>
      <c r="EF263" s="21"/>
      <c r="EG263" s="21"/>
      <c r="EH263" s="21"/>
      <c r="EI263" s="21"/>
      <c r="EJ263" s="21"/>
      <c r="EK263" s="21"/>
      <c r="EL263" s="21"/>
      <c r="EM263" s="21"/>
      <c r="EN263" s="21"/>
      <c r="EO263" s="21"/>
      <c r="EP263" s="21"/>
      <c r="EQ263" s="21"/>
      <c r="ER263" s="21"/>
      <c r="ES263" s="21"/>
      <c r="ET263" s="21"/>
      <c r="EU263" s="21"/>
      <c r="EV263" s="21"/>
      <c r="EW263" s="21"/>
      <c r="EX263" s="21"/>
      <c r="EY263" s="21"/>
      <c r="EZ263" s="21"/>
      <c r="FA263" s="21"/>
      <c r="FB263" s="21"/>
      <c r="FC263" s="21"/>
      <c r="FD263" s="21"/>
      <c r="FE263" s="21"/>
      <c r="FF263" s="21"/>
      <c r="FG263" s="21"/>
      <c r="FH263" s="21"/>
      <c r="FI263" s="21"/>
      <c r="FJ263" s="21"/>
      <c r="FK263" s="21"/>
      <c r="FL263" s="21"/>
      <c r="FM263" s="21"/>
      <c r="FN263" s="21"/>
      <c r="FO263" s="21"/>
      <c r="FP263" s="21"/>
      <c r="FQ263" s="21"/>
      <c r="FR263" s="21"/>
      <c r="FS263" s="21"/>
      <c r="FT263" s="21"/>
      <c r="FU263" s="21"/>
      <c r="FV263" s="21"/>
      <c r="FW263" s="21"/>
      <c r="FX263" s="21"/>
      <c r="FY263" s="21"/>
      <c r="FZ263" s="21"/>
      <c r="GA263" s="21"/>
      <c r="GB263" s="21"/>
      <c r="GC263" s="21"/>
      <c r="GD263" s="21"/>
      <c r="GE263" s="21"/>
      <c r="GF263" s="21"/>
      <c r="GG263" s="21"/>
      <c r="GH263" s="21"/>
      <c r="GI263" s="21"/>
      <c r="GJ263" s="21"/>
      <c r="GK263" s="21"/>
      <c r="GL263" s="21"/>
      <c r="GM263" s="21"/>
      <c r="GN263" s="21"/>
      <c r="GO263" s="21"/>
      <c r="GP263" s="21"/>
      <c r="GQ263" s="21"/>
      <c r="GR263" s="21"/>
      <c r="GS263" s="21"/>
      <c r="GT263" s="21"/>
      <c r="GU263" s="21"/>
      <c r="GV263" s="21"/>
      <c r="GW263" s="21"/>
      <c r="GX263" s="21"/>
      <c r="GY263" s="21"/>
      <c r="GZ263" s="21"/>
      <c r="HA263" s="21"/>
      <c r="HB263" s="21"/>
      <c r="HC263" s="21"/>
      <c r="HD263" s="21"/>
      <c r="HE263" s="21"/>
      <c r="HF263" s="21"/>
      <c r="HG263" s="21"/>
      <c r="HH263" s="21"/>
      <c r="HI263" s="21"/>
      <c r="HJ263" s="21"/>
      <c r="HK263" s="21"/>
      <c r="HL263" s="21"/>
      <c r="HM263" s="21"/>
      <c r="HN263" s="21"/>
      <c r="HO263" s="21"/>
      <c r="HP263" s="21"/>
      <c r="HQ263" s="21"/>
      <c r="HR263" s="21"/>
      <c r="HS263" s="21"/>
      <c r="HT263" s="21"/>
      <c r="HU263" s="21"/>
      <c r="HV263" s="21"/>
      <c r="HW263" s="21"/>
      <c r="HX263" s="21"/>
      <c r="HY263" s="21"/>
      <c r="HZ263" s="21"/>
      <c r="IA263" s="21"/>
      <c r="IB263" s="21"/>
      <c r="IC263" s="21"/>
      <c r="ID263" s="21"/>
      <c r="IE263" s="21"/>
      <c r="IF263" s="21"/>
      <c r="IG263" s="21"/>
      <c r="IH263" s="21"/>
      <c r="II263" s="21"/>
      <c r="IJ263" s="21"/>
    </row>
    <row r="264" spans="2:244" s="14" customFormat="1" ht="1.5" customHeight="1" x14ac:dyDescent="0.25">
      <c r="B264" s="10"/>
      <c r="C264" s="11"/>
      <c r="D264" s="12"/>
      <c r="E264" s="13"/>
    </row>
    <row r="265" spans="2:244" s="1" customFormat="1" ht="15.75" x14ac:dyDescent="0.25">
      <c r="B265" s="47" t="s">
        <v>250</v>
      </c>
      <c r="C265" s="38" t="s">
        <v>0</v>
      </c>
      <c r="D265" s="6" t="str">
        <f>HYPERLINK(CONCATENATE("http://www.genenames.org/cgi-bin/gene_symbol_report?hgnc_id=HGNC:4116"),"GALE")</f>
        <v>GALE</v>
      </c>
      <c r="E265" s="8" t="s">
        <v>68</v>
      </c>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c r="DB265" s="21"/>
      <c r="DC265" s="21"/>
      <c r="DD265" s="21"/>
      <c r="DE265" s="21"/>
      <c r="DF265" s="21"/>
      <c r="DG265" s="21"/>
      <c r="DH265" s="21"/>
      <c r="DI265" s="21"/>
      <c r="DJ265" s="21"/>
      <c r="DK265" s="21"/>
      <c r="DL265" s="21"/>
      <c r="DM265" s="21"/>
      <c r="DN265" s="21"/>
      <c r="DO265" s="21"/>
      <c r="DP265" s="21"/>
      <c r="DQ265" s="21"/>
      <c r="DR265" s="21"/>
      <c r="DS265" s="21"/>
      <c r="DT265" s="21"/>
      <c r="DU265" s="21"/>
      <c r="DV265" s="21"/>
      <c r="DW265" s="21"/>
      <c r="DX265" s="21"/>
      <c r="DY265" s="21"/>
      <c r="DZ265" s="21"/>
      <c r="EA265" s="21"/>
      <c r="EB265" s="21"/>
      <c r="EC265" s="21"/>
      <c r="ED265" s="21"/>
      <c r="EE265" s="21"/>
      <c r="EF265" s="21"/>
      <c r="EG265" s="21"/>
      <c r="EH265" s="21"/>
      <c r="EI265" s="21"/>
      <c r="EJ265" s="21"/>
      <c r="EK265" s="21"/>
      <c r="EL265" s="21"/>
      <c r="EM265" s="21"/>
      <c r="EN265" s="21"/>
      <c r="EO265" s="21"/>
      <c r="EP265" s="21"/>
      <c r="EQ265" s="21"/>
      <c r="ER265" s="21"/>
      <c r="ES265" s="21"/>
      <c r="ET265" s="21"/>
      <c r="EU265" s="21"/>
      <c r="EV265" s="21"/>
      <c r="EW265" s="21"/>
      <c r="EX265" s="21"/>
      <c r="EY265" s="21"/>
      <c r="EZ265" s="21"/>
      <c r="FA265" s="21"/>
      <c r="FB265" s="21"/>
      <c r="FC265" s="21"/>
      <c r="FD265" s="21"/>
      <c r="FE265" s="21"/>
      <c r="FF265" s="21"/>
      <c r="FG265" s="21"/>
      <c r="FH265" s="21"/>
      <c r="FI265" s="21"/>
      <c r="FJ265" s="21"/>
      <c r="FK265" s="21"/>
      <c r="FL265" s="21"/>
      <c r="FM265" s="21"/>
      <c r="FN265" s="21"/>
      <c r="FO265" s="21"/>
      <c r="FP265" s="21"/>
      <c r="FQ265" s="21"/>
      <c r="FR265" s="21"/>
      <c r="FS265" s="21"/>
      <c r="FT265" s="21"/>
      <c r="FU265" s="21"/>
      <c r="FV265" s="21"/>
      <c r="FW265" s="21"/>
      <c r="FX265" s="21"/>
      <c r="FY265" s="21"/>
      <c r="FZ265" s="21"/>
      <c r="GA265" s="21"/>
      <c r="GB265" s="21"/>
      <c r="GC265" s="21"/>
      <c r="GD265" s="21"/>
      <c r="GE265" s="21"/>
      <c r="GF265" s="21"/>
      <c r="GG265" s="21"/>
      <c r="GH265" s="21"/>
      <c r="GI265" s="21"/>
      <c r="GJ265" s="21"/>
      <c r="GK265" s="21"/>
      <c r="GL265" s="21"/>
      <c r="GM265" s="21"/>
      <c r="GN265" s="21"/>
      <c r="GO265" s="21"/>
      <c r="GP265" s="21"/>
      <c r="GQ265" s="21"/>
      <c r="GR265" s="21"/>
      <c r="GS265" s="21"/>
      <c r="GT265" s="21"/>
      <c r="GU265" s="21"/>
      <c r="GV265" s="21"/>
      <c r="GW265" s="21"/>
      <c r="GX265" s="21"/>
      <c r="GY265" s="21"/>
      <c r="GZ265" s="21"/>
      <c r="HA265" s="21"/>
      <c r="HB265" s="21"/>
      <c r="HC265" s="21"/>
      <c r="HD265" s="21"/>
      <c r="HE265" s="21"/>
      <c r="HF265" s="21"/>
      <c r="HG265" s="21"/>
      <c r="HH265" s="21"/>
      <c r="HI265" s="21"/>
      <c r="HJ265" s="21"/>
      <c r="HK265" s="21"/>
      <c r="HL265" s="21"/>
      <c r="HM265" s="21"/>
      <c r="HN265" s="21"/>
      <c r="HO265" s="21"/>
      <c r="HP265" s="21"/>
      <c r="HQ265" s="21"/>
      <c r="HR265" s="21"/>
      <c r="HS265" s="21"/>
      <c r="HT265" s="21"/>
      <c r="HU265" s="21"/>
      <c r="HV265" s="21"/>
      <c r="HW265" s="21"/>
      <c r="HX265" s="21"/>
      <c r="HY265" s="21"/>
      <c r="HZ265" s="21"/>
      <c r="IA265" s="21"/>
      <c r="IB265" s="21"/>
      <c r="IC265" s="21"/>
      <c r="ID265" s="21"/>
      <c r="IE265" s="21"/>
      <c r="IF265" s="21"/>
      <c r="IG265" s="21"/>
      <c r="IH265" s="21"/>
      <c r="II265" s="21"/>
      <c r="IJ265" s="21"/>
    </row>
    <row r="266" spans="2:244" s="1" customFormat="1" ht="15.75" x14ac:dyDescent="0.25">
      <c r="B266" s="47"/>
      <c r="C266" s="38"/>
      <c r="D266" s="6" t="str">
        <f>HYPERLINK(CONCATENATE("http://www.genenames.org/cgi-bin/gene_symbol_report?hgnc_id=HGNC:4922"),"HK1")</f>
        <v>HK1</v>
      </c>
      <c r="E266" s="8" t="s">
        <v>9</v>
      </c>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c r="DB266" s="21"/>
      <c r="DC266" s="21"/>
      <c r="DD266" s="21"/>
      <c r="DE266" s="21"/>
      <c r="DF266" s="21"/>
      <c r="DG266" s="21"/>
      <c r="DH266" s="21"/>
      <c r="DI266" s="21"/>
      <c r="DJ266" s="21"/>
      <c r="DK266" s="21"/>
      <c r="DL266" s="21"/>
      <c r="DM266" s="21"/>
      <c r="DN266" s="21"/>
      <c r="DO266" s="21"/>
      <c r="DP266" s="21"/>
      <c r="DQ266" s="21"/>
      <c r="DR266" s="21"/>
      <c r="DS266" s="21"/>
      <c r="DT266" s="21"/>
      <c r="DU266" s="21"/>
      <c r="DV266" s="21"/>
      <c r="DW266" s="21"/>
      <c r="DX266" s="21"/>
      <c r="DY266" s="21"/>
      <c r="DZ266" s="21"/>
      <c r="EA266" s="21"/>
      <c r="EB266" s="21"/>
      <c r="EC266" s="21"/>
      <c r="ED266" s="21"/>
      <c r="EE266" s="21"/>
      <c r="EF266" s="21"/>
      <c r="EG266" s="21"/>
      <c r="EH266" s="21"/>
      <c r="EI266" s="21"/>
      <c r="EJ266" s="21"/>
      <c r="EK266" s="21"/>
      <c r="EL266" s="21"/>
      <c r="EM266" s="21"/>
      <c r="EN266" s="21"/>
      <c r="EO266" s="21"/>
      <c r="EP266" s="21"/>
      <c r="EQ266" s="21"/>
      <c r="ER266" s="21"/>
      <c r="ES266" s="21"/>
      <c r="ET266" s="21"/>
      <c r="EU266" s="21"/>
      <c r="EV266" s="21"/>
      <c r="EW266" s="21"/>
      <c r="EX266" s="21"/>
      <c r="EY266" s="21"/>
      <c r="EZ266" s="21"/>
      <c r="FA266" s="21"/>
      <c r="FB266" s="21"/>
      <c r="FC266" s="21"/>
      <c r="FD266" s="21"/>
      <c r="FE266" s="21"/>
      <c r="FF266" s="21"/>
      <c r="FG266" s="21"/>
      <c r="FH266" s="21"/>
      <c r="FI266" s="21"/>
      <c r="FJ266" s="21"/>
      <c r="FK266" s="21"/>
      <c r="FL266" s="21"/>
      <c r="FM266" s="21"/>
      <c r="FN266" s="21"/>
      <c r="FO266" s="21"/>
      <c r="FP266" s="21"/>
      <c r="FQ266" s="21"/>
      <c r="FR266" s="21"/>
      <c r="FS266" s="21"/>
      <c r="FT266" s="21"/>
      <c r="FU266" s="21"/>
      <c r="FV266" s="21"/>
      <c r="FW266" s="21"/>
      <c r="FX266" s="21"/>
      <c r="FY266" s="21"/>
      <c r="FZ266" s="21"/>
      <c r="GA266" s="21"/>
      <c r="GB266" s="21"/>
      <c r="GC266" s="21"/>
      <c r="GD266" s="21"/>
      <c r="GE266" s="21"/>
      <c r="GF266" s="21"/>
      <c r="GG266" s="21"/>
      <c r="GH266" s="21"/>
      <c r="GI266" s="21"/>
      <c r="GJ266" s="21"/>
      <c r="GK266" s="21"/>
      <c r="GL266" s="21"/>
      <c r="GM266" s="21"/>
      <c r="GN266" s="21"/>
      <c r="GO266" s="21"/>
      <c r="GP266" s="21"/>
      <c r="GQ266" s="21"/>
      <c r="GR266" s="21"/>
      <c r="GS266" s="21"/>
      <c r="GT266" s="21"/>
      <c r="GU266" s="21"/>
      <c r="GV266" s="21"/>
      <c r="GW266" s="21"/>
      <c r="GX266" s="21"/>
      <c r="GY266" s="21"/>
      <c r="GZ266" s="21"/>
      <c r="HA266" s="21"/>
      <c r="HB266" s="21"/>
      <c r="HC266" s="21"/>
      <c r="HD266" s="21"/>
      <c r="HE266" s="21"/>
      <c r="HF266" s="21"/>
      <c r="HG266" s="21"/>
      <c r="HH266" s="21"/>
      <c r="HI266" s="21"/>
      <c r="HJ266" s="21"/>
      <c r="HK266" s="21"/>
      <c r="HL266" s="21"/>
      <c r="HM266" s="21"/>
      <c r="HN266" s="21"/>
      <c r="HO266" s="21"/>
      <c r="HP266" s="21"/>
      <c r="HQ266" s="21"/>
      <c r="HR266" s="21"/>
      <c r="HS266" s="21"/>
      <c r="HT266" s="21"/>
      <c r="HU266" s="21"/>
      <c r="HV266" s="21"/>
      <c r="HW266" s="21"/>
      <c r="HX266" s="21"/>
      <c r="HY266" s="21"/>
      <c r="HZ266" s="21"/>
      <c r="IA266" s="21"/>
      <c r="IB266" s="21"/>
      <c r="IC266" s="21"/>
      <c r="ID266" s="21"/>
      <c r="IE266" s="21"/>
      <c r="IF266" s="21"/>
      <c r="IG266" s="21"/>
      <c r="IH266" s="21"/>
      <c r="II266" s="21"/>
      <c r="IJ266" s="21"/>
    </row>
    <row r="267" spans="2:244" s="1" customFormat="1" ht="15.75" x14ac:dyDescent="0.25">
      <c r="B267" s="47"/>
      <c r="C267" s="38"/>
      <c r="D267" s="6" t="str">
        <f>HYPERLINK(CONCATENATE("http://www.genenames.org/cgi-bin/gene_symbol_report?hgnc_id=HGNC:4923"),"HK2")</f>
        <v>HK2</v>
      </c>
      <c r="E267" s="8" t="s">
        <v>251</v>
      </c>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c r="DB267" s="21"/>
      <c r="DC267" s="21"/>
      <c r="DD267" s="21"/>
      <c r="DE267" s="21"/>
      <c r="DF267" s="21"/>
      <c r="DG267" s="21"/>
      <c r="DH267" s="21"/>
      <c r="DI267" s="21"/>
      <c r="DJ267" s="21"/>
      <c r="DK267" s="21"/>
      <c r="DL267" s="21"/>
      <c r="DM267" s="21"/>
      <c r="DN267" s="21"/>
      <c r="DO267" s="21"/>
      <c r="DP267" s="21"/>
      <c r="DQ267" s="21"/>
      <c r="DR267" s="21"/>
      <c r="DS267" s="21"/>
      <c r="DT267" s="21"/>
      <c r="DU267" s="21"/>
      <c r="DV267" s="21"/>
      <c r="DW267" s="21"/>
      <c r="DX267" s="21"/>
      <c r="DY267" s="21"/>
      <c r="DZ267" s="21"/>
      <c r="EA267" s="21"/>
      <c r="EB267" s="21"/>
      <c r="EC267" s="21"/>
      <c r="ED267" s="21"/>
      <c r="EE267" s="21"/>
      <c r="EF267" s="21"/>
      <c r="EG267" s="21"/>
      <c r="EH267" s="21"/>
      <c r="EI267" s="21"/>
      <c r="EJ267" s="21"/>
      <c r="EK267" s="21"/>
      <c r="EL267" s="21"/>
      <c r="EM267" s="21"/>
      <c r="EN267" s="21"/>
      <c r="EO267" s="21"/>
      <c r="EP267" s="21"/>
      <c r="EQ267" s="21"/>
      <c r="ER267" s="21"/>
      <c r="ES267" s="21"/>
      <c r="ET267" s="21"/>
      <c r="EU267" s="21"/>
      <c r="EV267" s="21"/>
      <c r="EW267" s="21"/>
      <c r="EX267" s="21"/>
      <c r="EY267" s="21"/>
      <c r="EZ267" s="21"/>
      <c r="FA267" s="21"/>
      <c r="FB267" s="21"/>
      <c r="FC267" s="21"/>
      <c r="FD267" s="21"/>
      <c r="FE267" s="21"/>
      <c r="FF267" s="21"/>
      <c r="FG267" s="21"/>
      <c r="FH267" s="21"/>
      <c r="FI267" s="21"/>
      <c r="FJ267" s="21"/>
      <c r="FK267" s="21"/>
      <c r="FL267" s="21"/>
      <c r="FM267" s="21"/>
      <c r="FN267" s="21"/>
      <c r="FO267" s="21"/>
      <c r="FP267" s="21"/>
      <c r="FQ267" s="21"/>
      <c r="FR267" s="21"/>
      <c r="FS267" s="21"/>
      <c r="FT267" s="21"/>
      <c r="FU267" s="21"/>
      <c r="FV267" s="21"/>
      <c r="FW267" s="21"/>
      <c r="FX267" s="21"/>
      <c r="FY267" s="21"/>
      <c r="FZ267" s="21"/>
      <c r="GA267" s="21"/>
      <c r="GB267" s="21"/>
      <c r="GC267" s="21"/>
      <c r="GD267" s="21"/>
      <c r="GE267" s="21"/>
      <c r="GF267" s="21"/>
      <c r="GG267" s="21"/>
      <c r="GH267" s="21"/>
      <c r="GI267" s="21"/>
      <c r="GJ267" s="21"/>
      <c r="GK267" s="21"/>
      <c r="GL267" s="21"/>
      <c r="GM267" s="21"/>
      <c r="GN267" s="21"/>
      <c r="GO267" s="21"/>
      <c r="GP267" s="21"/>
      <c r="GQ267" s="21"/>
      <c r="GR267" s="21"/>
      <c r="GS267" s="21"/>
      <c r="GT267" s="21"/>
      <c r="GU267" s="21"/>
      <c r="GV267" s="21"/>
      <c r="GW267" s="21"/>
      <c r="GX267" s="21"/>
      <c r="GY267" s="21"/>
      <c r="GZ267" s="21"/>
      <c r="HA267" s="21"/>
      <c r="HB267" s="21"/>
      <c r="HC267" s="21"/>
      <c r="HD267" s="21"/>
      <c r="HE267" s="21"/>
      <c r="HF267" s="21"/>
      <c r="HG267" s="21"/>
      <c r="HH267" s="21"/>
      <c r="HI267" s="21"/>
      <c r="HJ267" s="21"/>
      <c r="HK267" s="21"/>
      <c r="HL267" s="21"/>
      <c r="HM267" s="21"/>
      <c r="HN267" s="21"/>
      <c r="HO267" s="21"/>
      <c r="HP267" s="21"/>
      <c r="HQ267" s="21"/>
      <c r="HR267" s="21"/>
      <c r="HS267" s="21"/>
      <c r="HT267" s="21"/>
      <c r="HU267" s="21"/>
      <c r="HV267" s="21"/>
      <c r="HW267" s="21"/>
      <c r="HX267" s="21"/>
      <c r="HY267" s="21"/>
      <c r="HZ267" s="21"/>
      <c r="IA267" s="21"/>
      <c r="IB267" s="21"/>
      <c r="IC267" s="21"/>
      <c r="ID267" s="21"/>
      <c r="IE267" s="21"/>
      <c r="IF267" s="21"/>
      <c r="IG267" s="21"/>
      <c r="IH267" s="21"/>
      <c r="II267" s="21"/>
      <c r="IJ267" s="21"/>
    </row>
    <row r="268" spans="2:244" s="1" customFormat="1" ht="15.75" x14ac:dyDescent="0.25">
      <c r="B268" s="47"/>
      <c r="C268" s="38"/>
      <c r="D268" s="6" t="str">
        <f>HYPERLINK(CONCATENATE("http://www.genenames.org/cgi-bin/gene_symbol_report?hgnc_id=HGNC:4925"),"HK3")</f>
        <v>HK3</v>
      </c>
      <c r="E268" s="8" t="s">
        <v>252</v>
      </c>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c r="DB268" s="21"/>
      <c r="DC268" s="21"/>
      <c r="DD268" s="21"/>
      <c r="DE268" s="21"/>
      <c r="DF268" s="21"/>
      <c r="DG268" s="21"/>
      <c r="DH268" s="21"/>
      <c r="DI268" s="21"/>
      <c r="DJ268" s="21"/>
      <c r="DK268" s="21"/>
      <c r="DL268" s="21"/>
      <c r="DM268" s="21"/>
      <c r="DN268" s="21"/>
      <c r="DO268" s="21"/>
      <c r="DP268" s="21"/>
      <c r="DQ268" s="21"/>
      <c r="DR268" s="21"/>
      <c r="DS268" s="21"/>
      <c r="DT268" s="21"/>
      <c r="DU268" s="21"/>
      <c r="DV268" s="21"/>
      <c r="DW268" s="21"/>
      <c r="DX268" s="21"/>
      <c r="DY268" s="21"/>
      <c r="DZ268" s="21"/>
      <c r="EA268" s="21"/>
      <c r="EB268" s="21"/>
      <c r="EC268" s="21"/>
      <c r="ED268" s="21"/>
      <c r="EE268" s="21"/>
      <c r="EF268" s="21"/>
      <c r="EG268" s="21"/>
      <c r="EH268" s="21"/>
      <c r="EI268" s="21"/>
      <c r="EJ268" s="21"/>
      <c r="EK268" s="21"/>
      <c r="EL268" s="21"/>
      <c r="EM268" s="21"/>
      <c r="EN268" s="21"/>
      <c r="EO268" s="21"/>
      <c r="EP268" s="21"/>
      <c r="EQ268" s="21"/>
      <c r="ER268" s="21"/>
      <c r="ES268" s="21"/>
      <c r="ET268" s="21"/>
      <c r="EU268" s="21"/>
      <c r="EV268" s="21"/>
      <c r="EW268" s="21"/>
      <c r="EX268" s="21"/>
      <c r="EY268" s="21"/>
      <c r="EZ268" s="21"/>
      <c r="FA268" s="21"/>
      <c r="FB268" s="21"/>
      <c r="FC268" s="21"/>
      <c r="FD268" s="21"/>
      <c r="FE268" s="21"/>
      <c r="FF268" s="21"/>
      <c r="FG268" s="21"/>
      <c r="FH268" s="21"/>
      <c r="FI268" s="21"/>
      <c r="FJ268" s="21"/>
      <c r="FK268" s="21"/>
      <c r="FL268" s="21"/>
      <c r="FM268" s="21"/>
      <c r="FN268" s="21"/>
      <c r="FO268" s="21"/>
      <c r="FP268" s="21"/>
      <c r="FQ268" s="21"/>
      <c r="FR268" s="21"/>
      <c r="FS268" s="21"/>
      <c r="FT268" s="21"/>
      <c r="FU268" s="21"/>
      <c r="FV268" s="21"/>
      <c r="FW268" s="21"/>
      <c r="FX268" s="21"/>
      <c r="FY268" s="21"/>
      <c r="FZ268" s="21"/>
      <c r="GA268" s="21"/>
      <c r="GB268" s="21"/>
      <c r="GC268" s="21"/>
      <c r="GD268" s="21"/>
      <c r="GE268" s="21"/>
      <c r="GF268" s="21"/>
      <c r="GG268" s="21"/>
      <c r="GH268" s="21"/>
      <c r="GI268" s="21"/>
      <c r="GJ268" s="21"/>
      <c r="GK268" s="21"/>
      <c r="GL268" s="21"/>
      <c r="GM268" s="21"/>
      <c r="GN268" s="21"/>
      <c r="GO268" s="21"/>
      <c r="GP268" s="21"/>
      <c r="GQ268" s="21"/>
      <c r="GR268" s="21"/>
      <c r="GS268" s="21"/>
      <c r="GT268" s="21"/>
      <c r="GU268" s="21"/>
      <c r="GV268" s="21"/>
      <c r="GW268" s="21"/>
      <c r="GX268" s="21"/>
      <c r="GY268" s="21"/>
      <c r="GZ268" s="21"/>
      <c r="HA268" s="21"/>
      <c r="HB268" s="21"/>
      <c r="HC268" s="21"/>
      <c r="HD268" s="21"/>
      <c r="HE268" s="21"/>
      <c r="HF268" s="21"/>
      <c r="HG268" s="21"/>
      <c r="HH268" s="21"/>
      <c r="HI268" s="21"/>
      <c r="HJ268" s="21"/>
      <c r="HK268" s="21"/>
      <c r="HL268" s="21"/>
      <c r="HM268" s="21"/>
      <c r="HN268" s="21"/>
      <c r="HO268" s="21"/>
      <c r="HP268" s="21"/>
      <c r="HQ268" s="21"/>
      <c r="HR268" s="21"/>
      <c r="HS268" s="21"/>
      <c r="HT268" s="21"/>
      <c r="HU268" s="21"/>
      <c r="HV268" s="21"/>
      <c r="HW268" s="21"/>
      <c r="HX268" s="21"/>
      <c r="HY268" s="21"/>
      <c r="HZ268" s="21"/>
      <c r="IA268" s="21"/>
      <c r="IB268" s="21"/>
      <c r="IC268" s="21"/>
      <c r="ID268" s="21"/>
      <c r="IE268" s="21"/>
      <c r="IF268" s="21"/>
      <c r="IG268" s="21"/>
      <c r="IH268" s="21"/>
      <c r="II268" s="21"/>
      <c r="IJ268" s="21"/>
    </row>
    <row r="269" spans="2:244" s="1" customFormat="1" ht="15.75" x14ac:dyDescent="0.25">
      <c r="B269" s="47"/>
      <c r="C269" s="38"/>
      <c r="D269" s="6" t="str">
        <f>HYPERLINK(CONCATENATE("http://www.genenames.org/cgi-bin/gene_symbol_report?hgnc_id=HGNC:4195"),"GCK")</f>
        <v>GCK</v>
      </c>
      <c r="E269" s="8" t="s">
        <v>253</v>
      </c>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c r="DB269" s="21"/>
      <c r="DC269" s="21"/>
      <c r="DD269" s="21"/>
      <c r="DE269" s="21"/>
      <c r="DF269" s="21"/>
      <c r="DG269" s="21"/>
      <c r="DH269" s="21"/>
      <c r="DI269" s="21"/>
      <c r="DJ269" s="21"/>
      <c r="DK269" s="21"/>
      <c r="DL269" s="21"/>
      <c r="DM269" s="21"/>
      <c r="DN269" s="21"/>
      <c r="DO269" s="21"/>
      <c r="DP269" s="21"/>
      <c r="DQ269" s="21"/>
      <c r="DR269" s="21"/>
      <c r="DS269" s="21"/>
      <c r="DT269" s="21"/>
      <c r="DU269" s="21"/>
      <c r="DV269" s="21"/>
      <c r="DW269" s="21"/>
      <c r="DX269" s="21"/>
      <c r="DY269" s="21"/>
      <c r="DZ269" s="21"/>
      <c r="EA269" s="21"/>
      <c r="EB269" s="21"/>
      <c r="EC269" s="21"/>
      <c r="ED269" s="21"/>
      <c r="EE269" s="21"/>
      <c r="EF269" s="21"/>
      <c r="EG269" s="21"/>
      <c r="EH269" s="21"/>
      <c r="EI269" s="21"/>
      <c r="EJ269" s="21"/>
      <c r="EK269" s="21"/>
      <c r="EL269" s="21"/>
      <c r="EM269" s="21"/>
      <c r="EN269" s="21"/>
      <c r="EO269" s="21"/>
      <c r="EP269" s="21"/>
      <c r="EQ269" s="21"/>
      <c r="ER269" s="21"/>
      <c r="ES269" s="21"/>
      <c r="ET269" s="21"/>
      <c r="EU269" s="21"/>
      <c r="EV269" s="21"/>
      <c r="EW269" s="21"/>
      <c r="EX269" s="21"/>
      <c r="EY269" s="21"/>
      <c r="EZ269" s="21"/>
      <c r="FA269" s="21"/>
      <c r="FB269" s="21"/>
      <c r="FC269" s="21"/>
      <c r="FD269" s="21"/>
      <c r="FE269" s="21"/>
      <c r="FF269" s="21"/>
      <c r="FG269" s="21"/>
      <c r="FH269" s="21"/>
      <c r="FI269" s="21"/>
      <c r="FJ269" s="21"/>
      <c r="FK269" s="21"/>
      <c r="FL269" s="21"/>
      <c r="FM269" s="21"/>
      <c r="FN269" s="21"/>
      <c r="FO269" s="21"/>
      <c r="FP269" s="21"/>
      <c r="FQ269" s="21"/>
      <c r="FR269" s="21"/>
      <c r="FS269" s="21"/>
      <c r="FT269" s="21"/>
      <c r="FU269" s="21"/>
      <c r="FV269" s="21"/>
      <c r="FW269" s="21"/>
      <c r="FX269" s="21"/>
      <c r="FY269" s="21"/>
      <c r="FZ269" s="21"/>
      <c r="GA269" s="21"/>
      <c r="GB269" s="21"/>
      <c r="GC269" s="21"/>
      <c r="GD269" s="21"/>
      <c r="GE269" s="21"/>
      <c r="GF269" s="21"/>
      <c r="GG269" s="21"/>
      <c r="GH269" s="21"/>
      <c r="GI269" s="21"/>
      <c r="GJ269" s="21"/>
      <c r="GK269" s="21"/>
      <c r="GL269" s="21"/>
      <c r="GM269" s="21"/>
      <c r="GN269" s="21"/>
      <c r="GO269" s="21"/>
      <c r="GP269" s="21"/>
      <c r="GQ269" s="21"/>
      <c r="GR269" s="21"/>
      <c r="GS269" s="21"/>
      <c r="GT269" s="21"/>
      <c r="GU269" s="21"/>
      <c r="GV269" s="21"/>
      <c r="GW269" s="21"/>
      <c r="GX269" s="21"/>
      <c r="GY269" s="21"/>
      <c r="GZ269" s="21"/>
      <c r="HA269" s="21"/>
      <c r="HB269" s="21"/>
      <c r="HC269" s="21"/>
      <c r="HD269" s="21"/>
      <c r="HE269" s="21"/>
      <c r="HF269" s="21"/>
      <c r="HG269" s="21"/>
      <c r="HH269" s="21"/>
      <c r="HI269" s="21"/>
      <c r="HJ269" s="21"/>
      <c r="HK269" s="21"/>
      <c r="HL269" s="21"/>
      <c r="HM269" s="21"/>
      <c r="HN269" s="21"/>
      <c r="HO269" s="21"/>
      <c r="HP269" s="21"/>
      <c r="HQ269" s="21"/>
      <c r="HR269" s="21"/>
      <c r="HS269" s="21"/>
      <c r="HT269" s="21"/>
      <c r="HU269" s="21"/>
      <c r="HV269" s="21"/>
      <c r="HW269" s="21"/>
      <c r="HX269" s="21"/>
      <c r="HY269" s="21"/>
      <c r="HZ269" s="21"/>
      <c r="IA269" s="21"/>
      <c r="IB269" s="21"/>
      <c r="IC269" s="21"/>
      <c r="ID269" s="21"/>
      <c r="IE269" s="21"/>
      <c r="IF269" s="21"/>
      <c r="IG269" s="21"/>
      <c r="IH269" s="21"/>
      <c r="II269" s="21"/>
      <c r="IJ269" s="21"/>
    </row>
    <row r="270" spans="2:244" s="1" customFormat="1" ht="15.75" x14ac:dyDescent="0.25">
      <c r="B270" s="47"/>
      <c r="C270" s="38"/>
      <c r="D270" s="6" t="str">
        <f>HYPERLINK(CONCATENATE("http://www.genenames.org/cgi-bin/gene_symbol_report?hgnc_id=HGNC:8905"),"PGM1")</f>
        <v>PGM1</v>
      </c>
      <c r="E270" s="8" t="s">
        <v>254</v>
      </c>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c r="DB270" s="21"/>
      <c r="DC270" s="21"/>
      <c r="DD270" s="21"/>
      <c r="DE270" s="21"/>
      <c r="DF270" s="21"/>
      <c r="DG270" s="21"/>
      <c r="DH270" s="21"/>
      <c r="DI270" s="21"/>
      <c r="DJ270" s="21"/>
      <c r="DK270" s="21"/>
      <c r="DL270" s="21"/>
      <c r="DM270" s="21"/>
      <c r="DN270" s="21"/>
      <c r="DO270" s="21"/>
      <c r="DP270" s="21"/>
      <c r="DQ270" s="21"/>
      <c r="DR270" s="21"/>
      <c r="DS270" s="21"/>
      <c r="DT270" s="21"/>
      <c r="DU270" s="21"/>
      <c r="DV270" s="21"/>
      <c r="DW270" s="21"/>
      <c r="DX270" s="21"/>
      <c r="DY270" s="21"/>
      <c r="DZ270" s="21"/>
      <c r="EA270" s="21"/>
      <c r="EB270" s="21"/>
      <c r="EC270" s="21"/>
      <c r="ED270" s="21"/>
      <c r="EE270" s="21"/>
      <c r="EF270" s="21"/>
      <c r="EG270" s="21"/>
      <c r="EH270" s="21"/>
      <c r="EI270" s="21"/>
      <c r="EJ270" s="21"/>
      <c r="EK270" s="21"/>
      <c r="EL270" s="21"/>
      <c r="EM270" s="21"/>
      <c r="EN270" s="21"/>
      <c r="EO270" s="21"/>
      <c r="EP270" s="21"/>
      <c r="EQ270" s="21"/>
      <c r="ER270" s="21"/>
      <c r="ES270" s="21"/>
      <c r="ET270" s="21"/>
      <c r="EU270" s="21"/>
      <c r="EV270" s="21"/>
      <c r="EW270" s="21"/>
      <c r="EX270" s="21"/>
      <c r="EY270" s="21"/>
      <c r="EZ270" s="21"/>
      <c r="FA270" s="21"/>
      <c r="FB270" s="21"/>
      <c r="FC270" s="21"/>
      <c r="FD270" s="21"/>
      <c r="FE270" s="21"/>
      <c r="FF270" s="21"/>
      <c r="FG270" s="21"/>
      <c r="FH270" s="21"/>
      <c r="FI270" s="21"/>
      <c r="FJ270" s="21"/>
      <c r="FK270" s="21"/>
      <c r="FL270" s="21"/>
      <c r="FM270" s="21"/>
      <c r="FN270" s="21"/>
      <c r="FO270" s="21"/>
      <c r="FP270" s="21"/>
      <c r="FQ270" s="21"/>
      <c r="FR270" s="21"/>
      <c r="FS270" s="21"/>
      <c r="FT270" s="21"/>
      <c r="FU270" s="21"/>
      <c r="FV270" s="21"/>
      <c r="FW270" s="21"/>
      <c r="FX270" s="21"/>
      <c r="FY270" s="21"/>
      <c r="FZ270" s="21"/>
      <c r="GA270" s="21"/>
      <c r="GB270" s="21"/>
      <c r="GC270" s="21"/>
      <c r="GD270" s="21"/>
      <c r="GE270" s="21"/>
      <c r="GF270" s="21"/>
      <c r="GG270" s="21"/>
      <c r="GH270" s="21"/>
      <c r="GI270" s="21"/>
      <c r="GJ270" s="21"/>
      <c r="GK270" s="21"/>
      <c r="GL270" s="21"/>
      <c r="GM270" s="21"/>
      <c r="GN270" s="21"/>
      <c r="GO270" s="21"/>
      <c r="GP270" s="21"/>
      <c r="GQ270" s="21"/>
      <c r="GR270" s="21"/>
      <c r="GS270" s="21"/>
      <c r="GT270" s="21"/>
      <c r="GU270" s="21"/>
      <c r="GV270" s="21"/>
      <c r="GW270" s="21"/>
      <c r="GX270" s="21"/>
      <c r="GY270" s="21"/>
      <c r="GZ270" s="21"/>
      <c r="HA270" s="21"/>
      <c r="HB270" s="21"/>
      <c r="HC270" s="21"/>
      <c r="HD270" s="21"/>
      <c r="HE270" s="21"/>
      <c r="HF270" s="21"/>
      <c r="HG270" s="21"/>
      <c r="HH270" s="21"/>
      <c r="HI270" s="21"/>
      <c r="HJ270" s="21"/>
      <c r="HK270" s="21"/>
      <c r="HL270" s="21"/>
      <c r="HM270" s="21"/>
      <c r="HN270" s="21"/>
      <c r="HO270" s="21"/>
      <c r="HP270" s="21"/>
      <c r="HQ270" s="21"/>
      <c r="HR270" s="21"/>
      <c r="HS270" s="21"/>
      <c r="HT270" s="21"/>
      <c r="HU270" s="21"/>
      <c r="HV270" s="21"/>
      <c r="HW270" s="21"/>
      <c r="HX270" s="21"/>
      <c r="HY270" s="21"/>
      <c r="HZ270" s="21"/>
      <c r="IA270" s="21"/>
      <c r="IB270" s="21"/>
      <c r="IC270" s="21"/>
      <c r="ID270" s="21"/>
      <c r="IE270" s="21"/>
      <c r="IF270" s="21"/>
      <c r="IG270" s="21"/>
      <c r="IH270" s="21"/>
      <c r="II270" s="21"/>
      <c r="IJ270" s="21"/>
    </row>
    <row r="271" spans="2:244" s="1" customFormat="1" ht="15.75" x14ac:dyDescent="0.25">
      <c r="B271" s="47"/>
      <c r="C271" s="38"/>
      <c r="D271" s="6" t="str">
        <f>HYPERLINK(CONCATENATE("http://www.genenames.org/cgi-bin/gene_symbol_report?hgnc_id=HGNC:8906"),"PGM2")</f>
        <v>PGM2</v>
      </c>
      <c r="E271" s="8" t="s">
        <v>7</v>
      </c>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c r="DB271" s="21"/>
      <c r="DC271" s="21"/>
      <c r="DD271" s="21"/>
      <c r="DE271" s="21"/>
      <c r="DF271" s="21"/>
      <c r="DG271" s="21"/>
      <c r="DH271" s="21"/>
      <c r="DI271" s="21"/>
      <c r="DJ271" s="21"/>
      <c r="DK271" s="21"/>
      <c r="DL271" s="21"/>
      <c r="DM271" s="21"/>
      <c r="DN271" s="21"/>
      <c r="DO271" s="21"/>
      <c r="DP271" s="21"/>
      <c r="DQ271" s="21"/>
      <c r="DR271" s="21"/>
      <c r="DS271" s="21"/>
      <c r="DT271" s="21"/>
      <c r="DU271" s="21"/>
      <c r="DV271" s="21"/>
      <c r="DW271" s="21"/>
      <c r="DX271" s="21"/>
      <c r="DY271" s="21"/>
      <c r="DZ271" s="21"/>
      <c r="EA271" s="21"/>
      <c r="EB271" s="21"/>
      <c r="EC271" s="21"/>
      <c r="ED271" s="21"/>
      <c r="EE271" s="21"/>
      <c r="EF271" s="21"/>
      <c r="EG271" s="21"/>
      <c r="EH271" s="21"/>
      <c r="EI271" s="21"/>
      <c r="EJ271" s="21"/>
      <c r="EK271" s="21"/>
      <c r="EL271" s="21"/>
      <c r="EM271" s="21"/>
      <c r="EN271" s="21"/>
      <c r="EO271" s="21"/>
      <c r="EP271" s="21"/>
      <c r="EQ271" s="21"/>
      <c r="ER271" s="21"/>
      <c r="ES271" s="21"/>
      <c r="ET271" s="21"/>
      <c r="EU271" s="21"/>
      <c r="EV271" s="21"/>
      <c r="EW271" s="21"/>
      <c r="EX271" s="21"/>
      <c r="EY271" s="21"/>
      <c r="EZ271" s="21"/>
      <c r="FA271" s="21"/>
      <c r="FB271" s="21"/>
      <c r="FC271" s="21"/>
      <c r="FD271" s="21"/>
      <c r="FE271" s="21"/>
      <c r="FF271" s="21"/>
      <c r="FG271" s="21"/>
      <c r="FH271" s="21"/>
      <c r="FI271" s="21"/>
      <c r="FJ271" s="21"/>
      <c r="FK271" s="21"/>
      <c r="FL271" s="21"/>
      <c r="FM271" s="21"/>
      <c r="FN271" s="21"/>
      <c r="FO271" s="21"/>
      <c r="FP271" s="21"/>
      <c r="FQ271" s="21"/>
      <c r="FR271" s="21"/>
      <c r="FS271" s="21"/>
      <c r="FT271" s="21"/>
      <c r="FU271" s="21"/>
      <c r="FV271" s="21"/>
      <c r="FW271" s="21"/>
      <c r="FX271" s="21"/>
      <c r="FY271" s="21"/>
      <c r="FZ271" s="21"/>
      <c r="GA271" s="21"/>
      <c r="GB271" s="21"/>
      <c r="GC271" s="21"/>
      <c r="GD271" s="21"/>
      <c r="GE271" s="21"/>
      <c r="GF271" s="21"/>
      <c r="GG271" s="21"/>
      <c r="GH271" s="21"/>
      <c r="GI271" s="21"/>
      <c r="GJ271" s="21"/>
      <c r="GK271" s="21"/>
      <c r="GL271" s="21"/>
      <c r="GM271" s="21"/>
      <c r="GN271" s="21"/>
      <c r="GO271" s="21"/>
      <c r="GP271" s="21"/>
      <c r="GQ271" s="21"/>
      <c r="GR271" s="21"/>
      <c r="GS271" s="21"/>
      <c r="GT271" s="21"/>
      <c r="GU271" s="21"/>
      <c r="GV271" s="21"/>
      <c r="GW271" s="21"/>
      <c r="GX271" s="21"/>
      <c r="GY271" s="21"/>
      <c r="GZ271" s="21"/>
      <c r="HA271" s="21"/>
      <c r="HB271" s="21"/>
      <c r="HC271" s="21"/>
      <c r="HD271" s="21"/>
      <c r="HE271" s="21"/>
      <c r="HF271" s="21"/>
      <c r="HG271" s="21"/>
      <c r="HH271" s="21"/>
      <c r="HI271" s="21"/>
      <c r="HJ271" s="21"/>
      <c r="HK271" s="21"/>
      <c r="HL271" s="21"/>
      <c r="HM271" s="21"/>
      <c r="HN271" s="21"/>
      <c r="HO271" s="21"/>
      <c r="HP271" s="21"/>
      <c r="HQ271" s="21"/>
      <c r="HR271" s="21"/>
      <c r="HS271" s="21"/>
      <c r="HT271" s="21"/>
      <c r="HU271" s="21"/>
      <c r="HV271" s="21"/>
      <c r="HW271" s="21"/>
      <c r="HX271" s="21"/>
      <c r="HY271" s="21"/>
      <c r="HZ271" s="21"/>
      <c r="IA271" s="21"/>
      <c r="IB271" s="21"/>
      <c r="IC271" s="21"/>
      <c r="ID271" s="21"/>
      <c r="IE271" s="21"/>
      <c r="IF271" s="21"/>
      <c r="IG271" s="21"/>
      <c r="IH271" s="21"/>
      <c r="II271" s="21"/>
      <c r="IJ271" s="21"/>
    </row>
    <row r="272" spans="2:244" s="1" customFormat="1" ht="15.75" x14ac:dyDescent="0.25">
      <c r="B272" s="47"/>
      <c r="C272" s="38"/>
      <c r="D272" s="6" t="str">
        <f>HYPERLINK(CONCATENATE("http://www.genenames.org/cgi-bin/gene_symbol_report?hgnc_id=HGNC:12527"),"UGP2")</f>
        <v>UGP2</v>
      </c>
      <c r="E272" s="7" t="s">
        <v>255</v>
      </c>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c r="DB272" s="21"/>
      <c r="DC272" s="21"/>
      <c r="DD272" s="21"/>
      <c r="DE272" s="21"/>
      <c r="DF272" s="21"/>
      <c r="DG272" s="21"/>
      <c r="DH272" s="21"/>
      <c r="DI272" s="21"/>
      <c r="DJ272" s="21"/>
      <c r="DK272" s="21"/>
      <c r="DL272" s="21"/>
      <c r="DM272" s="21"/>
      <c r="DN272" s="21"/>
      <c r="DO272" s="21"/>
      <c r="DP272" s="21"/>
      <c r="DQ272" s="21"/>
      <c r="DR272" s="21"/>
      <c r="DS272" s="21"/>
      <c r="DT272" s="21"/>
      <c r="DU272" s="21"/>
      <c r="DV272" s="21"/>
      <c r="DW272" s="21"/>
      <c r="DX272" s="21"/>
      <c r="DY272" s="21"/>
      <c r="DZ272" s="21"/>
      <c r="EA272" s="21"/>
      <c r="EB272" s="21"/>
      <c r="EC272" s="21"/>
      <c r="ED272" s="21"/>
      <c r="EE272" s="21"/>
      <c r="EF272" s="21"/>
      <c r="EG272" s="21"/>
      <c r="EH272" s="21"/>
      <c r="EI272" s="21"/>
      <c r="EJ272" s="21"/>
      <c r="EK272" s="21"/>
      <c r="EL272" s="21"/>
      <c r="EM272" s="21"/>
      <c r="EN272" s="21"/>
      <c r="EO272" s="21"/>
      <c r="EP272" s="21"/>
      <c r="EQ272" s="21"/>
      <c r="ER272" s="21"/>
      <c r="ES272" s="21"/>
      <c r="ET272" s="21"/>
      <c r="EU272" s="21"/>
      <c r="EV272" s="21"/>
      <c r="EW272" s="21"/>
      <c r="EX272" s="21"/>
      <c r="EY272" s="21"/>
      <c r="EZ272" s="21"/>
      <c r="FA272" s="21"/>
      <c r="FB272" s="21"/>
      <c r="FC272" s="21"/>
      <c r="FD272" s="21"/>
      <c r="FE272" s="21"/>
      <c r="FF272" s="21"/>
      <c r="FG272" s="21"/>
      <c r="FH272" s="21"/>
      <c r="FI272" s="21"/>
      <c r="FJ272" s="21"/>
      <c r="FK272" s="21"/>
      <c r="FL272" s="21"/>
      <c r="FM272" s="21"/>
      <c r="FN272" s="21"/>
      <c r="FO272" s="21"/>
      <c r="FP272" s="21"/>
      <c r="FQ272" s="21"/>
      <c r="FR272" s="21"/>
      <c r="FS272" s="21"/>
      <c r="FT272" s="21"/>
      <c r="FU272" s="21"/>
      <c r="FV272" s="21"/>
      <c r="FW272" s="21"/>
      <c r="FX272" s="21"/>
      <c r="FY272" s="21"/>
      <c r="FZ272" s="21"/>
      <c r="GA272" s="21"/>
      <c r="GB272" s="21"/>
      <c r="GC272" s="21"/>
      <c r="GD272" s="21"/>
      <c r="GE272" s="21"/>
      <c r="GF272" s="21"/>
      <c r="GG272" s="21"/>
      <c r="GH272" s="21"/>
      <c r="GI272" s="21"/>
      <c r="GJ272" s="21"/>
      <c r="GK272" s="21"/>
      <c r="GL272" s="21"/>
      <c r="GM272" s="21"/>
      <c r="GN272" s="21"/>
      <c r="GO272" s="21"/>
      <c r="GP272" s="21"/>
      <c r="GQ272" s="21"/>
      <c r="GR272" s="21"/>
      <c r="GS272" s="21"/>
      <c r="GT272" s="21"/>
      <c r="GU272" s="21"/>
      <c r="GV272" s="21"/>
      <c r="GW272" s="21"/>
      <c r="GX272" s="21"/>
      <c r="GY272" s="21"/>
      <c r="GZ272" s="21"/>
      <c r="HA272" s="21"/>
      <c r="HB272" s="21"/>
      <c r="HC272" s="21"/>
      <c r="HD272" s="21"/>
      <c r="HE272" s="21"/>
      <c r="HF272" s="21"/>
      <c r="HG272" s="21"/>
      <c r="HH272" s="21"/>
      <c r="HI272" s="21"/>
      <c r="HJ272" s="21"/>
      <c r="HK272" s="21"/>
      <c r="HL272" s="21"/>
      <c r="HM272" s="21"/>
      <c r="HN272" s="21"/>
      <c r="HO272" s="21"/>
      <c r="HP272" s="21"/>
      <c r="HQ272" s="21"/>
      <c r="HR272" s="21"/>
      <c r="HS272" s="21"/>
      <c r="HT272" s="21"/>
      <c r="HU272" s="21"/>
      <c r="HV272" s="21"/>
      <c r="HW272" s="21"/>
      <c r="HX272" s="21"/>
      <c r="HY272" s="21"/>
      <c r="HZ272" s="21"/>
      <c r="IA272" s="21"/>
      <c r="IB272" s="21"/>
      <c r="IC272" s="21"/>
      <c r="ID272" s="21"/>
      <c r="IE272" s="21"/>
      <c r="IF272" s="21"/>
      <c r="IG272" s="21"/>
      <c r="IH272" s="21"/>
      <c r="II272" s="21"/>
      <c r="IJ272" s="21"/>
    </row>
    <row r="273" spans="2:244" s="1" customFormat="1" ht="15.75" x14ac:dyDescent="0.25">
      <c r="B273" s="47"/>
      <c r="C273" s="38"/>
      <c r="D273" s="6" t="s">
        <v>16</v>
      </c>
      <c r="E273" s="7" t="s">
        <v>256</v>
      </c>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c r="DB273" s="21"/>
      <c r="DC273" s="21"/>
      <c r="DD273" s="21"/>
      <c r="DE273" s="21"/>
      <c r="DF273" s="21"/>
      <c r="DG273" s="21"/>
      <c r="DH273" s="21"/>
      <c r="DI273" s="21"/>
      <c r="DJ273" s="21"/>
      <c r="DK273" s="21"/>
      <c r="DL273" s="21"/>
      <c r="DM273" s="21"/>
      <c r="DN273" s="21"/>
      <c r="DO273" s="21"/>
      <c r="DP273" s="21"/>
      <c r="DQ273" s="21"/>
      <c r="DR273" s="21"/>
      <c r="DS273" s="21"/>
      <c r="DT273" s="21"/>
      <c r="DU273" s="21"/>
      <c r="DV273" s="21"/>
      <c r="DW273" s="21"/>
      <c r="DX273" s="21"/>
      <c r="DY273" s="21"/>
      <c r="DZ273" s="21"/>
      <c r="EA273" s="21"/>
      <c r="EB273" s="21"/>
      <c r="EC273" s="21"/>
      <c r="ED273" s="21"/>
      <c r="EE273" s="21"/>
      <c r="EF273" s="21"/>
      <c r="EG273" s="21"/>
      <c r="EH273" s="21"/>
      <c r="EI273" s="21"/>
      <c r="EJ273" s="21"/>
      <c r="EK273" s="21"/>
      <c r="EL273" s="21"/>
      <c r="EM273" s="21"/>
      <c r="EN273" s="21"/>
      <c r="EO273" s="21"/>
      <c r="EP273" s="21"/>
      <c r="EQ273" s="21"/>
      <c r="ER273" s="21"/>
      <c r="ES273" s="21"/>
      <c r="ET273" s="21"/>
      <c r="EU273" s="21"/>
      <c r="EV273" s="21"/>
      <c r="EW273" s="21"/>
      <c r="EX273" s="21"/>
      <c r="EY273" s="21"/>
      <c r="EZ273" s="21"/>
      <c r="FA273" s="21"/>
      <c r="FB273" s="21"/>
      <c r="FC273" s="21"/>
      <c r="FD273" s="21"/>
      <c r="FE273" s="21"/>
      <c r="FF273" s="21"/>
      <c r="FG273" s="21"/>
      <c r="FH273" s="21"/>
      <c r="FI273" s="21"/>
      <c r="FJ273" s="21"/>
      <c r="FK273" s="21"/>
      <c r="FL273" s="21"/>
      <c r="FM273" s="21"/>
      <c r="FN273" s="21"/>
      <c r="FO273" s="21"/>
      <c r="FP273" s="21"/>
      <c r="FQ273" s="21"/>
      <c r="FR273" s="21"/>
      <c r="FS273" s="21"/>
      <c r="FT273" s="21"/>
      <c r="FU273" s="21"/>
      <c r="FV273" s="21"/>
      <c r="FW273" s="21"/>
      <c r="FX273" s="21"/>
      <c r="FY273" s="21"/>
      <c r="FZ273" s="21"/>
      <c r="GA273" s="21"/>
      <c r="GB273" s="21"/>
      <c r="GC273" s="21"/>
      <c r="GD273" s="21"/>
      <c r="GE273" s="21"/>
      <c r="GF273" s="21"/>
      <c r="GG273" s="21"/>
      <c r="GH273" s="21"/>
      <c r="GI273" s="21"/>
      <c r="GJ273" s="21"/>
      <c r="GK273" s="21"/>
      <c r="GL273" s="21"/>
      <c r="GM273" s="21"/>
      <c r="GN273" s="21"/>
      <c r="GO273" s="21"/>
      <c r="GP273" s="21"/>
      <c r="GQ273" s="21"/>
      <c r="GR273" s="21"/>
      <c r="GS273" s="21"/>
      <c r="GT273" s="21"/>
      <c r="GU273" s="21"/>
      <c r="GV273" s="21"/>
      <c r="GW273" s="21"/>
      <c r="GX273" s="21"/>
      <c r="GY273" s="21"/>
      <c r="GZ273" s="21"/>
      <c r="HA273" s="21"/>
      <c r="HB273" s="21"/>
      <c r="HC273" s="21"/>
      <c r="HD273" s="21"/>
      <c r="HE273" s="21"/>
      <c r="HF273" s="21"/>
      <c r="HG273" s="21"/>
      <c r="HH273" s="21"/>
      <c r="HI273" s="21"/>
      <c r="HJ273" s="21"/>
      <c r="HK273" s="21"/>
      <c r="HL273" s="21"/>
      <c r="HM273" s="21"/>
      <c r="HN273" s="21"/>
      <c r="HO273" s="21"/>
      <c r="HP273" s="21"/>
      <c r="HQ273" s="21"/>
      <c r="HR273" s="21"/>
      <c r="HS273" s="21"/>
      <c r="HT273" s="21"/>
      <c r="HU273" s="21"/>
      <c r="HV273" s="21"/>
      <c r="HW273" s="21"/>
      <c r="HX273" s="21"/>
      <c r="HY273" s="21"/>
      <c r="HZ273" s="21"/>
      <c r="IA273" s="21"/>
      <c r="IB273" s="21"/>
      <c r="IC273" s="21"/>
      <c r="ID273" s="21"/>
      <c r="IE273" s="21"/>
      <c r="IF273" s="21"/>
      <c r="IG273" s="21"/>
      <c r="IH273" s="21"/>
      <c r="II273" s="21"/>
      <c r="IJ273" s="21"/>
    </row>
    <row r="274" spans="2:244" s="1" customFormat="1" ht="15.75" x14ac:dyDescent="0.25">
      <c r="B274" s="47"/>
      <c r="C274" s="38"/>
      <c r="D274" s="6" t="str">
        <f>HYPERLINK(CONCATENATE("http://www.genenames.org/cgi-bin/gene_symbol_report?hgnc_id=HGNC:4065"),"GAA")</f>
        <v>GAA</v>
      </c>
      <c r="E274" s="8" t="s">
        <v>4</v>
      </c>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c r="DB274" s="21"/>
      <c r="DC274" s="21"/>
      <c r="DD274" s="21"/>
      <c r="DE274" s="21"/>
      <c r="DF274" s="21"/>
      <c r="DG274" s="21"/>
      <c r="DH274" s="21"/>
      <c r="DI274" s="21"/>
      <c r="DJ274" s="21"/>
      <c r="DK274" s="21"/>
      <c r="DL274" s="21"/>
      <c r="DM274" s="21"/>
      <c r="DN274" s="21"/>
      <c r="DO274" s="21"/>
      <c r="DP274" s="21"/>
      <c r="DQ274" s="21"/>
      <c r="DR274" s="21"/>
      <c r="DS274" s="21"/>
      <c r="DT274" s="21"/>
      <c r="DU274" s="21"/>
      <c r="DV274" s="21"/>
      <c r="DW274" s="21"/>
      <c r="DX274" s="21"/>
      <c r="DY274" s="21"/>
      <c r="DZ274" s="21"/>
      <c r="EA274" s="21"/>
      <c r="EB274" s="21"/>
      <c r="EC274" s="21"/>
      <c r="ED274" s="21"/>
      <c r="EE274" s="21"/>
      <c r="EF274" s="21"/>
      <c r="EG274" s="21"/>
      <c r="EH274" s="21"/>
      <c r="EI274" s="21"/>
      <c r="EJ274" s="21"/>
      <c r="EK274" s="21"/>
      <c r="EL274" s="21"/>
      <c r="EM274" s="21"/>
      <c r="EN274" s="21"/>
      <c r="EO274" s="21"/>
      <c r="EP274" s="21"/>
      <c r="EQ274" s="21"/>
      <c r="ER274" s="21"/>
      <c r="ES274" s="21"/>
      <c r="ET274" s="21"/>
      <c r="EU274" s="21"/>
      <c r="EV274" s="21"/>
      <c r="EW274" s="21"/>
      <c r="EX274" s="21"/>
      <c r="EY274" s="21"/>
      <c r="EZ274" s="21"/>
      <c r="FA274" s="21"/>
      <c r="FB274" s="21"/>
      <c r="FC274" s="21"/>
      <c r="FD274" s="21"/>
      <c r="FE274" s="21"/>
      <c r="FF274" s="21"/>
      <c r="FG274" s="21"/>
      <c r="FH274" s="21"/>
      <c r="FI274" s="21"/>
      <c r="FJ274" s="21"/>
      <c r="FK274" s="21"/>
      <c r="FL274" s="21"/>
      <c r="FM274" s="21"/>
      <c r="FN274" s="21"/>
      <c r="FO274" s="21"/>
      <c r="FP274" s="21"/>
      <c r="FQ274" s="21"/>
      <c r="FR274" s="21"/>
      <c r="FS274" s="21"/>
      <c r="FT274" s="21"/>
      <c r="FU274" s="21"/>
      <c r="FV274" s="21"/>
      <c r="FW274" s="21"/>
      <c r="FX274" s="21"/>
      <c r="FY274" s="21"/>
      <c r="FZ274" s="21"/>
      <c r="GA274" s="21"/>
      <c r="GB274" s="21"/>
      <c r="GC274" s="21"/>
      <c r="GD274" s="21"/>
      <c r="GE274" s="21"/>
      <c r="GF274" s="21"/>
      <c r="GG274" s="21"/>
      <c r="GH274" s="21"/>
      <c r="GI274" s="21"/>
      <c r="GJ274" s="21"/>
      <c r="GK274" s="21"/>
      <c r="GL274" s="21"/>
      <c r="GM274" s="21"/>
      <c r="GN274" s="21"/>
      <c r="GO274" s="21"/>
      <c r="GP274" s="21"/>
      <c r="GQ274" s="21"/>
      <c r="GR274" s="21"/>
      <c r="GS274" s="21"/>
      <c r="GT274" s="21"/>
      <c r="GU274" s="21"/>
      <c r="GV274" s="21"/>
      <c r="GW274" s="21"/>
      <c r="GX274" s="21"/>
      <c r="GY274" s="21"/>
      <c r="GZ274" s="21"/>
      <c r="HA274" s="21"/>
      <c r="HB274" s="21"/>
      <c r="HC274" s="21"/>
      <c r="HD274" s="21"/>
      <c r="HE274" s="21"/>
      <c r="HF274" s="21"/>
      <c r="HG274" s="21"/>
      <c r="HH274" s="21"/>
      <c r="HI274" s="21"/>
      <c r="HJ274" s="21"/>
      <c r="HK274" s="21"/>
      <c r="HL274" s="21"/>
      <c r="HM274" s="21"/>
      <c r="HN274" s="21"/>
      <c r="HO274" s="21"/>
      <c r="HP274" s="21"/>
      <c r="HQ274" s="21"/>
      <c r="HR274" s="21"/>
      <c r="HS274" s="21"/>
      <c r="HT274" s="21"/>
      <c r="HU274" s="21"/>
      <c r="HV274" s="21"/>
      <c r="HW274" s="21"/>
      <c r="HX274" s="21"/>
      <c r="HY274" s="21"/>
      <c r="HZ274" s="21"/>
      <c r="IA274" s="21"/>
      <c r="IB274" s="21"/>
      <c r="IC274" s="21"/>
      <c r="ID274" s="21"/>
      <c r="IE274" s="21"/>
      <c r="IF274" s="21"/>
      <c r="IG274" s="21"/>
      <c r="IH274" s="21"/>
      <c r="II274" s="21"/>
      <c r="IJ274" s="21"/>
    </row>
    <row r="275" spans="2:244" s="1" customFormat="1" ht="15.75" x14ac:dyDescent="0.25">
      <c r="B275" s="47"/>
      <c r="C275" s="38"/>
      <c r="D275" s="6" t="str">
        <f>HYPERLINK(CONCATENATE("http://www.genenames.org/cgi-bin/gene_symbol_report?hgnc_id=HGNC:4177"),"GBA")</f>
        <v>GBA</v>
      </c>
      <c r="E275" s="8" t="s">
        <v>257</v>
      </c>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c r="DB275" s="21"/>
      <c r="DC275" s="21"/>
      <c r="DD275" s="21"/>
      <c r="DE275" s="21"/>
      <c r="DF275" s="21"/>
      <c r="DG275" s="21"/>
      <c r="DH275" s="21"/>
      <c r="DI275" s="21"/>
      <c r="DJ275" s="21"/>
      <c r="DK275" s="21"/>
      <c r="DL275" s="21"/>
      <c r="DM275" s="21"/>
      <c r="DN275" s="21"/>
      <c r="DO275" s="21"/>
      <c r="DP275" s="21"/>
      <c r="DQ275" s="21"/>
      <c r="DR275" s="21"/>
      <c r="DS275" s="21"/>
      <c r="DT275" s="21"/>
      <c r="DU275" s="21"/>
      <c r="DV275" s="21"/>
      <c r="DW275" s="21"/>
      <c r="DX275" s="21"/>
      <c r="DY275" s="21"/>
      <c r="DZ275" s="21"/>
      <c r="EA275" s="21"/>
      <c r="EB275" s="21"/>
      <c r="EC275" s="21"/>
      <c r="ED275" s="21"/>
      <c r="EE275" s="21"/>
      <c r="EF275" s="21"/>
      <c r="EG275" s="21"/>
      <c r="EH275" s="21"/>
      <c r="EI275" s="21"/>
      <c r="EJ275" s="21"/>
      <c r="EK275" s="21"/>
      <c r="EL275" s="21"/>
      <c r="EM275" s="21"/>
      <c r="EN275" s="21"/>
      <c r="EO275" s="21"/>
      <c r="EP275" s="21"/>
      <c r="EQ275" s="21"/>
      <c r="ER275" s="21"/>
      <c r="ES275" s="21"/>
      <c r="ET275" s="21"/>
      <c r="EU275" s="21"/>
      <c r="EV275" s="21"/>
      <c r="EW275" s="21"/>
      <c r="EX275" s="21"/>
      <c r="EY275" s="21"/>
      <c r="EZ275" s="21"/>
      <c r="FA275" s="21"/>
      <c r="FB275" s="21"/>
      <c r="FC275" s="21"/>
      <c r="FD275" s="21"/>
      <c r="FE275" s="21"/>
      <c r="FF275" s="21"/>
      <c r="FG275" s="21"/>
      <c r="FH275" s="21"/>
      <c r="FI275" s="21"/>
      <c r="FJ275" s="21"/>
      <c r="FK275" s="21"/>
      <c r="FL275" s="21"/>
      <c r="FM275" s="21"/>
      <c r="FN275" s="21"/>
      <c r="FO275" s="21"/>
      <c r="FP275" s="21"/>
      <c r="FQ275" s="21"/>
      <c r="FR275" s="21"/>
      <c r="FS275" s="21"/>
      <c r="FT275" s="21"/>
      <c r="FU275" s="21"/>
      <c r="FV275" s="21"/>
      <c r="FW275" s="21"/>
      <c r="FX275" s="21"/>
      <c r="FY275" s="21"/>
      <c r="FZ275" s="21"/>
      <c r="GA275" s="21"/>
      <c r="GB275" s="21"/>
      <c r="GC275" s="21"/>
      <c r="GD275" s="21"/>
      <c r="GE275" s="21"/>
      <c r="GF275" s="21"/>
      <c r="GG275" s="21"/>
      <c r="GH275" s="21"/>
      <c r="GI275" s="21"/>
      <c r="GJ275" s="21"/>
      <c r="GK275" s="21"/>
      <c r="GL275" s="21"/>
      <c r="GM275" s="21"/>
      <c r="GN275" s="21"/>
      <c r="GO275" s="21"/>
      <c r="GP275" s="21"/>
      <c r="GQ275" s="21"/>
      <c r="GR275" s="21"/>
      <c r="GS275" s="21"/>
      <c r="GT275" s="21"/>
      <c r="GU275" s="21"/>
      <c r="GV275" s="21"/>
      <c r="GW275" s="21"/>
      <c r="GX275" s="21"/>
      <c r="GY275" s="21"/>
      <c r="GZ275" s="21"/>
      <c r="HA275" s="21"/>
      <c r="HB275" s="21"/>
      <c r="HC275" s="21"/>
      <c r="HD275" s="21"/>
      <c r="HE275" s="21"/>
      <c r="HF275" s="21"/>
      <c r="HG275" s="21"/>
      <c r="HH275" s="21"/>
      <c r="HI275" s="21"/>
      <c r="HJ275" s="21"/>
      <c r="HK275" s="21"/>
      <c r="HL275" s="21"/>
      <c r="HM275" s="21"/>
      <c r="HN275" s="21"/>
      <c r="HO275" s="21"/>
      <c r="HP275" s="21"/>
      <c r="HQ275" s="21"/>
      <c r="HR275" s="21"/>
      <c r="HS275" s="21"/>
      <c r="HT275" s="21"/>
      <c r="HU275" s="21"/>
      <c r="HV275" s="21"/>
      <c r="HW275" s="21"/>
      <c r="HX275" s="21"/>
      <c r="HY275" s="21"/>
      <c r="HZ275" s="21"/>
      <c r="IA275" s="21"/>
      <c r="IB275" s="21"/>
      <c r="IC275" s="21"/>
      <c r="ID275" s="21"/>
      <c r="IE275" s="21"/>
      <c r="IF275" s="21"/>
      <c r="IG275" s="21"/>
      <c r="IH275" s="21"/>
      <c r="II275" s="21"/>
      <c r="IJ275" s="21"/>
    </row>
    <row r="276" spans="2:244" s="1" customFormat="1" ht="15.75" x14ac:dyDescent="0.25">
      <c r="B276" s="47"/>
      <c r="C276" s="38"/>
      <c r="D276" s="6" t="str">
        <f>HYPERLINK(CONCATENATE("http://www.genenames.org/cgi-bin/gene_symbol_report?hgnc_id=HGNC:24862"),"MOGS")</f>
        <v>MOGS</v>
      </c>
      <c r="E276" s="8" t="s">
        <v>258</v>
      </c>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c r="DB276" s="21"/>
      <c r="DC276" s="21"/>
      <c r="DD276" s="21"/>
      <c r="DE276" s="21"/>
      <c r="DF276" s="21"/>
      <c r="DG276" s="21"/>
      <c r="DH276" s="21"/>
      <c r="DI276" s="21"/>
      <c r="DJ276" s="21"/>
      <c r="DK276" s="21"/>
      <c r="DL276" s="21"/>
      <c r="DM276" s="21"/>
      <c r="DN276" s="21"/>
      <c r="DO276" s="21"/>
      <c r="DP276" s="21"/>
      <c r="DQ276" s="21"/>
      <c r="DR276" s="21"/>
      <c r="DS276" s="21"/>
      <c r="DT276" s="21"/>
      <c r="DU276" s="21"/>
      <c r="DV276" s="21"/>
      <c r="DW276" s="21"/>
      <c r="DX276" s="21"/>
      <c r="DY276" s="21"/>
      <c r="DZ276" s="21"/>
      <c r="EA276" s="21"/>
      <c r="EB276" s="21"/>
      <c r="EC276" s="21"/>
      <c r="ED276" s="21"/>
      <c r="EE276" s="21"/>
      <c r="EF276" s="21"/>
      <c r="EG276" s="21"/>
      <c r="EH276" s="21"/>
      <c r="EI276" s="21"/>
      <c r="EJ276" s="21"/>
      <c r="EK276" s="21"/>
      <c r="EL276" s="21"/>
      <c r="EM276" s="21"/>
      <c r="EN276" s="21"/>
      <c r="EO276" s="21"/>
      <c r="EP276" s="21"/>
      <c r="EQ276" s="21"/>
      <c r="ER276" s="21"/>
      <c r="ES276" s="21"/>
      <c r="ET276" s="21"/>
      <c r="EU276" s="21"/>
      <c r="EV276" s="21"/>
      <c r="EW276" s="21"/>
      <c r="EX276" s="21"/>
      <c r="EY276" s="21"/>
      <c r="EZ276" s="21"/>
      <c r="FA276" s="21"/>
      <c r="FB276" s="21"/>
      <c r="FC276" s="21"/>
      <c r="FD276" s="21"/>
      <c r="FE276" s="21"/>
      <c r="FF276" s="21"/>
      <c r="FG276" s="21"/>
      <c r="FH276" s="21"/>
      <c r="FI276" s="21"/>
      <c r="FJ276" s="21"/>
      <c r="FK276" s="21"/>
      <c r="FL276" s="21"/>
      <c r="FM276" s="21"/>
      <c r="FN276" s="21"/>
      <c r="FO276" s="21"/>
      <c r="FP276" s="21"/>
      <c r="FQ276" s="21"/>
      <c r="FR276" s="21"/>
      <c r="FS276" s="21"/>
      <c r="FT276" s="21"/>
      <c r="FU276" s="21"/>
      <c r="FV276" s="21"/>
      <c r="FW276" s="21"/>
      <c r="FX276" s="21"/>
      <c r="FY276" s="21"/>
      <c r="FZ276" s="21"/>
      <c r="GA276" s="21"/>
      <c r="GB276" s="21"/>
      <c r="GC276" s="21"/>
      <c r="GD276" s="21"/>
      <c r="GE276" s="21"/>
      <c r="GF276" s="21"/>
      <c r="GG276" s="21"/>
      <c r="GH276" s="21"/>
      <c r="GI276" s="21"/>
      <c r="GJ276" s="21"/>
      <c r="GK276" s="21"/>
      <c r="GL276" s="21"/>
      <c r="GM276" s="21"/>
      <c r="GN276" s="21"/>
      <c r="GO276" s="21"/>
      <c r="GP276" s="21"/>
      <c r="GQ276" s="21"/>
      <c r="GR276" s="21"/>
      <c r="GS276" s="21"/>
      <c r="GT276" s="21"/>
      <c r="GU276" s="21"/>
      <c r="GV276" s="21"/>
      <c r="GW276" s="21"/>
      <c r="GX276" s="21"/>
      <c r="GY276" s="21"/>
      <c r="GZ276" s="21"/>
      <c r="HA276" s="21"/>
      <c r="HB276" s="21"/>
      <c r="HC276" s="21"/>
      <c r="HD276" s="21"/>
      <c r="HE276" s="21"/>
      <c r="HF276" s="21"/>
      <c r="HG276" s="21"/>
      <c r="HH276" s="21"/>
      <c r="HI276" s="21"/>
      <c r="HJ276" s="21"/>
      <c r="HK276" s="21"/>
      <c r="HL276" s="21"/>
      <c r="HM276" s="21"/>
      <c r="HN276" s="21"/>
      <c r="HO276" s="21"/>
      <c r="HP276" s="21"/>
      <c r="HQ276" s="21"/>
      <c r="HR276" s="21"/>
      <c r="HS276" s="21"/>
      <c r="HT276" s="21"/>
      <c r="HU276" s="21"/>
      <c r="HV276" s="21"/>
      <c r="HW276" s="21"/>
      <c r="HX276" s="21"/>
      <c r="HY276" s="21"/>
      <c r="HZ276" s="21"/>
      <c r="IA276" s="21"/>
      <c r="IB276" s="21"/>
      <c r="IC276" s="21"/>
      <c r="ID276" s="21"/>
      <c r="IE276" s="21"/>
      <c r="IF276" s="21"/>
      <c r="IG276" s="21"/>
      <c r="IH276" s="21"/>
      <c r="II276" s="21"/>
      <c r="IJ276" s="21"/>
    </row>
    <row r="277" spans="2:244" s="1" customFormat="1" ht="15.75" x14ac:dyDescent="0.25">
      <c r="B277" s="47"/>
      <c r="C277" s="38"/>
      <c r="D277" s="6" t="str">
        <f>HYPERLINK(CONCATENATE("http://www.genenames.org/cgi-bin/gene_symbol_report?hgnc_id=HGNC:4138"),"GANAB")</f>
        <v>GANAB</v>
      </c>
      <c r="E277" s="8" t="s">
        <v>259</v>
      </c>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c r="DB277" s="21"/>
      <c r="DC277" s="21"/>
      <c r="DD277" s="21"/>
      <c r="DE277" s="21"/>
      <c r="DF277" s="21"/>
      <c r="DG277" s="21"/>
      <c r="DH277" s="21"/>
      <c r="DI277" s="21"/>
      <c r="DJ277" s="21"/>
      <c r="DK277" s="21"/>
      <c r="DL277" s="21"/>
      <c r="DM277" s="21"/>
      <c r="DN277" s="21"/>
      <c r="DO277" s="21"/>
      <c r="DP277" s="21"/>
      <c r="DQ277" s="21"/>
      <c r="DR277" s="21"/>
      <c r="DS277" s="21"/>
      <c r="DT277" s="21"/>
      <c r="DU277" s="21"/>
      <c r="DV277" s="21"/>
      <c r="DW277" s="21"/>
      <c r="DX277" s="21"/>
      <c r="DY277" s="21"/>
      <c r="DZ277" s="21"/>
      <c r="EA277" s="21"/>
      <c r="EB277" s="21"/>
      <c r="EC277" s="21"/>
      <c r="ED277" s="21"/>
      <c r="EE277" s="21"/>
      <c r="EF277" s="21"/>
      <c r="EG277" s="21"/>
      <c r="EH277" s="21"/>
      <c r="EI277" s="21"/>
      <c r="EJ277" s="21"/>
      <c r="EK277" s="21"/>
      <c r="EL277" s="21"/>
      <c r="EM277" s="21"/>
      <c r="EN277" s="21"/>
      <c r="EO277" s="21"/>
      <c r="EP277" s="21"/>
      <c r="EQ277" s="21"/>
      <c r="ER277" s="21"/>
      <c r="ES277" s="21"/>
      <c r="ET277" s="21"/>
      <c r="EU277" s="21"/>
      <c r="EV277" s="21"/>
      <c r="EW277" s="21"/>
      <c r="EX277" s="21"/>
      <c r="EY277" s="21"/>
      <c r="EZ277" s="21"/>
      <c r="FA277" s="21"/>
      <c r="FB277" s="21"/>
      <c r="FC277" s="21"/>
      <c r="FD277" s="21"/>
      <c r="FE277" s="21"/>
      <c r="FF277" s="21"/>
      <c r="FG277" s="21"/>
      <c r="FH277" s="21"/>
      <c r="FI277" s="21"/>
      <c r="FJ277" s="21"/>
      <c r="FK277" s="21"/>
      <c r="FL277" s="21"/>
      <c r="FM277" s="21"/>
      <c r="FN277" s="21"/>
      <c r="FO277" s="21"/>
      <c r="FP277" s="21"/>
      <c r="FQ277" s="21"/>
      <c r="FR277" s="21"/>
      <c r="FS277" s="21"/>
      <c r="FT277" s="21"/>
      <c r="FU277" s="21"/>
      <c r="FV277" s="21"/>
      <c r="FW277" s="21"/>
      <c r="FX277" s="21"/>
      <c r="FY277" s="21"/>
      <c r="FZ277" s="21"/>
      <c r="GA277" s="21"/>
      <c r="GB277" s="21"/>
      <c r="GC277" s="21"/>
      <c r="GD277" s="21"/>
      <c r="GE277" s="21"/>
      <c r="GF277" s="21"/>
      <c r="GG277" s="21"/>
      <c r="GH277" s="21"/>
      <c r="GI277" s="21"/>
      <c r="GJ277" s="21"/>
      <c r="GK277" s="21"/>
      <c r="GL277" s="21"/>
      <c r="GM277" s="21"/>
      <c r="GN277" s="21"/>
      <c r="GO277" s="21"/>
      <c r="GP277" s="21"/>
      <c r="GQ277" s="21"/>
      <c r="GR277" s="21"/>
      <c r="GS277" s="21"/>
      <c r="GT277" s="21"/>
      <c r="GU277" s="21"/>
      <c r="GV277" s="21"/>
      <c r="GW277" s="21"/>
      <c r="GX277" s="21"/>
      <c r="GY277" s="21"/>
      <c r="GZ277" s="21"/>
      <c r="HA277" s="21"/>
      <c r="HB277" s="21"/>
      <c r="HC277" s="21"/>
      <c r="HD277" s="21"/>
      <c r="HE277" s="21"/>
      <c r="HF277" s="21"/>
      <c r="HG277" s="21"/>
      <c r="HH277" s="21"/>
      <c r="HI277" s="21"/>
      <c r="HJ277" s="21"/>
      <c r="HK277" s="21"/>
      <c r="HL277" s="21"/>
      <c r="HM277" s="21"/>
      <c r="HN277" s="21"/>
      <c r="HO277" s="21"/>
      <c r="HP277" s="21"/>
      <c r="HQ277" s="21"/>
      <c r="HR277" s="21"/>
      <c r="HS277" s="21"/>
      <c r="HT277" s="21"/>
      <c r="HU277" s="21"/>
      <c r="HV277" s="21"/>
      <c r="HW277" s="21"/>
      <c r="HX277" s="21"/>
      <c r="HY277" s="21"/>
      <c r="HZ277" s="21"/>
      <c r="IA277" s="21"/>
      <c r="IB277" s="21"/>
      <c r="IC277" s="21"/>
      <c r="ID277" s="21"/>
      <c r="IE277" s="21"/>
      <c r="IF277" s="21"/>
      <c r="IG277" s="21"/>
      <c r="IH277" s="21"/>
      <c r="II277" s="21"/>
      <c r="IJ277" s="21"/>
    </row>
    <row r="278" spans="2:244" s="1" customFormat="1" ht="15.75" x14ac:dyDescent="0.25">
      <c r="B278" s="47"/>
      <c r="C278" s="38"/>
      <c r="D278" s="6" t="s">
        <v>260</v>
      </c>
      <c r="E278" s="8" t="s">
        <v>261</v>
      </c>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c r="DB278" s="21"/>
      <c r="DC278" s="21"/>
      <c r="DD278" s="21"/>
      <c r="DE278" s="21"/>
      <c r="DF278" s="21"/>
      <c r="DG278" s="21"/>
      <c r="DH278" s="21"/>
      <c r="DI278" s="21"/>
      <c r="DJ278" s="21"/>
      <c r="DK278" s="21"/>
      <c r="DL278" s="21"/>
      <c r="DM278" s="21"/>
      <c r="DN278" s="21"/>
      <c r="DO278" s="21"/>
      <c r="DP278" s="21"/>
      <c r="DQ278" s="21"/>
      <c r="DR278" s="21"/>
      <c r="DS278" s="21"/>
      <c r="DT278" s="21"/>
      <c r="DU278" s="21"/>
      <c r="DV278" s="21"/>
      <c r="DW278" s="21"/>
      <c r="DX278" s="21"/>
      <c r="DY278" s="21"/>
      <c r="DZ278" s="21"/>
      <c r="EA278" s="21"/>
      <c r="EB278" s="21"/>
      <c r="EC278" s="21"/>
      <c r="ED278" s="21"/>
      <c r="EE278" s="21"/>
      <c r="EF278" s="21"/>
      <c r="EG278" s="21"/>
      <c r="EH278" s="21"/>
      <c r="EI278" s="21"/>
      <c r="EJ278" s="21"/>
      <c r="EK278" s="21"/>
      <c r="EL278" s="21"/>
      <c r="EM278" s="21"/>
      <c r="EN278" s="21"/>
      <c r="EO278" s="21"/>
      <c r="EP278" s="21"/>
      <c r="EQ278" s="21"/>
      <c r="ER278" s="21"/>
      <c r="ES278" s="21"/>
      <c r="ET278" s="21"/>
      <c r="EU278" s="21"/>
      <c r="EV278" s="21"/>
      <c r="EW278" s="21"/>
      <c r="EX278" s="21"/>
      <c r="EY278" s="21"/>
      <c r="EZ278" s="21"/>
      <c r="FA278" s="21"/>
      <c r="FB278" s="21"/>
      <c r="FC278" s="21"/>
      <c r="FD278" s="21"/>
      <c r="FE278" s="21"/>
      <c r="FF278" s="21"/>
      <c r="FG278" s="21"/>
      <c r="FH278" s="21"/>
      <c r="FI278" s="21"/>
      <c r="FJ278" s="21"/>
      <c r="FK278" s="21"/>
      <c r="FL278" s="21"/>
      <c r="FM278" s="21"/>
      <c r="FN278" s="21"/>
      <c r="FO278" s="21"/>
      <c r="FP278" s="21"/>
      <c r="FQ278" s="21"/>
      <c r="FR278" s="21"/>
      <c r="FS278" s="21"/>
      <c r="FT278" s="21"/>
      <c r="FU278" s="21"/>
      <c r="FV278" s="21"/>
      <c r="FW278" s="21"/>
      <c r="FX278" s="21"/>
      <c r="FY278" s="21"/>
      <c r="FZ278" s="21"/>
      <c r="GA278" s="21"/>
      <c r="GB278" s="21"/>
      <c r="GC278" s="21"/>
      <c r="GD278" s="21"/>
      <c r="GE278" s="21"/>
      <c r="GF278" s="21"/>
      <c r="GG278" s="21"/>
      <c r="GH278" s="21"/>
      <c r="GI278" s="21"/>
      <c r="GJ278" s="21"/>
      <c r="GK278" s="21"/>
      <c r="GL278" s="21"/>
      <c r="GM278" s="21"/>
      <c r="GN278" s="21"/>
      <c r="GO278" s="21"/>
      <c r="GP278" s="21"/>
      <c r="GQ278" s="21"/>
      <c r="GR278" s="21"/>
      <c r="GS278" s="21"/>
      <c r="GT278" s="21"/>
      <c r="GU278" s="21"/>
      <c r="GV278" s="21"/>
      <c r="GW278" s="21"/>
      <c r="GX278" s="21"/>
      <c r="GY278" s="21"/>
      <c r="GZ278" s="21"/>
      <c r="HA278" s="21"/>
      <c r="HB278" s="21"/>
      <c r="HC278" s="21"/>
      <c r="HD278" s="21"/>
      <c r="HE278" s="21"/>
      <c r="HF278" s="21"/>
      <c r="HG278" s="21"/>
      <c r="HH278" s="21"/>
      <c r="HI278" s="21"/>
      <c r="HJ278" s="21"/>
      <c r="HK278" s="21"/>
      <c r="HL278" s="21"/>
      <c r="HM278" s="21"/>
      <c r="HN278" s="21"/>
      <c r="HO278" s="21"/>
      <c r="HP278" s="21"/>
      <c r="HQ278" s="21"/>
      <c r="HR278" s="21"/>
      <c r="HS278" s="21"/>
      <c r="HT278" s="21"/>
      <c r="HU278" s="21"/>
      <c r="HV278" s="21"/>
      <c r="HW278" s="21"/>
      <c r="HX278" s="21"/>
      <c r="HY278" s="21"/>
      <c r="HZ278" s="21"/>
      <c r="IA278" s="21"/>
      <c r="IB278" s="21"/>
      <c r="IC278" s="21"/>
      <c r="ID278" s="21"/>
      <c r="IE278" s="21"/>
      <c r="IF278" s="21"/>
      <c r="IG278" s="21"/>
      <c r="IH278" s="21"/>
      <c r="II278" s="21"/>
      <c r="IJ278" s="21"/>
    </row>
    <row r="279" spans="2:244" s="1" customFormat="1" ht="15.75" x14ac:dyDescent="0.25">
      <c r="B279" s="47"/>
      <c r="C279" s="38"/>
      <c r="D279" s="6" t="s">
        <v>14</v>
      </c>
      <c r="E279" s="8" t="s">
        <v>262</v>
      </c>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c r="DB279" s="21"/>
      <c r="DC279" s="21"/>
      <c r="DD279" s="21"/>
      <c r="DE279" s="21"/>
      <c r="DF279" s="21"/>
      <c r="DG279" s="21"/>
      <c r="DH279" s="21"/>
      <c r="DI279" s="21"/>
      <c r="DJ279" s="21"/>
      <c r="DK279" s="21"/>
      <c r="DL279" s="21"/>
      <c r="DM279" s="21"/>
      <c r="DN279" s="21"/>
      <c r="DO279" s="21"/>
      <c r="DP279" s="21"/>
      <c r="DQ279" s="21"/>
      <c r="DR279" s="21"/>
      <c r="DS279" s="21"/>
      <c r="DT279" s="21"/>
      <c r="DU279" s="21"/>
      <c r="DV279" s="21"/>
      <c r="DW279" s="21"/>
      <c r="DX279" s="21"/>
      <c r="DY279" s="21"/>
      <c r="DZ279" s="21"/>
      <c r="EA279" s="21"/>
      <c r="EB279" s="21"/>
      <c r="EC279" s="21"/>
      <c r="ED279" s="21"/>
      <c r="EE279" s="21"/>
      <c r="EF279" s="21"/>
      <c r="EG279" s="21"/>
      <c r="EH279" s="21"/>
      <c r="EI279" s="21"/>
      <c r="EJ279" s="21"/>
      <c r="EK279" s="21"/>
      <c r="EL279" s="21"/>
      <c r="EM279" s="21"/>
      <c r="EN279" s="21"/>
      <c r="EO279" s="21"/>
      <c r="EP279" s="21"/>
      <c r="EQ279" s="21"/>
      <c r="ER279" s="21"/>
      <c r="ES279" s="21"/>
      <c r="ET279" s="21"/>
      <c r="EU279" s="21"/>
      <c r="EV279" s="21"/>
      <c r="EW279" s="21"/>
      <c r="EX279" s="21"/>
      <c r="EY279" s="21"/>
      <c r="EZ279" s="21"/>
      <c r="FA279" s="21"/>
      <c r="FB279" s="21"/>
      <c r="FC279" s="21"/>
      <c r="FD279" s="21"/>
      <c r="FE279" s="21"/>
      <c r="FF279" s="21"/>
      <c r="FG279" s="21"/>
      <c r="FH279" s="21"/>
      <c r="FI279" s="21"/>
      <c r="FJ279" s="21"/>
      <c r="FK279" s="21"/>
      <c r="FL279" s="21"/>
      <c r="FM279" s="21"/>
      <c r="FN279" s="21"/>
      <c r="FO279" s="21"/>
      <c r="FP279" s="21"/>
      <c r="FQ279" s="21"/>
      <c r="FR279" s="21"/>
      <c r="FS279" s="21"/>
      <c r="FT279" s="21"/>
      <c r="FU279" s="21"/>
      <c r="FV279" s="21"/>
      <c r="FW279" s="21"/>
      <c r="FX279" s="21"/>
      <c r="FY279" s="21"/>
      <c r="FZ279" s="21"/>
      <c r="GA279" s="21"/>
      <c r="GB279" s="21"/>
      <c r="GC279" s="21"/>
      <c r="GD279" s="21"/>
      <c r="GE279" s="21"/>
      <c r="GF279" s="21"/>
      <c r="GG279" s="21"/>
      <c r="GH279" s="21"/>
      <c r="GI279" s="21"/>
      <c r="GJ279" s="21"/>
      <c r="GK279" s="21"/>
      <c r="GL279" s="21"/>
      <c r="GM279" s="21"/>
      <c r="GN279" s="21"/>
      <c r="GO279" s="21"/>
      <c r="GP279" s="21"/>
      <c r="GQ279" s="21"/>
      <c r="GR279" s="21"/>
      <c r="GS279" s="21"/>
      <c r="GT279" s="21"/>
      <c r="GU279" s="21"/>
      <c r="GV279" s="21"/>
      <c r="GW279" s="21"/>
      <c r="GX279" s="21"/>
      <c r="GY279" s="21"/>
      <c r="GZ279" s="21"/>
      <c r="HA279" s="21"/>
      <c r="HB279" s="21"/>
      <c r="HC279" s="21"/>
      <c r="HD279" s="21"/>
      <c r="HE279" s="21"/>
      <c r="HF279" s="21"/>
      <c r="HG279" s="21"/>
      <c r="HH279" s="21"/>
      <c r="HI279" s="21"/>
      <c r="HJ279" s="21"/>
      <c r="HK279" s="21"/>
      <c r="HL279" s="21"/>
      <c r="HM279" s="21"/>
      <c r="HN279" s="21"/>
      <c r="HO279" s="21"/>
      <c r="HP279" s="21"/>
      <c r="HQ279" s="21"/>
      <c r="HR279" s="21"/>
      <c r="HS279" s="21"/>
      <c r="HT279" s="21"/>
      <c r="HU279" s="21"/>
      <c r="HV279" s="21"/>
      <c r="HW279" s="21"/>
      <c r="HX279" s="21"/>
      <c r="HY279" s="21"/>
      <c r="HZ279" s="21"/>
      <c r="IA279" s="21"/>
      <c r="IB279" s="21"/>
      <c r="IC279" s="21"/>
      <c r="ID279" s="21"/>
      <c r="IE279" s="21"/>
      <c r="IF279" s="21"/>
      <c r="IG279" s="21"/>
      <c r="IH279" s="21"/>
      <c r="II279" s="21"/>
      <c r="IJ279" s="21"/>
    </row>
    <row r="280" spans="2:244" s="1" customFormat="1" ht="15.75" x14ac:dyDescent="0.25">
      <c r="B280" s="47"/>
      <c r="C280" s="19" t="s">
        <v>76</v>
      </c>
      <c r="D280" s="6" t="str">
        <f>HYPERLINK(CONCATENATE("http://www.genenames.org/cgi-bin/gene_symbol_report?hgnc_id=HGNC:20799"),"SLC35D2")</f>
        <v>SLC35D2</v>
      </c>
      <c r="E280" s="8" t="s">
        <v>106</v>
      </c>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c r="DB280" s="21"/>
      <c r="DC280" s="21"/>
      <c r="DD280" s="21"/>
      <c r="DE280" s="21"/>
      <c r="DF280" s="21"/>
      <c r="DG280" s="21"/>
      <c r="DH280" s="21"/>
      <c r="DI280" s="21"/>
      <c r="DJ280" s="21"/>
      <c r="DK280" s="21"/>
      <c r="DL280" s="21"/>
      <c r="DM280" s="21"/>
      <c r="DN280" s="21"/>
      <c r="DO280" s="21"/>
      <c r="DP280" s="21"/>
      <c r="DQ280" s="21"/>
      <c r="DR280" s="21"/>
      <c r="DS280" s="21"/>
      <c r="DT280" s="21"/>
      <c r="DU280" s="21"/>
      <c r="DV280" s="21"/>
      <c r="DW280" s="21"/>
      <c r="DX280" s="21"/>
      <c r="DY280" s="21"/>
      <c r="DZ280" s="21"/>
      <c r="EA280" s="21"/>
      <c r="EB280" s="21"/>
      <c r="EC280" s="21"/>
      <c r="ED280" s="21"/>
      <c r="EE280" s="21"/>
      <c r="EF280" s="21"/>
      <c r="EG280" s="21"/>
      <c r="EH280" s="21"/>
      <c r="EI280" s="21"/>
      <c r="EJ280" s="21"/>
      <c r="EK280" s="21"/>
      <c r="EL280" s="21"/>
      <c r="EM280" s="21"/>
      <c r="EN280" s="21"/>
      <c r="EO280" s="21"/>
      <c r="EP280" s="21"/>
      <c r="EQ280" s="21"/>
      <c r="ER280" s="21"/>
      <c r="ES280" s="21"/>
      <c r="ET280" s="21"/>
      <c r="EU280" s="21"/>
      <c r="EV280" s="21"/>
      <c r="EW280" s="21"/>
      <c r="EX280" s="21"/>
      <c r="EY280" s="21"/>
      <c r="EZ280" s="21"/>
      <c r="FA280" s="21"/>
      <c r="FB280" s="21"/>
      <c r="FC280" s="21"/>
      <c r="FD280" s="21"/>
      <c r="FE280" s="21"/>
      <c r="FF280" s="21"/>
      <c r="FG280" s="21"/>
      <c r="FH280" s="21"/>
      <c r="FI280" s="21"/>
      <c r="FJ280" s="21"/>
      <c r="FK280" s="21"/>
      <c r="FL280" s="21"/>
      <c r="FM280" s="21"/>
      <c r="FN280" s="21"/>
      <c r="FO280" s="21"/>
      <c r="FP280" s="21"/>
      <c r="FQ280" s="21"/>
      <c r="FR280" s="21"/>
      <c r="FS280" s="21"/>
      <c r="FT280" s="21"/>
      <c r="FU280" s="21"/>
      <c r="FV280" s="21"/>
      <c r="FW280" s="21"/>
      <c r="FX280" s="21"/>
      <c r="FY280" s="21"/>
      <c r="FZ280" s="21"/>
      <c r="GA280" s="21"/>
      <c r="GB280" s="21"/>
      <c r="GC280" s="21"/>
      <c r="GD280" s="21"/>
      <c r="GE280" s="21"/>
      <c r="GF280" s="21"/>
      <c r="GG280" s="21"/>
      <c r="GH280" s="21"/>
      <c r="GI280" s="21"/>
      <c r="GJ280" s="21"/>
      <c r="GK280" s="21"/>
      <c r="GL280" s="21"/>
      <c r="GM280" s="21"/>
      <c r="GN280" s="21"/>
      <c r="GO280" s="21"/>
      <c r="GP280" s="21"/>
      <c r="GQ280" s="21"/>
      <c r="GR280" s="21"/>
      <c r="GS280" s="21"/>
      <c r="GT280" s="21"/>
      <c r="GU280" s="21"/>
      <c r="GV280" s="21"/>
      <c r="GW280" s="21"/>
      <c r="GX280" s="21"/>
      <c r="GY280" s="21"/>
      <c r="GZ280" s="21"/>
      <c r="HA280" s="21"/>
      <c r="HB280" s="21"/>
      <c r="HC280" s="21"/>
      <c r="HD280" s="21"/>
      <c r="HE280" s="21"/>
      <c r="HF280" s="21"/>
      <c r="HG280" s="21"/>
      <c r="HH280" s="21"/>
      <c r="HI280" s="21"/>
      <c r="HJ280" s="21"/>
      <c r="HK280" s="21"/>
      <c r="HL280" s="21"/>
      <c r="HM280" s="21"/>
      <c r="HN280" s="21"/>
      <c r="HO280" s="21"/>
      <c r="HP280" s="21"/>
      <c r="HQ280" s="21"/>
      <c r="HR280" s="21"/>
      <c r="HS280" s="21"/>
      <c r="HT280" s="21"/>
      <c r="HU280" s="21"/>
      <c r="HV280" s="21"/>
      <c r="HW280" s="21"/>
      <c r="HX280" s="21"/>
      <c r="HY280" s="21"/>
      <c r="HZ280" s="21"/>
      <c r="IA280" s="21"/>
      <c r="IB280" s="21"/>
      <c r="IC280" s="21"/>
      <c r="ID280" s="21"/>
      <c r="IE280" s="21"/>
      <c r="IF280" s="21"/>
      <c r="IG280" s="21"/>
      <c r="IH280" s="21"/>
      <c r="II280" s="21"/>
      <c r="IJ280" s="21"/>
    </row>
    <row r="281" spans="2:244" s="1" customFormat="1" ht="25.5" x14ac:dyDescent="0.25">
      <c r="B281" s="47"/>
      <c r="C281" s="48" t="s">
        <v>263</v>
      </c>
      <c r="D281" s="6" t="str">
        <f>HYPERLINK(CONCATENATE("http://www.genenames.org/cgi-bin/gene_symbol_report?hgnc_id=HGNC:23162"),"ALG10")</f>
        <v>ALG10</v>
      </c>
      <c r="E281" s="8" t="s">
        <v>264</v>
      </c>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c r="DB281" s="21"/>
      <c r="DC281" s="21"/>
      <c r="DD281" s="21"/>
      <c r="DE281" s="21"/>
      <c r="DF281" s="21"/>
      <c r="DG281" s="21"/>
      <c r="DH281" s="21"/>
      <c r="DI281" s="21"/>
      <c r="DJ281" s="21"/>
      <c r="DK281" s="21"/>
      <c r="DL281" s="21"/>
      <c r="DM281" s="21"/>
      <c r="DN281" s="21"/>
      <c r="DO281" s="21"/>
      <c r="DP281" s="21"/>
      <c r="DQ281" s="21"/>
      <c r="DR281" s="21"/>
      <c r="DS281" s="21"/>
      <c r="DT281" s="21"/>
      <c r="DU281" s="21"/>
      <c r="DV281" s="21"/>
      <c r="DW281" s="21"/>
      <c r="DX281" s="21"/>
      <c r="DY281" s="21"/>
      <c r="DZ281" s="21"/>
      <c r="EA281" s="21"/>
      <c r="EB281" s="21"/>
      <c r="EC281" s="21"/>
      <c r="ED281" s="21"/>
      <c r="EE281" s="21"/>
      <c r="EF281" s="21"/>
      <c r="EG281" s="21"/>
      <c r="EH281" s="21"/>
      <c r="EI281" s="21"/>
      <c r="EJ281" s="21"/>
      <c r="EK281" s="21"/>
      <c r="EL281" s="21"/>
      <c r="EM281" s="21"/>
      <c r="EN281" s="21"/>
      <c r="EO281" s="21"/>
      <c r="EP281" s="21"/>
      <c r="EQ281" s="21"/>
      <c r="ER281" s="21"/>
      <c r="ES281" s="21"/>
      <c r="ET281" s="21"/>
      <c r="EU281" s="21"/>
      <c r="EV281" s="21"/>
      <c r="EW281" s="21"/>
      <c r="EX281" s="21"/>
      <c r="EY281" s="21"/>
      <c r="EZ281" s="21"/>
      <c r="FA281" s="21"/>
      <c r="FB281" s="21"/>
      <c r="FC281" s="21"/>
      <c r="FD281" s="21"/>
      <c r="FE281" s="21"/>
      <c r="FF281" s="21"/>
      <c r="FG281" s="21"/>
      <c r="FH281" s="21"/>
      <c r="FI281" s="21"/>
      <c r="FJ281" s="21"/>
      <c r="FK281" s="21"/>
      <c r="FL281" s="21"/>
      <c r="FM281" s="21"/>
      <c r="FN281" s="21"/>
      <c r="FO281" s="21"/>
      <c r="FP281" s="21"/>
      <c r="FQ281" s="21"/>
      <c r="FR281" s="21"/>
      <c r="FS281" s="21"/>
      <c r="FT281" s="21"/>
      <c r="FU281" s="21"/>
      <c r="FV281" s="21"/>
      <c r="FW281" s="21"/>
      <c r="FX281" s="21"/>
      <c r="FY281" s="21"/>
      <c r="FZ281" s="21"/>
      <c r="GA281" s="21"/>
      <c r="GB281" s="21"/>
      <c r="GC281" s="21"/>
      <c r="GD281" s="21"/>
      <c r="GE281" s="21"/>
      <c r="GF281" s="21"/>
      <c r="GG281" s="21"/>
      <c r="GH281" s="21"/>
      <c r="GI281" s="21"/>
      <c r="GJ281" s="21"/>
      <c r="GK281" s="21"/>
      <c r="GL281" s="21"/>
      <c r="GM281" s="21"/>
      <c r="GN281" s="21"/>
      <c r="GO281" s="21"/>
      <c r="GP281" s="21"/>
      <c r="GQ281" s="21"/>
      <c r="GR281" s="21"/>
      <c r="GS281" s="21"/>
      <c r="GT281" s="21"/>
      <c r="GU281" s="21"/>
      <c r="GV281" s="21"/>
      <c r="GW281" s="21"/>
      <c r="GX281" s="21"/>
      <c r="GY281" s="21"/>
      <c r="GZ281" s="21"/>
      <c r="HA281" s="21"/>
      <c r="HB281" s="21"/>
      <c r="HC281" s="21"/>
      <c r="HD281" s="21"/>
      <c r="HE281" s="21"/>
      <c r="HF281" s="21"/>
      <c r="HG281" s="21"/>
      <c r="HH281" s="21"/>
      <c r="HI281" s="21"/>
      <c r="HJ281" s="21"/>
      <c r="HK281" s="21"/>
      <c r="HL281" s="21"/>
      <c r="HM281" s="21"/>
      <c r="HN281" s="21"/>
      <c r="HO281" s="21"/>
      <c r="HP281" s="21"/>
      <c r="HQ281" s="21"/>
      <c r="HR281" s="21"/>
      <c r="HS281" s="21"/>
      <c r="HT281" s="21"/>
      <c r="HU281" s="21"/>
      <c r="HV281" s="21"/>
      <c r="HW281" s="21"/>
      <c r="HX281" s="21"/>
      <c r="HY281" s="21"/>
      <c r="HZ281" s="21"/>
      <c r="IA281" s="21"/>
      <c r="IB281" s="21"/>
      <c r="IC281" s="21"/>
      <c r="ID281" s="21"/>
      <c r="IE281" s="21"/>
      <c r="IF281" s="21"/>
      <c r="IG281" s="21"/>
      <c r="IH281" s="21"/>
      <c r="II281" s="21"/>
      <c r="IJ281" s="21"/>
    </row>
    <row r="282" spans="2:244" s="1" customFormat="1" ht="25.5" x14ac:dyDescent="0.25">
      <c r="B282" s="47"/>
      <c r="C282" s="48"/>
      <c r="D282" s="6" t="str">
        <f>HYPERLINK(CONCATENATE("http://www.genenames.org/cgi-bin/gene_symbol_report?hgnc_id=HGNC:23157"),"ALG6")</f>
        <v>ALG6</v>
      </c>
      <c r="E282" s="8" t="s">
        <v>265</v>
      </c>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c r="DB282" s="21"/>
      <c r="DC282" s="21"/>
      <c r="DD282" s="21"/>
      <c r="DE282" s="21"/>
      <c r="DF282" s="21"/>
      <c r="DG282" s="21"/>
      <c r="DH282" s="21"/>
      <c r="DI282" s="21"/>
      <c r="DJ282" s="21"/>
      <c r="DK282" s="21"/>
      <c r="DL282" s="21"/>
      <c r="DM282" s="21"/>
      <c r="DN282" s="21"/>
      <c r="DO282" s="21"/>
      <c r="DP282" s="21"/>
      <c r="DQ282" s="21"/>
      <c r="DR282" s="21"/>
      <c r="DS282" s="21"/>
      <c r="DT282" s="21"/>
      <c r="DU282" s="21"/>
      <c r="DV282" s="21"/>
      <c r="DW282" s="21"/>
      <c r="DX282" s="21"/>
      <c r="DY282" s="21"/>
      <c r="DZ282" s="21"/>
      <c r="EA282" s="21"/>
      <c r="EB282" s="21"/>
      <c r="EC282" s="21"/>
      <c r="ED282" s="21"/>
      <c r="EE282" s="21"/>
      <c r="EF282" s="21"/>
      <c r="EG282" s="21"/>
      <c r="EH282" s="21"/>
      <c r="EI282" s="21"/>
      <c r="EJ282" s="21"/>
      <c r="EK282" s="21"/>
      <c r="EL282" s="21"/>
      <c r="EM282" s="21"/>
      <c r="EN282" s="21"/>
      <c r="EO282" s="21"/>
      <c r="EP282" s="21"/>
      <c r="EQ282" s="21"/>
      <c r="ER282" s="21"/>
      <c r="ES282" s="21"/>
      <c r="ET282" s="21"/>
      <c r="EU282" s="21"/>
      <c r="EV282" s="21"/>
      <c r="EW282" s="21"/>
      <c r="EX282" s="21"/>
      <c r="EY282" s="21"/>
      <c r="EZ282" s="21"/>
      <c r="FA282" s="21"/>
      <c r="FB282" s="21"/>
      <c r="FC282" s="21"/>
      <c r="FD282" s="21"/>
      <c r="FE282" s="21"/>
      <c r="FF282" s="21"/>
      <c r="FG282" s="21"/>
      <c r="FH282" s="21"/>
      <c r="FI282" s="21"/>
      <c r="FJ282" s="21"/>
      <c r="FK282" s="21"/>
      <c r="FL282" s="21"/>
      <c r="FM282" s="21"/>
      <c r="FN282" s="21"/>
      <c r="FO282" s="21"/>
      <c r="FP282" s="21"/>
      <c r="FQ282" s="21"/>
      <c r="FR282" s="21"/>
      <c r="FS282" s="21"/>
      <c r="FT282" s="21"/>
      <c r="FU282" s="21"/>
      <c r="FV282" s="21"/>
      <c r="FW282" s="21"/>
      <c r="FX282" s="21"/>
      <c r="FY282" s="21"/>
      <c r="FZ282" s="21"/>
      <c r="GA282" s="21"/>
      <c r="GB282" s="21"/>
      <c r="GC282" s="21"/>
      <c r="GD282" s="21"/>
      <c r="GE282" s="21"/>
      <c r="GF282" s="21"/>
      <c r="GG282" s="21"/>
      <c r="GH282" s="21"/>
      <c r="GI282" s="21"/>
      <c r="GJ282" s="21"/>
      <c r="GK282" s="21"/>
      <c r="GL282" s="21"/>
      <c r="GM282" s="21"/>
      <c r="GN282" s="21"/>
      <c r="GO282" s="21"/>
      <c r="GP282" s="21"/>
      <c r="GQ282" s="21"/>
      <c r="GR282" s="21"/>
      <c r="GS282" s="21"/>
      <c r="GT282" s="21"/>
      <c r="GU282" s="21"/>
      <c r="GV282" s="21"/>
      <c r="GW282" s="21"/>
      <c r="GX282" s="21"/>
      <c r="GY282" s="21"/>
      <c r="GZ282" s="21"/>
      <c r="HA282" s="21"/>
      <c r="HB282" s="21"/>
      <c r="HC282" s="21"/>
      <c r="HD282" s="21"/>
      <c r="HE282" s="21"/>
      <c r="HF282" s="21"/>
      <c r="HG282" s="21"/>
      <c r="HH282" s="21"/>
      <c r="HI282" s="21"/>
      <c r="HJ282" s="21"/>
      <c r="HK282" s="21"/>
      <c r="HL282" s="21"/>
      <c r="HM282" s="21"/>
      <c r="HN282" s="21"/>
      <c r="HO282" s="21"/>
      <c r="HP282" s="21"/>
      <c r="HQ282" s="21"/>
      <c r="HR282" s="21"/>
      <c r="HS282" s="21"/>
      <c r="HT282" s="21"/>
      <c r="HU282" s="21"/>
      <c r="HV282" s="21"/>
      <c r="HW282" s="21"/>
      <c r="HX282" s="21"/>
      <c r="HY282" s="21"/>
      <c r="HZ282" s="21"/>
      <c r="IA282" s="21"/>
      <c r="IB282" s="21"/>
      <c r="IC282" s="21"/>
      <c r="ID282" s="21"/>
      <c r="IE282" s="21"/>
      <c r="IF282" s="21"/>
      <c r="IG282" s="21"/>
      <c r="IH282" s="21"/>
      <c r="II282" s="21"/>
      <c r="IJ282" s="21"/>
    </row>
    <row r="283" spans="2:244" s="1" customFormat="1" ht="25.5" x14ac:dyDescent="0.25">
      <c r="B283" s="47"/>
      <c r="C283" s="48"/>
      <c r="D283" s="6" t="str">
        <f>HYPERLINK(CONCATENATE("http://www.genenames.org/cgi-bin/gene_symbol_report?hgnc_id=HGNC:23161"),"ALG8")</f>
        <v>ALG8</v>
      </c>
      <c r="E283" s="8" t="s">
        <v>266</v>
      </c>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c r="DB283" s="21"/>
      <c r="DC283" s="21"/>
      <c r="DD283" s="21"/>
      <c r="DE283" s="21"/>
      <c r="DF283" s="21"/>
      <c r="DG283" s="21"/>
      <c r="DH283" s="21"/>
      <c r="DI283" s="21"/>
      <c r="DJ283" s="21"/>
      <c r="DK283" s="21"/>
      <c r="DL283" s="21"/>
      <c r="DM283" s="21"/>
      <c r="DN283" s="21"/>
      <c r="DO283" s="21"/>
      <c r="DP283" s="21"/>
      <c r="DQ283" s="21"/>
      <c r="DR283" s="21"/>
      <c r="DS283" s="21"/>
      <c r="DT283" s="21"/>
      <c r="DU283" s="21"/>
      <c r="DV283" s="21"/>
      <c r="DW283" s="21"/>
      <c r="DX283" s="21"/>
      <c r="DY283" s="21"/>
      <c r="DZ283" s="21"/>
      <c r="EA283" s="21"/>
      <c r="EB283" s="21"/>
      <c r="EC283" s="21"/>
      <c r="ED283" s="21"/>
      <c r="EE283" s="21"/>
      <c r="EF283" s="21"/>
      <c r="EG283" s="21"/>
      <c r="EH283" s="21"/>
      <c r="EI283" s="21"/>
      <c r="EJ283" s="21"/>
      <c r="EK283" s="21"/>
      <c r="EL283" s="21"/>
      <c r="EM283" s="21"/>
      <c r="EN283" s="21"/>
      <c r="EO283" s="21"/>
      <c r="EP283" s="21"/>
      <c r="EQ283" s="21"/>
      <c r="ER283" s="21"/>
      <c r="ES283" s="21"/>
      <c r="ET283" s="21"/>
      <c r="EU283" s="21"/>
      <c r="EV283" s="21"/>
      <c r="EW283" s="21"/>
      <c r="EX283" s="21"/>
      <c r="EY283" s="21"/>
      <c r="EZ283" s="21"/>
      <c r="FA283" s="21"/>
      <c r="FB283" s="21"/>
      <c r="FC283" s="21"/>
      <c r="FD283" s="21"/>
      <c r="FE283" s="21"/>
      <c r="FF283" s="21"/>
      <c r="FG283" s="21"/>
      <c r="FH283" s="21"/>
      <c r="FI283" s="21"/>
      <c r="FJ283" s="21"/>
      <c r="FK283" s="21"/>
      <c r="FL283" s="21"/>
      <c r="FM283" s="21"/>
      <c r="FN283" s="21"/>
      <c r="FO283" s="21"/>
      <c r="FP283" s="21"/>
      <c r="FQ283" s="21"/>
      <c r="FR283" s="21"/>
      <c r="FS283" s="21"/>
      <c r="FT283" s="21"/>
      <c r="FU283" s="21"/>
      <c r="FV283" s="21"/>
      <c r="FW283" s="21"/>
      <c r="FX283" s="21"/>
      <c r="FY283" s="21"/>
      <c r="FZ283" s="21"/>
      <c r="GA283" s="21"/>
      <c r="GB283" s="21"/>
      <c r="GC283" s="21"/>
      <c r="GD283" s="21"/>
      <c r="GE283" s="21"/>
      <c r="GF283" s="21"/>
      <c r="GG283" s="21"/>
      <c r="GH283" s="21"/>
      <c r="GI283" s="21"/>
      <c r="GJ283" s="21"/>
      <c r="GK283" s="21"/>
      <c r="GL283" s="21"/>
      <c r="GM283" s="21"/>
      <c r="GN283" s="21"/>
      <c r="GO283" s="21"/>
      <c r="GP283" s="21"/>
      <c r="GQ283" s="21"/>
      <c r="GR283" s="21"/>
      <c r="GS283" s="21"/>
      <c r="GT283" s="21"/>
      <c r="GU283" s="21"/>
      <c r="GV283" s="21"/>
      <c r="GW283" s="21"/>
      <c r="GX283" s="21"/>
      <c r="GY283" s="21"/>
      <c r="GZ283" s="21"/>
      <c r="HA283" s="21"/>
      <c r="HB283" s="21"/>
      <c r="HC283" s="21"/>
      <c r="HD283" s="21"/>
      <c r="HE283" s="21"/>
      <c r="HF283" s="21"/>
      <c r="HG283" s="21"/>
      <c r="HH283" s="21"/>
      <c r="HI283" s="21"/>
      <c r="HJ283" s="21"/>
      <c r="HK283" s="21"/>
      <c r="HL283" s="21"/>
      <c r="HM283" s="21"/>
      <c r="HN283" s="21"/>
      <c r="HO283" s="21"/>
      <c r="HP283" s="21"/>
      <c r="HQ283" s="21"/>
      <c r="HR283" s="21"/>
      <c r="HS283" s="21"/>
      <c r="HT283" s="21"/>
      <c r="HU283" s="21"/>
      <c r="HV283" s="21"/>
      <c r="HW283" s="21"/>
      <c r="HX283" s="21"/>
      <c r="HY283" s="21"/>
      <c r="HZ283" s="21"/>
      <c r="IA283" s="21"/>
      <c r="IB283" s="21"/>
      <c r="IC283" s="21"/>
      <c r="ID283" s="21"/>
      <c r="IE283" s="21"/>
      <c r="IF283" s="21"/>
      <c r="IG283" s="21"/>
      <c r="IH283" s="21"/>
      <c r="II283" s="21"/>
      <c r="IJ283" s="21"/>
    </row>
    <row r="284" spans="2:244" s="1" customFormat="1" ht="15.75" x14ac:dyDescent="0.25">
      <c r="B284" s="47"/>
      <c r="C284" s="48"/>
      <c r="D284" s="6" t="str">
        <f>HYPERLINK(CONCATENATE("http://www.genenames.org/cgi-bin/gene_symbol_report?hgnc_id=HGNC:12524"),"UGCG")</f>
        <v>UGCG</v>
      </c>
      <c r="E284" s="8" t="s">
        <v>267</v>
      </c>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c r="DB284" s="21"/>
      <c r="DC284" s="21"/>
      <c r="DD284" s="21"/>
      <c r="DE284" s="21"/>
      <c r="DF284" s="21"/>
      <c r="DG284" s="21"/>
      <c r="DH284" s="21"/>
      <c r="DI284" s="21"/>
      <c r="DJ284" s="21"/>
      <c r="DK284" s="21"/>
      <c r="DL284" s="21"/>
      <c r="DM284" s="21"/>
      <c r="DN284" s="21"/>
      <c r="DO284" s="21"/>
      <c r="DP284" s="21"/>
      <c r="DQ284" s="21"/>
      <c r="DR284" s="21"/>
      <c r="DS284" s="21"/>
      <c r="DT284" s="21"/>
      <c r="DU284" s="21"/>
      <c r="DV284" s="21"/>
      <c r="DW284" s="21"/>
      <c r="DX284" s="21"/>
      <c r="DY284" s="21"/>
      <c r="DZ284" s="21"/>
      <c r="EA284" s="21"/>
      <c r="EB284" s="21"/>
      <c r="EC284" s="21"/>
      <c r="ED284" s="21"/>
      <c r="EE284" s="21"/>
      <c r="EF284" s="21"/>
      <c r="EG284" s="21"/>
      <c r="EH284" s="21"/>
      <c r="EI284" s="21"/>
      <c r="EJ284" s="21"/>
      <c r="EK284" s="21"/>
      <c r="EL284" s="21"/>
      <c r="EM284" s="21"/>
      <c r="EN284" s="21"/>
      <c r="EO284" s="21"/>
      <c r="EP284" s="21"/>
      <c r="EQ284" s="21"/>
      <c r="ER284" s="21"/>
      <c r="ES284" s="21"/>
      <c r="ET284" s="21"/>
      <c r="EU284" s="21"/>
      <c r="EV284" s="21"/>
      <c r="EW284" s="21"/>
      <c r="EX284" s="21"/>
      <c r="EY284" s="21"/>
      <c r="EZ284" s="21"/>
      <c r="FA284" s="21"/>
      <c r="FB284" s="21"/>
      <c r="FC284" s="21"/>
      <c r="FD284" s="21"/>
      <c r="FE284" s="21"/>
      <c r="FF284" s="21"/>
      <c r="FG284" s="21"/>
      <c r="FH284" s="21"/>
      <c r="FI284" s="21"/>
      <c r="FJ284" s="21"/>
      <c r="FK284" s="21"/>
      <c r="FL284" s="21"/>
      <c r="FM284" s="21"/>
      <c r="FN284" s="21"/>
      <c r="FO284" s="21"/>
      <c r="FP284" s="21"/>
      <c r="FQ284" s="21"/>
      <c r="FR284" s="21"/>
      <c r="FS284" s="21"/>
      <c r="FT284" s="21"/>
      <c r="FU284" s="21"/>
      <c r="FV284" s="21"/>
      <c r="FW284" s="21"/>
      <c r="FX284" s="21"/>
      <c r="FY284" s="21"/>
      <c r="FZ284" s="21"/>
      <c r="GA284" s="21"/>
      <c r="GB284" s="21"/>
      <c r="GC284" s="21"/>
      <c r="GD284" s="21"/>
      <c r="GE284" s="21"/>
      <c r="GF284" s="21"/>
      <c r="GG284" s="21"/>
      <c r="GH284" s="21"/>
      <c r="GI284" s="21"/>
      <c r="GJ284" s="21"/>
      <c r="GK284" s="21"/>
      <c r="GL284" s="21"/>
      <c r="GM284" s="21"/>
      <c r="GN284" s="21"/>
      <c r="GO284" s="21"/>
      <c r="GP284" s="21"/>
      <c r="GQ284" s="21"/>
      <c r="GR284" s="21"/>
      <c r="GS284" s="21"/>
      <c r="GT284" s="21"/>
      <c r="GU284" s="21"/>
      <c r="GV284" s="21"/>
      <c r="GW284" s="21"/>
      <c r="GX284" s="21"/>
      <c r="GY284" s="21"/>
      <c r="GZ284" s="21"/>
      <c r="HA284" s="21"/>
      <c r="HB284" s="21"/>
      <c r="HC284" s="21"/>
      <c r="HD284" s="21"/>
      <c r="HE284" s="21"/>
      <c r="HF284" s="21"/>
      <c r="HG284" s="21"/>
      <c r="HH284" s="21"/>
      <c r="HI284" s="21"/>
      <c r="HJ284" s="21"/>
      <c r="HK284" s="21"/>
      <c r="HL284" s="21"/>
      <c r="HM284" s="21"/>
      <c r="HN284" s="21"/>
      <c r="HO284" s="21"/>
      <c r="HP284" s="21"/>
      <c r="HQ284" s="21"/>
      <c r="HR284" s="21"/>
      <c r="HS284" s="21"/>
      <c r="HT284" s="21"/>
      <c r="HU284" s="21"/>
      <c r="HV284" s="21"/>
      <c r="HW284" s="21"/>
      <c r="HX284" s="21"/>
      <c r="HY284" s="21"/>
      <c r="HZ284" s="21"/>
      <c r="IA284" s="21"/>
      <c r="IB284" s="21"/>
      <c r="IC284" s="21"/>
      <c r="ID284" s="21"/>
      <c r="IE284" s="21"/>
      <c r="IF284" s="21"/>
      <c r="IG284" s="21"/>
      <c r="IH284" s="21"/>
      <c r="II284" s="21"/>
      <c r="IJ284" s="21"/>
    </row>
    <row r="285" spans="2:244" s="1" customFormat="1" ht="25.5" x14ac:dyDescent="0.25">
      <c r="B285" s="47"/>
      <c r="C285" s="48"/>
      <c r="D285" s="6" t="str">
        <f>HYPERLINK(CONCATENATE("http://www.genenames.org/cgi-bin/gene_symbol_report?hgnc_id=HGNC:31088"),"ALG10B")</f>
        <v>ALG10B</v>
      </c>
      <c r="E285" s="8" t="s">
        <v>268</v>
      </c>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c r="DB285" s="21"/>
      <c r="DC285" s="21"/>
      <c r="DD285" s="21"/>
      <c r="DE285" s="21"/>
      <c r="DF285" s="21"/>
      <c r="DG285" s="21"/>
      <c r="DH285" s="21"/>
      <c r="DI285" s="21"/>
      <c r="DJ285" s="21"/>
      <c r="DK285" s="21"/>
      <c r="DL285" s="21"/>
      <c r="DM285" s="21"/>
      <c r="DN285" s="21"/>
      <c r="DO285" s="21"/>
      <c r="DP285" s="21"/>
      <c r="DQ285" s="21"/>
      <c r="DR285" s="21"/>
      <c r="DS285" s="21"/>
      <c r="DT285" s="21"/>
      <c r="DU285" s="21"/>
      <c r="DV285" s="21"/>
      <c r="DW285" s="21"/>
      <c r="DX285" s="21"/>
      <c r="DY285" s="21"/>
      <c r="DZ285" s="21"/>
      <c r="EA285" s="21"/>
      <c r="EB285" s="21"/>
      <c r="EC285" s="21"/>
      <c r="ED285" s="21"/>
      <c r="EE285" s="21"/>
      <c r="EF285" s="21"/>
      <c r="EG285" s="21"/>
      <c r="EH285" s="21"/>
      <c r="EI285" s="21"/>
      <c r="EJ285" s="21"/>
      <c r="EK285" s="21"/>
      <c r="EL285" s="21"/>
      <c r="EM285" s="21"/>
      <c r="EN285" s="21"/>
      <c r="EO285" s="21"/>
      <c r="EP285" s="21"/>
      <c r="EQ285" s="21"/>
      <c r="ER285" s="21"/>
      <c r="ES285" s="21"/>
      <c r="ET285" s="21"/>
      <c r="EU285" s="21"/>
      <c r="EV285" s="21"/>
      <c r="EW285" s="21"/>
      <c r="EX285" s="21"/>
      <c r="EY285" s="21"/>
      <c r="EZ285" s="21"/>
      <c r="FA285" s="21"/>
      <c r="FB285" s="21"/>
      <c r="FC285" s="21"/>
      <c r="FD285" s="21"/>
      <c r="FE285" s="21"/>
      <c r="FF285" s="21"/>
      <c r="FG285" s="21"/>
      <c r="FH285" s="21"/>
      <c r="FI285" s="21"/>
      <c r="FJ285" s="21"/>
      <c r="FK285" s="21"/>
      <c r="FL285" s="21"/>
      <c r="FM285" s="21"/>
      <c r="FN285" s="21"/>
      <c r="FO285" s="21"/>
      <c r="FP285" s="21"/>
      <c r="FQ285" s="21"/>
      <c r="FR285" s="21"/>
      <c r="FS285" s="21"/>
      <c r="FT285" s="21"/>
      <c r="FU285" s="21"/>
      <c r="FV285" s="21"/>
      <c r="FW285" s="21"/>
      <c r="FX285" s="21"/>
      <c r="FY285" s="21"/>
      <c r="FZ285" s="21"/>
      <c r="GA285" s="21"/>
      <c r="GB285" s="21"/>
      <c r="GC285" s="21"/>
      <c r="GD285" s="21"/>
      <c r="GE285" s="21"/>
      <c r="GF285" s="21"/>
      <c r="GG285" s="21"/>
      <c r="GH285" s="21"/>
      <c r="GI285" s="21"/>
      <c r="GJ285" s="21"/>
      <c r="GK285" s="21"/>
      <c r="GL285" s="21"/>
      <c r="GM285" s="21"/>
      <c r="GN285" s="21"/>
      <c r="GO285" s="21"/>
      <c r="GP285" s="21"/>
      <c r="GQ285" s="21"/>
      <c r="GR285" s="21"/>
      <c r="GS285" s="21"/>
      <c r="GT285" s="21"/>
      <c r="GU285" s="21"/>
      <c r="GV285" s="21"/>
      <c r="GW285" s="21"/>
      <c r="GX285" s="21"/>
      <c r="GY285" s="21"/>
      <c r="GZ285" s="21"/>
      <c r="HA285" s="21"/>
      <c r="HB285" s="21"/>
      <c r="HC285" s="21"/>
      <c r="HD285" s="21"/>
      <c r="HE285" s="21"/>
      <c r="HF285" s="21"/>
      <c r="HG285" s="21"/>
      <c r="HH285" s="21"/>
      <c r="HI285" s="21"/>
      <c r="HJ285" s="21"/>
      <c r="HK285" s="21"/>
      <c r="HL285" s="21"/>
      <c r="HM285" s="21"/>
      <c r="HN285" s="21"/>
      <c r="HO285" s="21"/>
      <c r="HP285" s="21"/>
      <c r="HQ285" s="21"/>
      <c r="HR285" s="21"/>
      <c r="HS285" s="21"/>
      <c r="HT285" s="21"/>
      <c r="HU285" s="21"/>
      <c r="HV285" s="21"/>
      <c r="HW285" s="21"/>
      <c r="HX285" s="21"/>
      <c r="HY285" s="21"/>
      <c r="HZ285" s="21"/>
      <c r="IA285" s="21"/>
      <c r="IB285" s="21"/>
      <c r="IC285" s="21"/>
      <c r="ID285" s="21"/>
      <c r="IE285" s="21"/>
      <c r="IF285" s="21"/>
      <c r="IG285" s="21"/>
      <c r="IH285" s="21"/>
      <c r="II285" s="21"/>
      <c r="IJ285" s="21"/>
    </row>
    <row r="286" spans="2:244" s="1" customFormat="1" ht="15.75" x14ac:dyDescent="0.25">
      <c r="B286" s="47"/>
      <c r="C286" s="48"/>
      <c r="D286" s="6" t="str">
        <f>HYPERLINK(CONCATENATE("http://www.genenames.org/cgi-bin/gene_symbol_report?hgnc_id=HGNC:15663"),"UGGT1")</f>
        <v>UGGT1</v>
      </c>
      <c r="E286" s="8" t="s">
        <v>269</v>
      </c>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c r="DB286" s="21"/>
      <c r="DC286" s="21"/>
      <c r="DD286" s="21"/>
      <c r="DE286" s="21"/>
      <c r="DF286" s="21"/>
      <c r="DG286" s="21"/>
      <c r="DH286" s="21"/>
      <c r="DI286" s="21"/>
      <c r="DJ286" s="21"/>
      <c r="DK286" s="21"/>
      <c r="DL286" s="21"/>
      <c r="DM286" s="21"/>
      <c r="DN286" s="21"/>
      <c r="DO286" s="21"/>
      <c r="DP286" s="21"/>
      <c r="DQ286" s="21"/>
      <c r="DR286" s="21"/>
      <c r="DS286" s="21"/>
      <c r="DT286" s="21"/>
      <c r="DU286" s="21"/>
      <c r="DV286" s="21"/>
      <c r="DW286" s="21"/>
      <c r="DX286" s="21"/>
      <c r="DY286" s="21"/>
      <c r="DZ286" s="21"/>
      <c r="EA286" s="21"/>
      <c r="EB286" s="21"/>
      <c r="EC286" s="21"/>
      <c r="ED286" s="21"/>
      <c r="EE286" s="21"/>
      <c r="EF286" s="21"/>
      <c r="EG286" s="21"/>
      <c r="EH286" s="21"/>
      <c r="EI286" s="21"/>
      <c r="EJ286" s="21"/>
      <c r="EK286" s="21"/>
      <c r="EL286" s="21"/>
      <c r="EM286" s="21"/>
      <c r="EN286" s="21"/>
      <c r="EO286" s="21"/>
      <c r="EP286" s="21"/>
      <c r="EQ286" s="21"/>
      <c r="ER286" s="21"/>
      <c r="ES286" s="21"/>
      <c r="ET286" s="21"/>
      <c r="EU286" s="21"/>
      <c r="EV286" s="21"/>
      <c r="EW286" s="21"/>
      <c r="EX286" s="21"/>
      <c r="EY286" s="21"/>
      <c r="EZ286" s="21"/>
      <c r="FA286" s="21"/>
      <c r="FB286" s="21"/>
      <c r="FC286" s="21"/>
      <c r="FD286" s="21"/>
      <c r="FE286" s="21"/>
      <c r="FF286" s="21"/>
      <c r="FG286" s="21"/>
      <c r="FH286" s="21"/>
      <c r="FI286" s="21"/>
      <c r="FJ286" s="21"/>
      <c r="FK286" s="21"/>
      <c r="FL286" s="21"/>
      <c r="FM286" s="21"/>
      <c r="FN286" s="21"/>
      <c r="FO286" s="21"/>
      <c r="FP286" s="21"/>
      <c r="FQ286" s="21"/>
      <c r="FR286" s="21"/>
      <c r="FS286" s="21"/>
      <c r="FT286" s="21"/>
      <c r="FU286" s="21"/>
      <c r="FV286" s="21"/>
      <c r="FW286" s="21"/>
      <c r="FX286" s="21"/>
      <c r="FY286" s="21"/>
      <c r="FZ286" s="21"/>
      <c r="GA286" s="21"/>
      <c r="GB286" s="21"/>
      <c r="GC286" s="21"/>
      <c r="GD286" s="21"/>
      <c r="GE286" s="21"/>
      <c r="GF286" s="21"/>
      <c r="GG286" s="21"/>
      <c r="GH286" s="21"/>
      <c r="GI286" s="21"/>
      <c r="GJ286" s="21"/>
      <c r="GK286" s="21"/>
      <c r="GL286" s="21"/>
      <c r="GM286" s="21"/>
      <c r="GN286" s="21"/>
      <c r="GO286" s="21"/>
      <c r="GP286" s="21"/>
      <c r="GQ286" s="21"/>
      <c r="GR286" s="21"/>
      <c r="GS286" s="21"/>
      <c r="GT286" s="21"/>
      <c r="GU286" s="21"/>
      <c r="GV286" s="21"/>
      <c r="GW286" s="21"/>
      <c r="GX286" s="21"/>
      <c r="GY286" s="21"/>
      <c r="GZ286" s="21"/>
      <c r="HA286" s="21"/>
      <c r="HB286" s="21"/>
      <c r="HC286" s="21"/>
      <c r="HD286" s="21"/>
      <c r="HE286" s="21"/>
      <c r="HF286" s="21"/>
      <c r="HG286" s="21"/>
      <c r="HH286" s="21"/>
      <c r="HI286" s="21"/>
      <c r="HJ286" s="21"/>
      <c r="HK286" s="21"/>
      <c r="HL286" s="21"/>
      <c r="HM286" s="21"/>
      <c r="HN286" s="21"/>
      <c r="HO286" s="21"/>
      <c r="HP286" s="21"/>
      <c r="HQ286" s="21"/>
      <c r="HR286" s="21"/>
      <c r="HS286" s="21"/>
      <c r="HT286" s="21"/>
      <c r="HU286" s="21"/>
      <c r="HV286" s="21"/>
      <c r="HW286" s="21"/>
      <c r="HX286" s="21"/>
      <c r="HY286" s="21"/>
      <c r="HZ286" s="21"/>
      <c r="IA286" s="21"/>
      <c r="IB286" s="21"/>
      <c r="IC286" s="21"/>
      <c r="ID286" s="21"/>
      <c r="IE286" s="21"/>
      <c r="IF286" s="21"/>
      <c r="IG286" s="21"/>
      <c r="IH286" s="21"/>
      <c r="II286" s="21"/>
      <c r="IJ286" s="21"/>
    </row>
    <row r="287" spans="2:244" s="1" customFormat="1" ht="15.75" x14ac:dyDescent="0.25">
      <c r="B287" s="47"/>
      <c r="C287" s="48"/>
      <c r="D287" s="6" t="str">
        <f>HYPERLINK(CONCATENATE("http://www.genenames.org/cgi-bin/gene_symbol_report?hgnc_id=HGNC:15664"),"UGGT2")</f>
        <v>UGGT2</v>
      </c>
      <c r="E287" s="8" t="s">
        <v>270</v>
      </c>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c r="DB287" s="21"/>
      <c r="DC287" s="21"/>
      <c r="DD287" s="21"/>
      <c r="DE287" s="21"/>
      <c r="DF287" s="21"/>
      <c r="DG287" s="21"/>
      <c r="DH287" s="21"/>
      <c r="DI287" s="21"/>
      <c r="DJ287" s="21"/>
      <c r="DK287" s="21"/>
      <c r="DL287" s="21"/>
      <c r="DM287" s="21"/>
      <c r="DN287" s="21"/>
      <c r="DO287" s="21"/>
      <c r="DP287" s="21"/>
      <c r="DQ287" s="21"/>
      <c r="DR287" s="21"/>
      <c r="DS287" s="21"/>
      <c r="DT287" s="21"/>
      <c r="DU287" s="21"/>
      <c r="DV287" s="21"/>
      <c r="DW287" s="21"/>
      <c r="DX287" s="21"/>
      <c r="DY287" s="21"/>
      <c r="DZ287" s="21"/>
      <c r="EA287" s="21"/>
      <c r="EB287" s="21"/>
      <c r="EC287" s="21"/>
      <c r="ED287" s="21"/>
      <c r="EE287" s="21"/>
      <c r="EF287" s="21"/>
      <c r="EG287" s="21"/>
      <c r="EH287" s="21"/>
      <c r="EI287" s="21"/>
      <c r="EJ287" s="21"/>
      <c r="EK287" s="21"/>
      <c r="EL287" s="21"/>
      <c r="EM287" s="21"/>
      <c r="EN287" s="21"/>
      <c r="EO287" s="21"/>
      <c r="EP287" s="21"/>
      <c r="EQ287" s="21"/>
      <c r="ER287" s="21"/>
      <c r="ES287" s="21"/>
      <c r="ET287" s="21"/>
      <c r="EU287" s="21"/>
      <c r="EV287" s="21"/>
      <c r="EW287" s="21"/>
      <c r="EX287" s="21"/>
      <c r="EY287" s="21"/>
      <c r="EZ287" s="21"/>
      <c r="FA287" s="21"/>
      <c r="FB287" s="21"/>
      <c r="FC287" s="21"/>
      <c r="FD287" s="21"/>
      <c r="FE287" s="21"/>
      <c r="FF287" s="21"/>
      <c r="FG287" s="21"/>
      <c r="FH287" s="21"/>
      <c r="FI287" s="21"/>
      <c r="FJ287" s="21"/>
      <c r="FK287" s="21"/>
      <c r="FL287" s="21"/>
      <c r="FM287" s="21"/>
      <c r="FN287" s="21"/>
      <c r="FO287" s="21"/>
      <c r="FP287" s="21"/>
      <c r="FQ287" s="21"/>
      <c r="FR287" s="21"/>
      <c r="FS287" s="21"/>
      <c r="FT287" s="21"/>
      <c r="FU287" s="21"/>
      <c r="FV287" s="21"/>
      <c r="FW287" s="21"/>
      <c r="FX287" s="21"/>
      <c r="FY287" s="21"/>
      <c r="FZ287" s="21"/>
      <c r="GA287" s="21"/>
      <c r="GB287" s="21"/>
      <c r="GC287" s="21"/>
      <c r="GD287" s="21"/>
      <c r="GE287" s="21"/>
      <c r="GF287" s="21"/>
      <c r="GG287" s="21"/>
      <c r="GH287" s="21"/>
      <c r="GI287" s="21"/>
      <c r="GJ287" s="21"/>
      <c r="GK287" s="21"/>
      <c r="GL287" s="21"/>
      <c r="GM287" s="21"/>
      <c r="GN287" s="21"/>
      <c r="GO287" s="21"/>
      <c r="GP287" s="21"/>
      <c r="GQ287" s="21"/>
      <c r="GR287" s="21"/>
      <c r="GS287" s="21"/>
      <c r="GT287" s="21"/>
      <c r="GU287" s="21"/>
      <c r="GV287" s="21"/>
      <c r="GW287" s="21"/>
      <c r="GX287" s="21"/>
      <c r="GY287" s="21"/>
      <c r="GZ287" s="21"/>
      <c r="HA287" s="21"/>
      <c r="HB287" s="21"/>
      <c r="HC287" s="21"/>
      <c r="HD287" s="21"/>
      <c r="HE287" s="21"/>
      <c r="HF287" s="21"/>
      <c r="HG287" s="21"/>
      <c r="HH287" s="21"/>
      <c r="HI287" s="21"/>
      <c r="HJ287" s="21"/>
      <c r="HK287" s="21"/>
      <c r="HL287" s="21"/>
      <c r="HM287" s="21"/>
      <c r="HN287" s="21"/>
      <c r="HO287" s="21"/>
      <c r="HP287" s="21"/>
      <c r="HQ287" s="21"/>
      <c r="HR287" s="21"/>
      <c r="HS287" s="21"/>
      <c r="HT287" s="21"/>
      <c r="HU287" s="21"/>
      <c r="HV287" s="21"/>
      <c r="HW287" s="21"/>
      <c r="HX287" s="21"/>
      <c r="HY287" s="21"/>
      <c r="HZ287" s="21"/>
      <c r="IA287" s="21"/>
      <c r="IB287" s="21"/>
      <c r="IC287" s="21"/>
      <c r="ID287" s="21"/>
      <c r="IE287" s="21"/>
      <c r="IF287" s="21"/>
      <c r="IG287" s="21"/>
      <c r="IH287" s="21"/>
      <c r="II287" s="21"/>
      <c r="IJ287" s="21"/>
    </row>
    <row r="288" spans="2:244" s="1" customFormat="1" ht="15.75" x14ac:dyDescent="0.25">
      <c r="B288" s="47"/>
      <c r="C288" s="48"/>
      <c r="D288" s="6" t="str">
        <f>HYPERLINK(CONCATENATE("http://www.genenames.org/cgi-bin/gene_symbol_report?hgnc_id=HGNC:4699"),"GYG1")</f>
        <v>GYG1</v>
      </c>
      <c r="E288" s="8" t="s">
        <v>271</v>
      </c>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c r="DB288" s="21"/>
      <c r="DC288" s="21"/>
      <c r="DD288" s="21"/>
      <c r="DE288" s="21"/>
      <c r="DF288" s="21"/>
      <c r="DG288" s="21"/>
      <c r="DH288" s="21"/>
      <c r="DI288" s="21"/>
      <c r="DJ288" s="21"/>
      <c r="DK288" s="21"/>
      <c r="DL288" s="21"/>
      <c r="DM288" s="21"/>
      <c r="DN288" s="21"/>
      <c r="DO288" s="21"/>
      <c r="DP288" s="21"/>
      <c r="DQ288" s="21"/>
      <c r="DR288" s="21"/>
      <c r="DS288" s="21"/>
      <c r="DT288" s="21"/>
      <c r="DU288" s="21"/>
      <c r="DV288" s="21"/>
      <c r="DW288" s="21"/>
      <c r="DX288" s="21"/>
      <c r="DY288" s="21"/>
      <c r="DZ288" s="21"/>
      <c r="EA288" s="21"/>
      <c r="EB288" s="21"/>
      <c r="EC288" s="21"/>
      <c r="ED288" s="21"/>
      <c r="EE288" s="21"/>
      <c r="EF288" s="21"/>
      <c r="EG288" s="21"/>
      <c r="EH288" s="21"/>
      <c r="EI288" s="21"/>
      <c r="EJ288" s="21"/>
      <c r="EK288" s="21"/>
      <c r="EL288" s="21"/>
      <c r="EM288" s="21"/>
      <c r="EN288" s="21"/>
      <c r="EO288" s="21"/>
      <c r="EP288" s="21"/>
      <c r="EQ288" s="21"/>
      <c r="ER288" s="21"/>
      <c r="ES288" s="21"/>
      <c r="ET288" s="21"/>
      <c r="EU288" s="21"/>
      <c r="EV288" s="21"/>
      <c r="EW288" s="21"/>
      <c r="EX288" s="21"/>
      <c r="EY288" s="21"/>
      <c r="EZ288" s="21"/>
      <c r="FA288" s="21"/>
      <c r="FB288" s="21"/>
      <c r="FC288" s="21"/>
      <c r="FD288" s="21"/>
      <c r="FE288" s="21"/>
      <c r="FF288" s="21"/>
      <c r="FG288" s="21"/>
      <c r="FH288" s="21"/>
      <c r="FI288" s="21"/>
      <c r="FJ288" s="21"/>
      <c r="FK288" s="21"/>
      <c r="FL288" s="21"/>
      <c r="FM288" s="21"/>
      <c r="FN288" s="21"/>
      <c r="FO288" s="21"/>
      <c r="FP288" s="21"/>
      <c r="FQ288" s="21"/>
      <c r="FR288" s="21"/>
      <c r="FS288" s="21"/>
      <c r="FT288" s="21"/>
      <c r="FU288" s="21"/>
      <c r="FV288" s="21"/>
      <c r="FW288" s="21"/>
      <c r="FX288" s="21"/>
      <c r="FY288" s="21"/>
      <c r="FZ288" s="21"/>
      <c r="GA288" s="21"/>
      <c r="GB288" s="21"/>
      <c r="GC288" s="21"/>
      <c r="GD288" s="21"/>
      <c r="GE288" s="21"/>
      <c r="GF288" s="21"/>
      <c r="GG288" s="21"/>
      <c r="GH288" s="21"/>
      <c r="GI288" s="21"/>
      <c r="GJ288" s="21"/>
      <c r="GK288" s="21"/>
      <c r="GL288" s="21"/>
      <c r="GM288" s="21"/>
      <c r="GN288" s="21"/>
      <c r="GO288" s="21"/>
      <c r="GP288" s="21"/>
      <c r="GQ288" s="21"/>
      <c r="GR288" s="21"/>
      <c r="GS288" s="21"/>
      <c r="GT288" s="21"/>
      <c r="GU288" s="21"/>
      <c r="GV288" s="21"/>
      <c r="GW288" s="21"/>
      <c r="GX288" s="21"/>
      <c r="GY288" s="21"/>
      <c r="GZ288" s="21"/>
      <c r="HA288" s="21"/>
      <c r="HB288" s="21"/>
      <c r="HC288" s="21"/>
      <c r="HD288" s="21"/>
      <c r="HE288" s="21"/>
      <c r="HF288" s="21"/>
      <c r="HG288" s="21"/>
      <c r="HH288" s="21"/>
      <c r="HI288" s="21"/>
      <c r="HJ288" s="21"/>
      <c r="HK288" s="21"/>
      <c r="HL288" s="21"/>
      <c r="HM288" s="21"/>
      <c r="HN288" s="21"/>
      <c r="HO288" s="21"/>
      <c r="HP288" s="21"/>
      <c r="HQ288" s="21"/>
      <c r="HR288" s="21"/>
      <c r="HS288" s="21"/>
      <c r="HT288" s="21"/>
      <c r="HU288" s="21"/>
      <c r="HV288" s="21"/>
      <c r="HW288" s="21"/>
      <c r="HX288" s="21"/>
      <c r="HY288" s="21"/>
      <c r="HZ288" s="21"/>
      <c r="IA288" s="21"/>
      <c r="IB288" s="21"/>
      <c r="IC288" s="21"/>
      <c r="ID288" s="21"/>
      <c r="IE288" s="21"/>
      <c r="IF288" s="21"/>
      <c r="IG288" s="21"/>
      <c r="IH288" s="21"/>
      <c r="II288" s="21"/>
      <c r="IJ288" s="21"/>
    </row>
    <row r="289" spans="2:244" s="1" customFormat="1" ht="15.75" x14ac:dyDescent="0.25">
      <c r="B289" s="47"/>
      <c r="C289" s="48"/>
      <c r="D289" s="6" t="str">
        <f>HYPERLINK(CONCATENATE("http://www.genenames.org/cgi-bin/gene_symbol_report?hgnc_id=HGNC:4700"),"GYG2")</f>
        <v>GYG2</v>
      </c>
      <c r="E289" s="8" t="s">
        <v>272</v>
      </c>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c r="DB289" s="21"/>
      <c r="DC289" s="21"/>
      <c r="DD289" s="21"/>
      <c r="DE289" s="21"/>
      <c r="DF289" s="21"/>
      <c r="DG289" s="21"/>
      <c r="DH289" s="21"/>
      <c r="DI289" s="21"/>
      <c r="DJ289" s="21"/>
      <c r="DK289" s="21"/>
      <c r="DL289" s="21"/>
      <c r="DM289" s="21"/>
      <c r="DN289" s="21"/>
      <c r="DO289" s="21"/>
      <c r="DP289" s="21"/>
      <c r="DQ289" s="21"/>
      <c r="DR289" s="21"/>
      <c r="DS289" s="21"/>
      <c r="DT289" s="21"/>
      <c r="DU289" s="21"/>
      <c r="DV289" s="21"/>
      <c r="DW289" s="21"/>
      <c r="DX289" s="21"/>
      <c r="DY289" s="21"/>
      <c r="DZ289" s="21"/>
      <c r="EA289" s="21"/>
      <c r="EB289" s="21"/>
      <c r="EC289" s="21"/>
      <c r="ED289" s="21"/>
      <c r="EE289" s="21"/>
      <c r="EF289" s="21"/>
      <c r="EG289" s="21"/>
      <c r="EH289" s="21"/>
      <c r="EI289" s="21"/>
      <c r="EJ289" s="21"/>
      <c r="EK289" s="21"/>
      <c r="EL289" s="21"/>
      <c r="EM289" s="21"/>
      <c r="EN289" s="21"/>
      <c r="EO289" s="21"/>
      <c r="EP289" s="21"/>
      <c r="EQ289" s="21"/>
      <c r="ER289" s="21"/>
      <c r="ES289" s="21"/>
      <c r="ET289" s="21"/>
      <c r="EU289" s="21"/>
      <c r="EV289" s="21"/>
      <c r="EW289" s="21"/>
      <c r="EX289" s="21"/>
      <c r="EY289" s="21"/>
      <c r="EZ289" s="21"/>
      <c r="FA289" s="21"/>
      <c r="FB289" s="21"/>
      <c r="FC289" s="21"/>
      <c r="FD289" s="21"/>
      <c r="FE289" s="21"/>
      <c r="FF289" s="21"/>
      <c r="FG289" s="21"/>
      <c r="FH289" s="21"/>
      <c r="FI289" s="21"/>
      <c r="FJ289" s="21"/>
      <c r="FK289" s="21"/>
      <c r="FL289" s="21"/>
      <c r="FM289" s="21"/>
      <c r="FN289" s="21"/>
      <c r="FO289" s="21"/>
      <c r="FP289" s="21"/>
      <c r="FQ289" s="21"/>
      <c r="FR289" s="21"/>
      <c r="FS289" s="21"/>
      <c r="FT289" s="21"/>
      <c r="FU289" s="21"/>
      <c r="FV289" s="21"/>
      <c r="FW289" s="21"/>
      <c r="FX289" s="21"/>
      <c r="FY289" s="21"/>
      <c r="FZ289" s="21"/>
      <c r="GA289" s="21"/>
      <c r="GB289" s="21"/>
      <c r="GC289" s="21"/>
      <c r="GD289" s="21"/>
      <c r="GE289" s="21"/>
      <c r="GF289" s="21"/>
      <c r="GG289" s="21"/>
      <c r="GH289" s="21"/>
      <c r="GI289" s="21"/>
      <c r="GJ289" s="21"/>
      <c r="GK289" s="21"/>
      <c r="GL289" s="21"/>
      <c r="GM289" s="21"/>
      <c r="GN289" s="21"/>
      <c r="GO289" s="21"/>
      <c r="GP289" s="21"/>
      <c r="GQ289" s="21"/>
      <c r="GR289" s="21"/>
      <c r="GS289" s="21"/>
      <c r="GT289" s="21"/>
      <c r="GU289" s="21"/>
      <c r="GV289" s="21"/>
      <c r="GW289" s="21"/>
      <c r="GX289" s="21"/>
      <c r="GY289" s="21"/>
      <c r="GZ289" s="21"/>
      <c r="HA289" s="21"/>
      <c r="HB289" s="21"/>
      <c r="HC289" s="21"/>
      <c r="HD289" s="21"/>
      <c r="HE289" s="21"/>
      <c r="HF289" s="21"/>
      <c r="HG289" s="21"/>
      <c r="HH289" s="21"/>
      <c r="HI289" s="21"/>
      <c r="HJ289" s="21"/>
      <c r="HK289" s="21"/>
      <c r="HL289" s="21"/>
      <c r="HM289" s="21"/>
      <c r="HN289" s="21"/>
      <c r="HO289" s="21"/>
      <c r="HP289" s="21"/>
      <c r="HQ289" s="21"/>
      <c r="HR289" s="21"/>
      <c r="HS289" s="21"/>
      <c r="HT289" s="21"/>
      <c r="HU289" s="21"/>
      <c r="HV289" s="21"/>
      <c r="HW289" s="21"/>
      <c r="HX289" s="21"/>
      <c r="HY289" s="21"/>
      <c r="HZ289" s="21"/>
      <c r="IA289" s="21"/>
      <c r="IB289" s="21"/>
      <c r="IC289" s="21"/>
      <c r="ID289" s="21"/>
      <c r="IE289" s="21"/>
      <c r="IF289" s="21"/>
      <c r="IG289" s="21"/>
      <c r="IH289" s="21"/>
      <c r="II289" s="21"/>
      <c r="IJ289" s="21"/>
    </row>
    <row r="290" spans="2:244" s="1" customFormat="1" ht="15.75" x14ac:dyDescent="0.25">
      <c r="B290" s="47"/>
      <c r="C290" s="48"/>
      <c r="D290" s="6" t="str">
        <f>HYPERLINK(CONCATENATE("http://www.genenames.org/cgi-bin/gene_symbol_report?hgnc_id=HGNC:22954"),"POGLUT1")</f>
        <v>POGLUT1</v>
      </c>
      <c r="E290" s="8" t="s">
        <v>273</v>
      </c>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c r="DB290" s="21"/>
      <c r="DC290" s="21"/>
      <c r="DD290" s="21"/>
      <c r="DE290" s="21"/>
      <c r="DF290" s="21"/>
      <c r="DG290" s="21"/>
      <c r="DH290" s="21"/>
      <c r="DI290" s="21"/>
      <c r="DJ290" s="21"/>
      <c r="DK290" s="21"/>
      <c r="DL290" s="21"/>
      <c r="DM290" s="21"/>
      <c r="DN290" s="21"/>
      <c r="DO290" s="21"/>
      <c r="DP290" s="21"/>
      <c r="DQ290" s="21"/>
      <c r="DR290" s="21"/>
      <c r="DS290" s="21"/>
      <c r="DT290" s="21"/>
      <c r="DU290" s="21"/>
      <c r="DV290" s="21"/>
      <c r="DW290" s="21"/>
      <c r="DX290" s="21"/>
      <c r="DY290" s="21"/>
      <c r="DZ290" s="21"/>
      <c r="EA290" s="21"/>
      <c r="EB290" s="21"/>
      <c r="EC290" s="21"/>
      <c r="ED290" s="21"/>
      <c r="EE290" s="21"/>
      <c r="EF290" s="21"/>
      <c r="EG290" s="21"/>
      <c r="EH290" s="21"/>
      <c r="EI290" s="21"/>
      <c r="EJ290" s="21"/>
      <c r="EK290" s="21"/>
      <c r="EL290" s="21"/>
      <c r="EM290" s="21"/>
      <c r="EN290" s="21"/>
      <c r="EO290" s="21"/>
      <c r="EP290" s="21"/>
      <c r="EQ290" s="21"/>
      <c r="ER290" s="21"/>
      <c r="ES290" s="21"/>
      <c r="ET290" s="21"/>
      <c r="EU290" s="21"/>
      <c r="EV290" s="21"/>
      <c r="EW290" s="21"/>
      <c r="EX290" s="21"/>
      <c r="EY290" s="21"/>
      <c r="EZ290" s="21"/>
      <c r="FA290" s="21"/>
      <c r="FB290" s="21"/>
      <c r="FC290" s="21"/>
      <c r="FD290" s="21"/>
      <c r="FE290" s="21"/>
      <c r="FF290" s="21"/>
      <c r="FG290" s="21"/>
      <c r="FH290" s="21"/>
      <c r="FI290" s="21"/>
      <c r="FJ290" s="21"/>
      <c r="FK290" s="21"/>
      <c r="FL290" s="21"/>
      <c r="FM290" s="21"/>
      <c r="FN290" s="21"/>
      <c r="FO290" s="21"/>
      <c r="FP290" s="21"/>
      <c r="FQ290" s="21"/>
      <c r="FR290" s="21"/>
      <c r="FS290" s="21"/>
      <c r="FT290" s="21"/>
      <c r="FU290" s="21"/>
      <c r="FV290" s="21"/>
      <c r="FW290" s="21"/>
      <c r="FX290" s="21"/>
      <c r="FY290" s="21"/>
      <c r="FZ290" s="21"/>
      <c r="GA290" s="21"/>
      <c r="GB290" s="21"/>
      <c r="GC290" s="21"/>
      <c r="GD290" s="21"/>
      <c r="GE290" s="21"/>
      <c r="GF290" s="21"/>
      <c r="GG290" s="21"/>
      <c r="GH290" s="21"/>
      <c r="GI290" s="21"/>
      <c r="GJ290" s="21"/>
      <c r="GK290" s="21"/>
      <c r="GL290" s="21"/>
      <c r="GM290" s="21"/>
      <c r="GN290" s="21"/>
      <c r="GO290" s="21"/>
      <c r="GP290" s="21"/>
      <c r="GQ290" s="21"/>
      <c r="GR290" s="21"/>
      <c r="GS290" s="21"/>
      <c r="GT290" s="21"/>
      <c r="GU290" s="21"/>
      <c r="GV290" s="21"/>
      <c r="GW290" s="21"/>
      <c r="GX290" s="21"/>
      <c r="GY290" s="21"/>
      <c r="GZ290" s="21"/>
      <c r="HA290" s="21"/>
      <c r="HB290" s="21"/>
      <c r="HC290" s="21"/>
      <c r="HD290" s="21"/>
      <c r="HE290" s="21"/>
      <c r="HF290" s="21"/>
      <c r="HG290" s="21"/>
      <c r="HH290" s="21"/>
      <c r="HI290" s="21"/>
      <c r="HJ290" s="21"/>
      <c r="HK290" s="21"/>
      <c r="HL290" s="21"/>
      <c r="HM290" s="21"/>
      <c r="HN290" s="21"/>
      <c r="HO290" s="21"/>
      <c r="HP290" s="21"/>
      <c r="HQ290" s="21"/>
      <c r="HR290" s="21"/>
      <c r="HS290" s="21"/>
      <c r="HT290" s="21"/>
      <c r="HU290" s="21"/>
      <c r="HV290" s="21"/>
      <c r="HW290" s="21"/>
      <c r="HX290" s="21"/>
      <c r="HY290" s="21"/>
      <c r="HZ290" s="21"/>
      <c r="IA290" s="21"/>
      <c r="IB290" s="21"/>
      <c r="IC290" s="21"/>
      <c r="ID290" s="21"/>
      <c r="IE290" s="21"/>
      <c r="IF290" s="21"/>
      <c r="IG290" s="21"/>
      <c r="IH290" s="21"/>
      <c r="II290" s="21"/>
      <c r="IJ290" s="21"/>
    </row>
    <row r="291" spans="2:244" s="14" customFormat="1" ht="1.5" customHeight="1" x14ac:dyDescent="0.25">
      <c r="B291" s="10"/>
      <c r="C291" s="11"/>
      <c r="D291" s="12"/>
      <c r="E291" s="13"/>
    </row>
    <row r="292" spans="2:244" s="1" customFormat="1" ht="15.75" x14ac:dyDescent="0.25">
      <c r="B292" s="47" t="s">
        <v>274</v>
      </c>
      <c r="C292" s="38" t="s">
        <v>0</v>
      </c>
      <c r="D292" s="6" t="str">
        <f>HYPERLINK(CONCATENATE("http://www.genenames.org/cgi-bin/gene_symbol_report?hgnc_id=HGNC:23657"),"GNE")</f>
        <v>GNE</v>
      </c>
      <c r="E292" s="8" t="s">
        <v>275</v>
      </c>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c r="DB292" s="21"/>
      <c r="DC292" s="21"/>
      <c r="DD292" s="21"/>
      <c r="DE292" s="21"/>
      <c r="DF292" s="21"/>
      <c r="DG292" s="21"/>
      <c r="DH292" s="21"/>
      <c r="DI292" s="21"/>
      <c r="DJ292" s="21"/>
      <c r="DK292" s="21"/>
      <c r="DL292" s="21"/>
      <c r="DM292" s="21"/>
      <c r="DN292" s="21"/>
      <c r="DO292" s="21"/>
      <c r="DP292" s="21"/>
      <c r="DQ292" s="21"/>
      <c r="DR292" s="21"/>
      <c r="DS292" s="21"/>
      <c r="DT292" s="21"/>
      <c r="DU292" s="21"/>
      <c r="DV292" s="21"/>
      <c r="DW292" s="21"/>
      <c r="DX292" s="21"/>
      <c r="DY292" s="21"/>
      <c r="DZ292" s="21"/>
      <c r="EA292" s="21"/>
      <c r="EB292" s="21"/>
      <c r="EC292" s="21"/>
      <c r="ED292" s="21"/>
      <c r="EE292" s="21"/>
      <c r="EF292" s="21"/>
      <c r="EG292" s="21"/>
      <c r="EH292" s="21"/>
      <c r="EI292" s="21"/>
      <c r="EJ292" s="21"/>
      <c r="EK292" s="21"/>
      <c r="EL292" s="21"/>
      <c r="EM292" s="21"/>
      <c r="EN292" s="21"/>
      <c r="EO292" s="21"/>
      <c r="EP292" s="21"/>
      <c r="EQ292" s="21"/>
      <c r="ER292" s="21"/>
      <c r="ES292" s="21"/>
      <c r="ET292" s="21"/>
      <c r="EU292" s="21"/>
      <c r="EV292" s="21"/>
      <c r="EW292" s="21"/>
      <c r="EX292" s="21"/>
      <c r="EY292" s="21"/>
      <c r="EZ292" s="21"/>
      <c r="FA292" s="21"/>
      <c r="FB292" s="21"/>
      <c r="FC292" s="21"/>
      <c r="FD292" s="21"/>
      <c r="FE292" s="21"/>
      <c r="FF292" s="21"/>
      <c r="FG292" s="21"/>
      <c r="FH292" s="21"/>
      <c r="FI292" s="21"/>
      <c r="FJ292" s="21"/>
      <c r="FK292" s="21"/>
      <c r="FL292" s="21"/>
      <c r="FM292" s="21"/>
      <c r="FN292" s="21"/>
      <c r="FO292" s="21"/>
      <c r="FP292" s="21"/>
      <c r="FQ292" s="21"/>
      <c r="FR292" s="21"/>
      <c r="FS292" s="21"/>
      <c r="FT292" s="21"/>
      <c r="FU292" s="21"/>
      <c r="FV292" s="21"/>
      <c r="FW292" s="21"/>
      <c r="FX292" s="21"/>
      <c r="FY292" s="21"/>
      <c r="FZ292" s="21"/>
      <c r="GA292" s="21"/>
      <c r="GB292" s="21"/>
      <c r="GC292" s="21"/>
      <c r="GD292" s="21"/>
      <c r="GE292" s="21"/>
      <c r="GF292" s="21"/>
      <c r="GG292" s="21"/>
      <c r="GH292" s="21"/>
      <c r="GI292" s="21"/>
      <c r="GJ292" s="21"/>
      <c r="GK292" s="21"/>
      <c r="GL292" s="21"/>
      <c r="GM292" s="21"/>
      <c r="GN292" s="21"/>
      <c r="GO292" s="21"/>
      <c r="GP292" s="21"/>
      <c r="GQ292" s="21"/>
      <c r="GR292" s="21"/>
      <c r="GS292" s="21"/>
      <c r="GT292" s="21"/>
      <c r="GU292" s="21"/>
      <c r="GV292" s="21"/>
      <c r="GW292" s="21"/>
      <c r="GX292" s="21"/>
      <c r="GY292" s="21"/>
      <c r="GZ292" s="21"/>
      <c r="HA292" s="21"/>
      <c r="HB292" s="21"/>
      <c r="HC292" s="21"/>
      <c r="HD292" s="21"/>
      <c r="HE292" s="21"/>
      <c r="HF292" s="21"/>
      <c r="HG292" s="21"/>
      <c r="HH292" s="21"/>
      <c r="HI292" s="21"/>
      <c r="HJ292" s="21"/>
      <c r="HK292" s="21"/>
      <c r="HL292" s="21"/>
      <c r="HM292" s="21"/>
      <c r="HN292" s="21"/>
      <c r="HO292" s="21"/>
      <c r="HP292" s="21"/>
      <c r="HQ292" s="21"/>
      <c r="HR292" s="21"/>
      <c r="HS292" s="21"/>
      <c r="HT292" s="21"/>
      <c r="HU292" s="21"/>
      <c r="HV292" s="21"/>
      <c r="HW292" s="21"/>
      <c r="HX292" s="21"/>
      <c r="HY292" s="21"/>
      <c r="HZ292" s="21"/>
      <c r="IA292" s="21"/>
      <c r="IB292" s="21"/>
      <c r="IC292" s="21"/>
      <c r="ID292" s="21"/>
      <c r="IE292" s="21"/>
      <c r="IF292" s="21"/>
      <c r="IG292" s="21"/>
      <c r="IH292" s="21"/>
      <c r="II292" s="21"/>
      <c r="IJ292" s="21"/>
    </row>
    <row r="293" spans="2:244" s="1" customFormat="1" ht="15.75" x14ac:dyDescent="0.25">
      <c r="B293" s="47"/>
      <c r="C293" s="38"/>
      <c r="D293" s="6" t="str">
        <f>HYPERLINK(CONCATENATE("http://www.genenames.org/cgi-bin/gene_symbol_report?hgnc_id=HGNC:19237"),"NANS")</f>
        <v>NANS</v>
      </c>
      <c r="E293" s="8" t="s">
        <v>276</v>
      </c>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c r="DB293" s="21"/>
      <c r="DC293" s="21"/>
      <c r="DD293" s="21"/>
      <c r="DE293" s="21"/>
      <c r="DF293" s="21"/>
      <c r="DG293" s="21"/>
      <c r="DH293" s="21"/>
      <c r="DI293" s="21"/>
      <c r="DJ293" s="21"/>
      <c r="DK293" s="21"/>
      <c r="DL293" s="21"/>
      <c r="DM293" s="21"/>
      <c r="DN293" s="21"/>
      <c r="DO293" s="21"/>
      <c r="DP293" s="21"/>
      <c r="DQ293" s="21"/>
      <c r="DR293" s="21"/>
      <c r="DS293" s="21"/>
      <c r="DT293" s="21"/>
      <c r="DU293" s="21"/>
      <c r="DV293" s="21"/>
      <c r="DW293" s="21"/>
      <c r="DX293" s="21"/>
      <c r="DY293" s="21"/>
      <c r="DZ293" s="21"/>
      <c r="EA293" s="21"/>
      <c r="EB293" s="21"/>
      <c r="EC293" s="21"/>
      <c r="ED293" s="21"/>
      <c r="EE293" s="21"/>
      <c r="EF293" s="21"/>
      <c r="EG293" s="21"/>
      <c r="EH293" s="21"/>
      <c r="EI293" s="21"/>
      <c r="EJ293" s="21"/>
      <c r="EK293" s="21"/>
      <c r="EL293" s="21"/>
      <c r="EM293" s="21"/>
      <c r="EN293" s="21"/>
      <c r="EO293" s="21"/>
      <c r="EP293" s="21"/>
      <c r="EQ293" s="21"/>
      <c r="ER293" s="21"/>
      <c r="ES293" s="21"/>
      <c r="ET293" s="21"/>
      <c r="EU293" s="21"/>
      <c r="EV293" s="21"/>
      <c r="EW293" s="21"/>
      <c r="EX293" s="21"/>
      <c r="EY293" s="21"/>
      <c r="EZ293" s="21"/>
      <c r="FA293" s="21"/>
      <c r="FB293" s="21"/>
      <c r="FC293" s="21"/>
      <c r="FD293" s="21"/>
      <c r="FE293" s="21"/>
      <c r="FF293" s="21"/>
      <c r="FG293" s="21"/>
      <c r="FH293" s="21"/>
      <c r="FI293" s="21"/>
      <c r="FJ293" s="21"/>
      <c r="FK293" s="21"/>
      <c r="FL293" s="21"/>
      <c r="FM293" s="21"/>
      <c r="FN293" s="21"/>
      <c r="FO293" s="21"/>
      <c r="FP293" s="21"/>
      <c r="FQ293" s="21"/>
      <c r="FR293" s="21"/>
      <c r="FS293" s="21"/>
      <c r="FT293" s="21"/>
      <c r="FU293" s="21"/>
      <c r="FV293" s="21"/>
      <c r="FW293" s="21"/>
      <c r="FX293" s="21"/>
      <c r="FY293" s="21"/>
      <c r="FZ293" s="21"/>
      <c r="GA293" s="21"/>
      <c r="GB293" s="21"/>
      <c r="GC293" s="21"/>
      <c r="GD293" s="21"/>
      <c r="GE293" s="21"/>
      <c r="GF293" s="21"/>
      <c r="GG293" s="21"/>
      <c r="GH293" s="21"/>
      <c r="GI293" s="21"/>
      <c r="GJ293" s="21"/>
      <c r="GK293" s="21"/>
      <c r="GL293" s="21"/>
      <c r="GM293" s="21"/>
      <c r="GN293" s="21"/>
      <c r="GO293" s="21"/>
      <c r="GP293" s="21"/>
      <c r="GQ293" s="21"/>
      <c r="GR293" s="21"/>
      <c r="GS293" s="21"/>
      <c r="GT293" s="21"/>
      <c r="GU293" s="21"/>
      <c r="GV293" s="21"/>
      <c r="GW293" s="21"/>
      <c r="GX293" s="21"/>
      <c r="GY293" s="21"/>
      <c r="GZ293" s="21"/>
      <c r="HA293" s="21"/>
      <c r="HB293" s="21"/>
      <c r="HC293" s="21"/>
      <c r="HD293" s="21"/>
      <c r="HE293" s="21"/>
      <c r="HF293" s="21"/>
      <c r="HG293" s="21"/>
      <c r="HH293" s="21"/>
      <c r="HI293" s="21"/>
      <c r="HJ293" s="21"/>
      <c r="HK293" s="21"/>
      <c r="HL293" s="21"/>
      <c r="HM293" s="21"/>
      <c r="HN293" s="21"/>
      <c r="HO293" s="21"/>
      <c r="HP293" s="21"/>
      <c r="HQ293" s="21"/>
      <c r="HR293" s="21"/>
      <c r="HS293" s="21"/>
      <c r="HT293" s="21"/>
      <c r="HU293" s="21"/>
      <c r="HV293" s="21"/>
      <c r="HW293" s="21"/>
      <c r="HX293" s="21"/>
      <c r="HY293" s="21"/>
      <c r="HZ293" s="21"/>
      <c r="IA293" s="21"/>
      <c r="IB293" s="21"/>
      <c r="IC293" s="21"/>
      <c r="ID293" s="21"/>
      <c r="IE293" s="21"/>
      <c r="IF293" s="21"/>
      <c r="IG293" s="21"/>
      <c r="IH293" s="21"/>
      <c r="II293" s="21"/>
      <c r="IJ293" s="21"/>
    </row>
    <row r="294" spans="2:244" s="1" customFormat="1" ht="15.75" x14ac:dyDescent="0.25">
      <c r="B294" s="47"/>
      <c r="C294" s="38"/>
      <c r="D294" s="6" t="str">
        <f>HYPERLINK(CONCATENATE("http://www.genenames.org/cgi-bin/gene_symbol_report?hgnc_id=HGNC:16140"),"NANP")</f>
        <v>NANP</v>
      </c>
      <c r="E294" s="8" t="s">
        <v>277</v>
      </c>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c r="DB294" s="21"/>
      <c r="DC294" s="21"/>
      <c r="DD294" s="21"/>
      <c r="DE294" s="21"/>
      <c r="DF294" s="21"/>
      <c r="DG294" s="21"/>
      <c r="DH294" s="21"/>
      <c r="DI294" s="21"/>
      <c r="DJ294" s="21"/>
      <c r="DK294" s="21"/>
      <c r="DL294" s="21"/>
      <c r="DM294" s="21"/>
      <c r="DN294" s="21"/>
      <c r="DO294" s="21"/>
      <c r="DP294" s="21"/>
      <c r="DQ294" s="21"/>
      <c r="DR294" s="21"/>
      <c r="DS294" s="21"/>
      <c r="DT294" s="21"/>
      <c r="DU294" s="21"/>
      <c r="DV294" s="21"/>
      <c r="DW294" s="21"/>
      <c r="DX294" s="21"/>
      <c r="DY294" s="21"/>
      <c r="DZ294" s="21"/>
      <c r="EA294" s="21"/>
      <c r="EB294" s="21"/>
      <c r="EC294" s="21"/>
      <c r="ED294" s="21"/>
      <c r="EE294" s="21"/>
      <c r="EF294" s="21"/>
      <c r="EG294" s="21"/>
      <c r="EH294" s="21"/>
      <c r="EI294" s="21"/>
      <c r="EJ294" s="21"/>
      <c r="EK294" s="21"/>
      <c r="EL294" s="21"/>
      <c r="EM294" s="21"/>
      <c r="EN294" s="21"/>
      <c r="EO294" s="21"/>
      <c r="EP294" s="21"/>
      <c r="EQ294" s="21"/>
      <c r="ER294" s="21"/>
      <c r="ES294" s="21"/>
      <c r="ET294" s="21"/>
      <c r="EU294" s="21"/>
      <c r="EV294" s="21"/>
      <c r="EW294" s="21"/>
      <c r="EX294" s="21"/>
      <c r="EY294" s="21"/>
      <c r="EZ294" s="21"/>
      <c r="FA294" s="21"/>
      <c r="FB294" s="21"/>
      <c r="FC294" s="21"/>
      <c r="FD294" s="21"/>
      <c r="FE294" s="21"/>
      <c r="FF294" s="21"/>
      <c r="FG294" s="21"/>
      <c r="FH294" s="21"/>
      <c r="FI294" s="21"/>
      <c r="FJ294" s="21"/>
      <c r="FK294" s="21"/>
      <c r="FL294" s="21"/>
      <c r="FM294" s="21"/>
      <c r="FN294" s="21"/>
      <c r="FO294" s="21"/>
      <c r="FP294" s="21"/>
      <c r="FQ294" s="21"/>
      <c r="FR294" s="21"/>
      <c r="FS294" s="21"/>
      <c r="FT294" s="21"/>
      <c r="FU294" s="21"/>
      <c r="FV294" s="21"/>
      <c r="FW294" s="21"/>
      <c r="FX294" s="21"/>
      <c r="FY294" s="21"/>
      <c r="FZ294" s="21"/>
      <c r="GA294" s="21"/>
      <c r="GB294" s="21"/>
      <c r="GC294" s="21"/>
      <c r="GD294" s="21"/>
      <c r="GE294" s="21"/>
      <c r="GF294" s="21"/>
      <c r="GG294" s="21"/>
      <c r="GH294" s="21"/>
      <c r="GI294" s="21"/>
      <c r="GJ294" s="21"/>
      <c r="GK294" s="21"/>
      <c r="GL294" s="21"/>
      <c r="GM294" s="21"/>
      <c r="GN294" s="21"/>
      <c r="GO294" s="21"/>
      <c r="GP294" s="21"/>
      <c r="GQ294" s="21"/>
      <c r="GR294" s="21"/>
      <c r="GS294" s="21"/>
      <c r="GT294" s="21"/>
      <c r="GU294" s="21"/>
      <c r="GV294" s="21"/>
      <c r="GW294" s="21"/>
      <c r="GX294" s="21"/>
      <c r="GY294" s="21"/>
      <c r="GZ294" s="21"/>
      <c r="HA294" s="21"/>
      <c r="HB294" s="21"/>
      <c r="HC294" s="21"/>
      <c r="HD294" s="21"/>
      <c r="HE294" s="21"/>
      <c r="HF294" s="21"/>
      <c r="HG294" s="21"/>
      <c r="HH294" s="21"/>
      <c r="HI294" s="21"/>
      <c r="HJ294" s="21"/>
      <c r="HK294" s="21"/>
      <c r="HL294" s="21"/>
      <c r="HM294" s="21"/>
      <c r="HN294" s="21"/>
      <c r="HO294" s="21"/>
      <c r="HP294" s="21"/>
      <c r="HQ294" s="21"/>
      <c r="HR294" s="21"/>
      <c r="HS294" s="21"/>
      <c r="HT294" s="21"/>
      <c r="HU294" s="21"/>
      <c r="HV294" s="21"/>
      <c r="HW294" s="21"/>
      <c r="HX294" s="21"/>
      <c r="HY294" s="21"/>
      <c r="HZ294" s="21"/>
      <c r="IA294" s="21"/>
      <c r="IB294" s="21"/>
      <c r="IC294" s="21"/>
      <c r="ID294" s="21"/>
      <c r="IE294" s="21"/>
      <c r="IF294" s="21"/>
      <c r="IG294" s="21"/>
      <c r="IH294" s="21"/>
      <c r="II294" s="21"/>
      <c r="IJ294" s="21"/>
    </row>
    <row r="295" spans="2:244" s="1" customFormat="1" ht="15.75" x14ac:dyDescent="0.25">
      <c r="B295" s="47"/>
      <c r="C295" s="38"/>
      <c r="D295" s="6" t="str">
        <f>HYPERLINK(CONCATENATE("http://www.genenames.org/cgi-bin/gene_symbol_report?hgnc_id=HGNC:18290"),"CMAS")</f>
        <v>CMAS</v>
      </c>
      <c r="E295" s="8" t="s">
        <v>278</v>
      </c>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c r="DB295" s="21"/>
      <c r="DC295" s="21"/>
      <c r="DD295" s="21"/>
      <c r="DE295" s="21"/>
      <c r="DF295" s="21"/>
      <c r="DG295" s="21"/>
      <c r="DH295" s="21"/>
      <c r="DI295" s="21"/>
      <c r="DJ295" s="21"/>
      <c r="DK295" s="21"/>
      <c r="DL295" s="21"/>
      <c r="DM295" s="21"/>
      <c r="DN295" s="21"/>
      <c r="DO295" s="21"/>
      <c r="DP295" s="21"/>
      <c r="DQ295" s="21"/>
      <c r="DR295" s="21"/>
      <c r="DS295" s="21"/>
      <c r="DT295" s="21"/>
      <c r="DU295" s="21"/>
      <c r="DV295" s="21"/>
      <c r="DW295" s="21"/>
      <c r="DX295" s="21"/>
      <c r="DY295" s="21"/>
      <c r="DZ295" s="21"/>
      <c r="EA295" s="21"/>
      <c r="EB295" s="21"/>
      <c r="EC295" s="21"/>
      <c r="ED295" s="21"/>
      <c r="EE295" s="21"/>
      <c r="EF295" s="21"/>
      <c r="EG295" s="21"/>
      <c r="EH295" s="21"/>
      <c r="EI295" s="21"/>
      <c r="EJ295" s="21"/>
      <c r="EK295" s="21"/>
      <c r="EL295" s="21"/>
      <c r="EM295" s="21"/>
      <c r="EN295" s="21"/>
      <c r="EO295" s="21"/>
      <c r="EP295" s="21"/>
      <c r="EQ295" s="21"/>
      <c r="ER295" s="21"/>
      <c r="ES295" s="21"/>
      <c r="ET295" s="21"/>
      <c r="EU295" s="21"/>
      <c r="EV295" s="21"/>
      <c r="EW295" s="21"/>
      <c r="EX295" s="21"/>
      <c r="EY295" s="21"/>
      <c r="EZ295" s="21"/>
      <c r="FA295" s="21"/>
      <c r="FB295" s="21"/>
      <c r="FC295" s="21"/>
      <c r="FD295" s="21"/>
      <c r="FE295" s="21"/>
      <c r="FF295" s="21"/>
      <c r="FG295" s="21"/>
      <c r="FH295" s="21"/>
      <c r="FI295" s="21"/>
      <c r="FJ295" s="21"/>
      <c r="FK295" s="21"/>
      <c r="FL295" s="21"/>
      <c r="FM295" s="21"/>
      <c r="FN295" s="21"/>
      <c r="FO295" s="21"/>
      <c r="FP295" s="21"/>
      <c r="FQ295" s="21"/>
      <c r="FR295" s="21"/>
      <c r="FS295" s="21"/>
      <c r="FT295" s="21"/>
      <c r="FU295" s="21"/>
      <c r="FV295" s="21"/>
      <c r="FW295" s="21"/>
      <c r="FX295" s="21"/>
      <c r="FY295" s="21"/>
      <c r="FZ295" s="21"/>
      <c r="GA295" s="21"/>
      <c r="GB295" s="21"/>
      <c r="GC295" s="21"/>
      <c r="GD295" s="21"/>
      <c r="GE295" s="21"/>
      <c r="GF295" s="21"/>
      <c r="GG295" s="21"/>
      <c r="GH295" s="21"/>
      <c r="GI295" s="21"/>
      <c r="GJ295" s="21"/>
      <c r="GK295" s="21"/>
      <c r="GL295" s="21"/>
      <c r="GM295" s="21"/>
      <c r="GN295" s="21"/>
      <c r="GO295" s="21"/>
      <c r="GP295" s="21"/>
      <c r="GQ295" s="21"/>
      <c r="GR295" s="21"/>
      <c r="GS295" s="21"/>
      <c r="GT295" s="21"/>
      <c r="GU295" s="21"/>
      <c r="GV295" s="21"/>
      <c r="GW295" s="21"/>
      <c r="GX295" s="21"/>
      <c r="GY295" s="21"/>
      <c r="GZ295" s="21"/>
      <c r="HA295" s="21"/>
      <c r="HB295" s="21"/>
      <c r="HC295" s="21"/>
      <c r="HD295" s="21"/>
      <c r="HE295" s="21"/>
      <c r="HF295" s="21"/>
      <c r="HG295" s="21"/>
      <c r="HH295" s="21"/>
      <c r="HI295" s="21"/>
      <c r="HJ295" s="21"/>
      <c r="HK295" s="21"/>
      <c r="HL295" s="21"/>
      <c r="HM295" s="21"/>
      <c r="HN295" s="21"/>
      <c r="HO295" s="21"/>
      <c r="HP295" s="21"/>
      <c r="HQ295" s="21"/>
      <c r="HR295" s="21"/>
      <c r="HS295" s="21"/>
      <c r="HT295" s="21"/>
      <c r="HU295" s="21"/>
      <c r="HV295" s="21"/>
      <c r="HW295" s="21"/>
      <c r="HX295" s="21"/>
      <c r="HY295" s="21"/>
      <c r="HZ295" s="21"/>
      <c r="IA295" s="21"/>
      <c r="IB295" s="21"/>
      <c r="IC295" s="21"/>
      <c r="ID295" s="21"/>
      <c r="IE295" s="21"/>
      <c r="IF295" s="21"/>
      <c r="IG295" s="21"/>
      <c r="IH295" s="21"/>
      <c r="II295" s="21"/>
      <c r="IJ295" s="21"/>
    </row>
    <row r="296" spans="2:244" s="1" customFormat="1" ht="15.75" x14ac:dyDescent="0.25">
      <c r="B296" s="47"/>
      <c r="C296" s="38"/>
      <c r="D296" s="6" t="str">
        <f>HYPERLINK(CONCATENATE("http://www.genenames.org/cgi-bin/gene_symbol_report?hgnc_id=HGNC:16781"),"NPL")</f>
        <v>NPL</v>
      </c>
      <c r="E296" s="8" t="s">
        <v>279</v>
      </c>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c r="DB296" s="21"/>
      <c r="DC296" s="21"/>
      <c r="DD296" s="21"/>
      <c r="DE296" s="21"/>
      <c r="DF296" s="21"/>
      <c r="DG296" s="21"/>
      <c r="DH296" s="21"/>
      <c r="DI296" s="21"/>
      <c r="DJ296" s="21"/>
      <c r="DK296" s="21"/>
      <c r="DL296" s="21"/>
      <c r="DM296" s="21"/>
      <c r="DN296" s="21"/>
      <c r="DO296" s="21"/>
      <c r="DP296" s="21"/>
      <c r="DQ296" s="21"/>
      <c r="DR296" s="21"/>
      <c r="DS296" s="21"/>
      <c r="DT296" s="21"/>
      <c r="DU296" s="21"/>
      <c r="DV296" s="21"/>
      <c r="DW296" s="21"/>
      <c r="DX296" s="21"/>
      <c r="DY296" s="21"/>
      <c r="DZ296" s="21"/>
      <c r="EA296" s="21"/>
      <c r="EB296" s="21"/>
      <c r="EC296" s="21"/>
      <c r="ED296" s="21"/>
      <c r="EE296" s="21"/>
      <c r="EF296" s="21"/>
      <c r="EG296" s="21"/>
      <c r="EH296" s="21"/>
      <c r="EI296" s="21"/>
      <c r="EJ296" s="21"/>
      <c r="EK296" s="21"/>
      <c r="EL296" s="21"/>
      <c r="EM296" s="21"/>
      <c r="EN296" s="21"/>
      <c r="EO296" s="21"/>
      <c r="EP296" s="21"/>
      <c r="EQ296" s="21"/>
      <c r="ER296" s="21"/>
      <c r="ES296" s="21"/>
      <c r="ET296" s="21"/>
      <c r="EU296" s="21"/>
      <c r="EV296" s="21"/>
      <c r="EW296" s="21"/>
      <c r="EX296" s="21"/>
      <c r="EY296" s="21"/>
      <c r="EZ296" s="21"/>
      <c r="FA296" s="21"/>
      <c r="FB296" s="21"/>
      <c r="FC296" s="21"/>
      <c r="FD296" s="21"/>
      <c r="FE296" s="21"/>
      <c r="FF296" s="21"/>
      <c r="FG296" s="21"/>
      <c r="FH296" s="21"/>
      <c r="FI296" s="21"/>
      <c r="FJ296" s="21"/>
      <c r="FK296" s="21"/>
      <c r="FL296" s="21"/>
      <c r="FM296" s="21"/>
      <c r="FN296" s="21"/>
      <c r="FO296" s="21"/>
      <c r="FP296" s="21"/>
      <c r="FQ296" s="21"/>
      <c r="FR296" s="21"/>
      <c r="FS296" s="21"/>
      <c r="FT296" s="21"/>
      <c r="FU296" s="21"/>
      <c r="FV296" s="21"/>
      <c r="FW296" s="21"/>
      <c r="FX296" s="21"/>
      <c r="FY296" s="21"/>
      <c r="FZ296" s="21"/>
      <c r="GA296" s="21"/>
      <c r="GB296" s="21"/>
      <c r="GC296" s="21"/>
      <c r="GD296" s="21"/>
      <c r="GE296" s="21"/>
      <c r="GF296" s="21"/>
      <c r="GG296" s="21"/>
      <c r="GH296" s="21"/>
      <c r="GI296" s="21"/>
      <c r="GJ296" s="21"/>
      <c r="GK296" s="21"/>
      <c r="GL296" s="21"/>
      <c r="GM296" s="21"/>
      <c r="GN296" s="21"/>
      <c r="GO296" s="21"/>
      <c r="GP296" s="21"/>
      <c r="GQ296" s="21"/>
      <c r="GR296" s="21"/>
      <c r="GS296" s="21"/>
      <c r="GT296" s="21"/>
      <c r="GU296" s="21"/>
      <c r="GV296" s="21"/>
      <c r="GW296" s="21"/>
      <c r="GX296" s="21"/>
      <c r="GY296" s="21"/>
      <c r="GZ296" s="21"/>
      <c r="HA296" s="21"/>
      <c r="HB296" s="21"/>
      <c r="HC296" s="21"/>
      <c r="HD296" s="21"/>
      <c r="HE296" s="21"/>
      <c r="HF296" s="21"/>
      <c r="HG296" s="21"/>
      <c r="HH296" s="21"/>
      <c r="HI296" s="21"/>
      <c r="HJ296" s="21"/>
      <c r="HK296" s="21"/>
      <c r="HL296" s="21"/>
      <c r="HM296" s="21"/>
      <c r="HN296" s="21"/>
      <c r="HO296" s="21"/>
      <c r="HP296" s="21"/>
      <c r="HQ296" s="21"/>
      <c r="HR296" s="21"/>
      <c r="HS296" s="21"/>
      <c r="HT296" s="21"/>
      <c r="HU296" s="21"/>
      <c r="HV296" s="21"/>
      <c r="HW296" s="21"/>
      <c r="HX296" s="21"/>
      <c r="HY296" s="21"/>
      <c r="HZ296" s="21"/>
      <c r="IA296" s="21"/>
      <c r="IB296" s="21"/>
      <c r="IC296" s="21"/>
      <c r="ID296" s="21"/>
      <c r="IE296" s="21"/>
      <c r="IF296" s="21"/>
      <c r="IG296" s="21"/>
      <c r="IH296" s="21"/>
      <c r="II296" s="21"/>
      <c r="IJ296" s="21"/>
    </row>
    <row r="297" spans="2:244" s="1" customFormat="1" ht="15.75" x14ac:dyDescent="0.25">
      <c r="B297" s="47"/>
      <c r="C297" s="38"/>
      <c r="D297" s="6" t="s">
        <v>280</v>
      </c>
      <c r="E297" s="8" t="s">
        <v>281</v>
      </c>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c r="DB297" s="21"/>
      <c r="DC297" s="21"/>
      <c r="DD297" s="21"/>
      <c r="DE297" s="21"/>
      <c r="DF297" s="21"/>
      <c r="DG297" s="21"/>
      <c r="DH297" s="21"/>
      <c r="DI297" s="21"/>
      <c r="DJ297" s="21"/>
      <c r="DK297" s="21"/>
      <c r="DL297" s="21"/>
      <c r="DM297" s="21"/>
      <c r="DN297" s="21"/>
      <c r="DO297" s="21"/>
      <c r="DP297" s="21"/>
      <c r="DQ297" s="21"/>
      <c r="DR297" s="21"/>
      <c r="DS297" s="21"/>
      <c r="DT297" s="21"/>
      <c r="DU297" s="21"/>
      <c r="DV297" s="21"/>
      <c r="DW297" s="21"/>
      <c r="DX297" s="21"/>
      <c r="DY297" s="21"/>
      <c r="DZ297" s="21"/>
      <c r="EA297" s="21"/>
      <c r="EB297" s="21"/>
      <c r="EC297" s="21"/>
      <c r="ED297" s="21"/>
      <c r="EE297" s="21"/>
      <c r="EF297" s="21"/>
      <c r="EG297" s="21"/>
      <c r="EH297" s="21"/>
      <c r="EI297" s="21"/>
      <c r="EJ297" s="21"/>
      <c r="EK297" s="21"/>
      <c r="EL297" s="21"/>
      <c r="EM297" s="21"/>
      <c r="EN297" s="21"/>
      <c r="EO297" s="21"/>
      <c r="EP297" s="21"/>
      <c r="EQ297" s="21"/>
      <c r="ER297" s="21"/>
      <c r="ES297" s="21"/>
      <c r="ET297" s="21"/>
      <c r="EU297" s="21"/>
      <c r="EV297" s="21"/>
      <c r="EW297" s="21"/>
      <c r="EX297" s="21"/>
      <c r="EY297" s="21"/>
      <c r="EZ297" s="21"/>
      <c r="FA297" s="21"/>
      <c r="FB297" s="21"/>
      <c r="FC297" s="21"/>
      <c r="FD297" s="21"/>
      <c r="FE297" s="21"/>
      <c r="FF297" s="21"/>
      <c r="FG297" s="21"/>
      <c r="FH297" s="21"/>
      <c r="FI297" s="21"/>
      <c r="FJ297" s="21"/>
      <c r="FK297" s="21"/>
      <c r="FL297" s="21"/>
      <c r="FM297" s="21"/>
      <c r="FN297" s="21"/>
      <c r="FO297" s="21"/>
      <c r="FP297" s="21"/>
      <c r="FQ297" s="21"/>
      <c r="FR297" s="21"/>
      <c r="FS297" s="21"/>
      <c r="FT297" s="21"/>
      <c r="FU297" s="21"/>
      <c r="FV297" s="21"/>
      <c r="FW297" s="21"/>
      <c r="FX297" s="21"/>
      <c r="FY297" s="21"/>
      <c r="FZ297" s="21"/>
      <c r="GA297" s="21"/>
      <c r="GB297" s="21"/>
      <c r="GC297" s="21"/>
      <c r="GD297" s="21"/>
      <c r="GE297" s="21"/>
      <c r="GF297" s="21"/>
      <c r="GG297" s="21"/>
      <c r="GH297" s="21"/>
      <c r="GI297" s="21"/>
      <c r="GJ297" s="21"/>
      <c r="GK297" s="21"/>
      <c r="GL297" s="21"/>
      <c r="GM297" s="21"/>
      <c r="GN297" s="21"/>
      <c r="GO297" s="21"/>
      <c r="GP297" s="21"/>
      <c r="GQ297" s="21"/>
      <c r="GR297" s="21"/>
      <c r="GS297" s="21"/>
      <c r="GT297" s="21"/>
      <c r="GU297" s="21"/>
      <c r="GV297" s="21"/>
      <c r="GW297" s="21"/>
      <c r="GX297" s="21"/>
      <c r="GY297" s="21"/>
      <c r="GZ297" s="21"/>
      <c r="HA297" s="21"/>
      <c r="HB297" s="21"/>
      <c r="HC297" s="21"/>
      <c r="HD297" s="21"/>
      <c r="HE297" s="21"/>
      <c r="HF297" s="21"/>
      <c r="HG297" s="21"/>
      <c r="HH297" s="21"/>
      <c r="HI297" s="21"/>
      <c r="HJ297" s="21"/>
      <c r="HK297" s="21"/>
      <c r="HL297" s="21"/>
      <c r="HM297" s="21"/>
      <c r="HN297" s="21"/>
      <c r="HO297" s="21"/>
      <c r="HP297" s="21"/>
      <c r="HQ297" s="21"/>
      <c r="HR297" s="21"/>
      <c r="HS297" s="21"/>
      <c r="HT297" s="21"/>
      <c r="HU297" s="21"/>
      <c r="HV297" s="21"/>
      <c r="HW297" s="21"/>
      <c r="HX297" s="21"/>
      <c r="HY297" s="21"/>
      <c r="HZ297" s="21"/>
      <c r="IA297" s="21"/>
      <c r="IB297" s="21"/>
      <c r="IC297" s="21"/>
      <c r="ID297" s="21"/>
      <c r="IE297" s="21"/>
      <c r="IF297" s="21"/>
      <c r="IG297" s="21"/>
      <c r="IH297" s="21"/>
      <c r="II297" s="21"/>
      <c r="IJ297" s="21"/>
    </row>
    <row r="298" spans="2:244" s="1" customFormat="1" ht="15.75" x14ac:dyDescent="0.25">
      <c r="B298" s="47"/>
      <c r="C298" s="38"/>
      <c r="D298" s="6" t="s">
        <v>282</v>
      </c>
      <c r="E298" s="8" t="s">
        <v>283</v>
      </c>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c r="DB298" s="21"/>
      <c r="DC298" s="21"/>
      <c r="DD298" s="21"/>
      <c r="DE298" s="21"/>
      <c r="DF298" s="21"/>
      <c r="DG298" s="21"/>
      <c r="DH298" s="21"/>
      <c r="DI298" s="21"/>
      <c r="DJ298" s="21"/>
      <c r="DK298" s="21"/>
      <c r="DL298" s="21"/>
      <c r="DM298" s="21"/>
      <c r="DN298" s="21"/>
      <c r="DO298" s="21"/>
      <c r="DP298" s="21"/>
      <c r="DQ298" s="21"/>
      <c r="DR298" s="21"/>
      <c r="DS298" s="21"/>
      <c r="DT298" s="21"/>
      <c r="DU298" s="21"/>
      <c r="DV298" s="21"/>
      <c r="DW298" s="21"/>
      <c r="DX298" s="21"/>
      <c r="DY298" s="21"/>
      <c r="DZ298" s="21"/>
      <c r="EA298" s="21"/>
      <c r="EB298" s="21"/>
      <c r="EC298" s="21"/>
      <c r="ED298" s="21"/>
      <c r="EE298" s="21"/>
      <c r="EF298" s="21"/>
      <c r="EG298" s="21"/>
      <c r="EH298" s="21"/>
      <c r="EI298" s="21"/>
      <c r="EJ298" s="21"/>
      <c r="EK298" s="21"/>
      <c r="EL298" s="21"/>
      <c r="EM298" s="21"/>
      <c r="EN298" s="21"/>
      <c r="EO298" s="21"/>
      <c r="EP298" s="21"/>
      <c r="EQ298" s="21"/>
      <c r="ER298" s="21"/>
      <c r="ES298" s="21"/>
      <c r="ET298" s="21"/>
      <c r="EU298" s="21"/>
      <c r="EV298" s="21"/>
      <c r="EW298" s="21"/>
      <c r="EX298" s="21"/>
      <c r="EY298" s="21"/>
      <c r="EZ298" s="21"/>
      <c r="FA298" s="21"/>
      <c r="FB298" s="21"/>
      <c r="FC298" s="21"/>
      <c r="FD298" s="21"/>
      <c r="FE298" s="21"/>
      <c r="FF298" s="21"/>
      <c r="FG298" s="21"/>
      <c r="FH298" s="21"/>
      <c r="FI298" s="21"/>
      <c r="FJ298" s="21"/>
      <c r="FK298" s="21"/>
      <c r="FL298" s="21"/>
      <c r="FM298" s="21"/>
      <c r="FN298" s="21"/>
      <c r="FO298" s="21"/>
      <c r="FP298" s="21"/>
      <c r="FQ298" s="21"/>
      <c r="FR298" s="21"/>
      <c r="FS298" s="21"/>
      <c r="FT298" s="21"/>
      <c r="FU298" s="21"/>
      <c r="FV298" s="21"/>
      <c r="FW298" s="21"/>
      <c r="FX298" s="21"/>
      <c r="FY298" s="21"/>
      <c r="FZ298" s="21"/>
      <c r="GA298" s="21"/>
      <c r="GB298" s="21"/>
      <c r="GC298" s="21"/>
      <c r="GD298" s="21"/>
      <c r="GE298" s="21"/>
      <c r="GF298" s="21"/>
      <c r="GG298" s="21"/>
      <c r="GH298" s="21"/>
      <c r="GI298" s="21"/>
      <c r="GJ298" s="21"/>
      <c r="GK298" s="21"/>
      <c r="GL298" s="21"/>
      <c r="GM298" s="21"/>
      <c r="GN298" s="21"/>
      <c r="GO298" s="21"/>
      <c r="GP298" s="21"/>
      <c r="GQ298" s="21"/>
      <c r="GR298" s="21"/>
      <c r="GS298" s="21"/>
      <c r="GT298" s="21"/>
      <c r="GU298" s="21"/>
      <c r="GV298" s="21"/>
      <c r="GW298" s="21"/>
      <c r="GX298" s="21"/>
      <c r="GY298" s="21"/>
      <c r="GZ298" s="21"/>
      <c r="HA298" s="21"/>
      <c r="HB298" s="21"/>
      <c r="HC298" s="21"/>
      <c r="HD298" s="21"/>
      <c r="HE298" s="21"/>
      <c r="HF298" s="21"/>
      <c r="HG298" s="21"/>
      <c r="HH298" s="21"/>
      <c r="HI298" s="21"/>
      <c r="HJ298" s="21"/>
      <c r="HK298" s="21"/>
      <c r="HL298" s="21"/>
      <c r="HM298" s="21"/>
      <c r="HN298" s="21"/>
      <c r="HO298" s="21"/>
      <c r="HP298" s="21"/>
      <c r="HQ298" s="21"/>
      <c r="HR298" s="21"/>
      <c r="HS298" s="21"/>
      <c r="HT298" s="21"/>
      <c r="HU298" s="21"/>
      <c r="HV298" s="21"/>
      <c r="HW298" s="21"/>
      <c r="HX298" s="21"/>
      <c r="HY298" s="21"/>
      <c r="HZ298" s="21"/>
      <c r="IA298" s="21"/>
      <c r="IB298" s="21"/>
      <c r="IC298" s="21"/>
      <c r="ID298" s="21"/>
      <c r="IE298" s="21"/>
      <c r="IF298" s="21"/>
      <c r="IG298" s="21"/>
      <c r="IH298" s="21"/>
      <c r="II298" s="21"/>
      <c r="IJ298" s="21"/>
    </row>
    <row r="299" spans="2:244" s="1" customFormat="1" ht="15.75" x14ac:dyDescent="0.25">
      <c r="B299" s="47"/>
      <c r="C299" s="38"/>
      <c r="D299" s="6" t="s">
        <v>284</v>
      </c>
      <c r="E299" s="8" t="s">
        <v>285</v>
      </c>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c r="DB299" s="21"/>
      <c r="DC299" s="21"/>
      <c r="DD299" s="21"/>
      <c r="DE299" s="21"/>
      <c r="DF299" s="21"/>
      <c r="DG299" s="21"/>
      <c r="DH299" s="21"/>
      <c r="DI299" s="21"/>
      <c r="DJ299" s="21"/>
      <c r="DK299" s="21"/>
      <c r="DL299" s="21"/>
      <c r="DM299" s="21"/>
      <c r="DN299" s="21"/>
      <c r="DO299" s="21"/>
      <c r="DP299" s="21"/>
      <c r="DQ299" s="21"/>
      <c r="DR299" s="21"/>
      <c r="DS299" s="21"/>
      <c r="DT299" s="21"/>
      <c r="DU299" s="21"/>
      <c r="DV299" s="21"/>
      <c r="DW299" s="21"/>
      <c r="DX299" s="21"/>
      <c r="DY299" s="21"/>
      <c r="DZ299" s="21"/>
      <c r="EA299" s="21"/>
      <c r="EB299" s="21"/>
      <c r="EC299" s="21"/>
      <c r="ED299" s="21"/>
      <c r="EE299" s="21"/>
      <c r="EF299" s="21"/>
      <c r="EG299" s="21"/>
      <c r="EH299" s="21"/>
      <c r="EI299" s="21"/>
      <c r="EJ299" s="21"/>
      <c r="EK299" s="21"/>
      <c r="EL299" s="21"/>
      <c r="EM299" s="21"/>
      <c r="EN299" s="21"/>
      <c r="EO299" s="21"/>
      <c r="EP299" s="21"/>
      <c r="EQ299" s="21"/>
      <c r="ER299" s="21"/>
      <c r="ES299" s="21"/>
      <c r="ET299" s="21"/>
      <c r="EU299" s="21"/>
      <c r="EV299" s="21"/>
      <c r="EW299" s="21"/>
      <c r="EX299" s="21"/>
      <c r="EY299" s="21"/>
      <c r="EZ299" s="21"/>
      <c r="FA299" s="21"/>
      <c r="FB299" s="21"/>
      <c r="FC299" s="21"/>
      <c r="FD299" s="21"/>
      <c r="FE299" s="21"/>
      <c r="FF299" s="21"/>
      <c r="FG299" s="21"/>
      <c r="FH299" s="21"/>
      <c r="FI299" s="21"/>
      <c r="FJ299" s="21"/>
      <c r="FK299" s="21"/>
      <c r="FL299" s="21"/>
      <c r="FM299" s="21"/>
      <c r="FN299" s="21"/>
      <c r="FO299" s="21"/>
      <c r="FP299" s="21"/>
      <c r="FQ299" s="21"/>
      <c r="FR299" s="21"/>
      <c r="FS299" s="21"/>
      <c r="FT299" s="21"/>
      <c r="FU299" s="21"/>
      <c r="FV299" s="21"/>
      <c r="FW299" s="21"/>
      <c r="FX299" s="21"/>
      <c r="FY299" s="21"/>
      <c r="FZ299" s="21"/>
      <c r="GA299" s="21"/>
      <c r="GB299" s="21"/>
      <c r="GC299" s="21"/>
      <c r="GD299" s="21"/>
      <c r="GE299" s="21"/>
      <c r="GF299" s="21"/>
      <c r="GG299" s="21"/>
      <c r="GH299" s="21"/>
      <c r="GI299" s="21"/>
      <c r="GJ299" s="21"/>
      <c r="GK299" s="21"/>
      <c r="GL299" s="21"/>
      <c r="GM299" s="21"/>
      <c r="GN299" s="21"/>
      <c r="GO299" s="21"/>
      <c r="GP299" s="21"/>
      <c r="GQ299" s="21"/>
      <c r="GR299" s="21"/>
      <c r="GS299" s="21"/>
      <c r="GT299" s="21"/>
      <c r="GU299" s="21"/>
      <c r="GV299" s="21"/>
      <c r="GW299" s="21"/>
      <c r="GX299" s="21"/>
      <c r="GY299" s="21"/>
      <c r="GZ299" s="21"/>
      <c r="HA299" s="21"/>
      <c r="HB299" s="21"/>
      <c r="HC299" s="21"/>
      <c r="HD299" s="21"/>
      <c r="HE299" s="21"/>
      <c r="HF299" s="21"/>
      <c r="HG299" s="21"/>
      <c r="HH299" s="21"/>
      <c r="HI299" s="21"/>
      <c r="HJ299" s="21"/>
      <c r="HK299" s="21"/>
      <c r="HL299" s="21"/>
      <c r="HM299" s="21"/>
      <c r="HN299" s="21"/>
      <c r="HO299" s="21"/>
      <c r="HP299" s="21"/>
      <c r="HQ299" s="21"/>
      <c r="HR299" s="21"/>
      <c r="HS299" s="21"/>
      <c r="HT299" s="21"/>
      <c r="HU299" s="21"/>
      <c r="HV299" s="21"/>
      <c r="HW299" s="21"/>
      <c r="HX299" s="21"/>
      <c r="HY299" s="21"/>
      <c r="HZ299" s="21"/>
      <c r="IA299" s="21"/>
      <c r="IB299" s="21"/>
      <c r="IC299" s="21"/>
      <c r="ID299" s="21"/>
      <c r="IE299" s="21"/>
      <c r="IF299" s="21"/>
      <c r="IG299" s="21"/>
      <c r="IH299" s="21"/>
      <c r="II299" s="21"/>
      <c r="IJ299" s="21"/>
    </row>
    <row r="300" spans="2:244" s="1" customFormat="1" ht="15.75" x14ac:dyDescent="0.25">
      <c r="B300" s="47"/>
      <c r="C300" s="38"/>
      <c r="D300" s="6" t="s">
        <v>286</v>
      </c>
      <c r="E300" s="8" t="s">
        <v>287</v>
      </c>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c r="DB300" s="21"/>
      <c r="DC300" s="21"/>
      <c r="DD300" s="21"/>
      <c r="DE300" s="21"/>
      <c r="DF300" s="21"/>
      <c r="DG300" s="21"/>
      <c r="DH300" s="21"/>
      <c r="DI300" s="21"/>
      <c r="DJ300" s="21"/>
      <c r="DK300" s="21"/>
      <c r="DL300" s="21"/>
      <c r="DM300" s="21"/>
      <c r="DN300" s="21"/>
      <c r="DO300" s="21"/>
      <c r="DP300" s="21"/>
      <c r="DQ300" s="21"/>
      <c r="DR300" s="21"/>
      <c r="DS300" s="21"/>
      <c r="DT300" s="21"/>
      <c r="DU300" s="21"/>
      <c r="DV300" s="21"/>
      <c r="DW300" s="21"/>
      <c r="DX300" s="21"/>
      <c r="DY300" s="21"/>
      <c r="DZ300" s="21"/>
      <c r="EA300" s="21"/>
      <c r="EB300" s="21"/>
      <c r="EC300" s="21"/>
      <c r="ED300" s="21"/>
      <c r="EE300" s="21"/>
      <c r="EF300" s="21"/>
      <c r="EG300" s="21"/>
      <c r="EH300" s="21"/>
      <c r="EI300" s="21"/>
      <c r="EJ300" s="21"/>
      <c r="EK300" s="21"/>
      <c r="EL300" s="21"/>
      <c r="EM300" s="21"/>
      <c r="EN300" s="21"/>
      <c r="EO300" s="21"/>
      <c r="EP300" s="21"/>
      <c r="EQ300" s="21"/>
      <c r="ER300" s="21"/>
      <c r="ES300" s="21"/>
      <c r="ET300" s="21"/>
      <c r="EU300" s="21"/>
      <c r="EV300" s="21"/>
      <c r="EW300" s="21"/>
      <c r="EX300" s="21"/>
      <c r="EY300" s="21"/>
      <c r="EZ300" s="21"/>
      <c r="FA300" s="21"/>
      <c r="FB300" s="21"/>
      <c r="FC300" s="21"/>
      <c r="FD300" s="21"/>
      <c r="FE300" s="21"/>
      <c r="FF300" s="21"/>
      <c r="FG300" s="21"/>
      <c r="FH300" s="21"/>
      <c r="FI300" s="21"/>
      <c r="FJ300" s="21"/>
      <c r="FK300" s="21"/>
      <c r="FL300" s="21"/>
      <c r="FM300" s="21"/>
      <c r="FN300" s="21"/>
      <c r="FO300" s="21"/>
      <c r="FP300" s="21"/>
      <c r="FQ300" s="21"/>
      <c r="FR300" s="21"/>
      <c r="FS300" s="21"/>
      <c r="FT300" s="21"/>
      <c r="FU300" s="21"/>
      <c r="FV300" s="21"/>
      <c r="FW300" s="21"/>
      <c r="FX300" s="21"/>
      <c r="FY300" s="21"/>
      <c r="FZ300" s="21"/>
      <c r="GA300" s="21"/>
      <c r="GB300" s="21"/>
      <c r="GC300" s="21"/>
      <c r="GD300" s="21"/>
      <c r="GE300" s="21"/>
      <c r="GF300" s="21"/>
      <c r="GG300" s="21"/>
      <c r="GH300" s="21"/>
      <c r="GI300" s="21"/>
      <c r="GJ300" s="21"/>
      <c r="GK300" s="21"/>
      <c r="GL300" s="21"/>
      <c r="GM300" s="21"/>
      <c r="GN300" s="21"/>
      <c r="GO300" s="21"/>
      <c r="GP300" s="21"/>
      <c r="GQ300" s="21"/>
      <c r="GR300" s="21"/>
      <c r="GS300" s="21"/>
      <c r="GT300" s="21"/>
      <c r="GU300" s="21"/>
      <c r="GV300" s="21"/>
      <c r="GW300" s="21"/>
      <c r="GX300" s="21"/>
      <c r="GY300" s="21"/>
      <c r="GZ300" s="21"/>
      <c r="HA300" s="21"/>
      <c r="HB300" s="21"/>
      <c r="HC300" s="21"/>
      <c r="HD300" s="21"/>
      <c r="HE300" s="21"/>
      <c r="HF300" s="21"/>
      <c r="HG300" s="21"/>
      <c r="HH300" s="21"/>
      <c r="HI300" s="21"/>
      <c r="HJ300" s="21"/>
      <c r="HK300" s="21"/>
      <c r="HL300" s="21"/>
      <c r="HM300" s="21"/>
      <c r="HN300" s="21"/>
      <c r="HO300" s="21"/>
      <c r="HP300" s="21"/>
      <c r="HQ300" s="21"/>
      <c r="HR300" s="21"/>
      <c r="HS300" s="21"/>
      <c r="HT300" s="21"/>
      <c r="HU300" s="21"/>
      <c r="HV300" s="21"/>
      <c r="HW300" s="21"/>
      <c r="HX300" s="21"/>
      <c r="HY300" s="21"/>
      <c r="HZ300" s="21"/>
      <c r="IA300" s="21"/>
      <c r="IB300" s="21"/>
      <c r="IC300" s="21"/>
      <c r="ID300" s="21"/>
      <c r="IE300" s="21"/>
      <c r="IF300" s="21"/>
      <c r="IG300" s="21"/>
      <c r="IH300" s="21"/>
      <c r="II300" s="21"/>
      <c r="IJ300" s="21"/>
    </row>
    <row r="301" spans="2:244" s="1" customFormat="1" ht="15.75" x14ac:dyDescent="0.25">
      <c r="B301" s="47"/>
      <c r="C301" s="38"/>
      <c r="D301" s="6" t="s">
        <v>288</v>
      </c>
      <c r="E301" s="8" t="s">
        <v>289</v>
      </c>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c r="DB301" s="21"/>
      <c r="DC301" s="21"/>
      <c r="DD301" s="21"/>
      <c r="DE301" s="21"/>
      <c r="DF301" s="21"/>
      <c r="DG301" s="21"/>
      <c r="DH301" s="21"/>
      <c r="DI301" s="21"/>
      <c r="DJ301" s="21"/>
      <c r="DK301" s="21"/>
      <c r="DL301" s="21"/>
      <c r="DM301" s="21"/>
      <c r="DN301" s="21"/>
      <c r="DO301" s="21"/>
      <c r="DP301" s="21"/>
      <c r="DQ301" s="21"/>
      <c r="DR301" s="21"/>
      <c r="DS301" s="21"/>
      <c r="DT301" s="21"/>
      <c r="DU301" s="21"/>
      <c r="DV301" s="21"/>
      <c r="DW301" s="21"/>
      <c r="DX301" s="21"/>
      <c r="DY301" s="21"/>
      <c r="DZ301" s="21"/>
      <c r="EA301" s="21"/>
      <c r="EB301" s="21"/>
      <c r="EC301" s="21"/>
      <c r="ED301" s="21"/>
      <c r="EE301" s="21"/>
      <c r="EF301" s="21"/>
      <c r="EG301" s="21"/>
      <c r="EH301" s="21"/>
      <c r="EI301" s="21"/>
      <c r="EJ301" s="21"/>
      <c r="EK301" s="21"/>
      <c r="EL301" s="21"/>
      <c r="EM301" s="21"/>
      <c r="EN301" s="21"/>
      <c r="EO301" s="21"/>
      <c r="EP301" s="21"/>
      <c r="EQ301" s="21"/>
      <c r="ER301" s="21"/>
      <c r="ES301" s="21"/>
      <c r="ET301" s="21"/>
      <c r="EU301" s="21"/>
      <c r="EV301" s="21"/>
      <c r="EW301" s="21"/>
      <c r="EX301" s="21"/>
      <c r="EY301" s="21"/>
      <c r="EZ301" s="21"/>
      <c r="FA301" s="21"/>
      <c r="FB301" s="21"/>
      <c r="FC301" s="21"/>
      <c r="FD301" s="21"/>
      <c r="FE301" s="21"/>
      <c r="FF301" s="21"/>
      <c r="FG301" s="21"/>
      <c r="FH301" s="21"/>
      <c r="FI301" s="21"/>
      <c r="FJ301" s="21"/>
      <c r="FK301" s="21"/>
      <c r="FL301" s="21"/>
      <c r="FM301" s="21"/>
      <c r="FN301" s="21"/>
      <c r="FO301" s="21"/>
      <c r="FP301" s="21"/>
      <c r="FQ301" s="21"/>
      <c r="FR301" s="21"/>
      <c r="FS301" s="21"/>
      <c r="FT301" s="21"/>
      <c r="FU301" s="21"/>
      <c r="FV301" s="21"/>
      <c r="FW301" s="21"/>
      <c r="FX301" s="21"/>
      <c r="FY301" s="21"/>
      <c r="FZ301" s="21"/>
      <c r="GA301" s="21"/>
      <c r="GB301" s="21"/>
      <c r="GC301" s="21"/>
      <c r="GD301" s="21"/>
      <c r="GE301" s="21"/>
      <c r="GF301" s="21"/>
      <c r="GG301" s="21"/>
      <c r="GH301" s="21"/>
      <c r="GI301" s="21"/>
      <c r="GJ301" s="21"/>
      <c r="GK301" s="21"/>
      <c r="GL301" s="21"/>
      <c r="GM301" s="21"/>
      <c r="GN301" s="21"/>
      <c r="GO301" s="21"/>
      <c r="GP301" s="21"/>
      <c r="GQ301" s="21"/>
      <c r="GR301" s="21"/>
      <c r="GS301" s="21"/>
      <c r="GT301" s="21"/>
      <c r="GU301" s="21"/>
      <c r="GV301" s="21"/>
      <c r="GW301" s="21"/>
      <c r="GX301" s="21"/>
      <c r="GY301" s="21"/>
      <c r="GZ301" s="21"/>
      <c r="HA301" s="21"/>
      <c r="HB301" s="21"/>
      <c r="HC301" s="21"/>
      <c r="HD301" s="21"/>
      <c r="HE301" s="21"/>
      <c r="HF301" s="21"/>
      <c r="HG301" s="21"/>
      <c r="HH301" s="21"/>
      <c r="HI301" s="21"/>
      <c r="HJ301" s="21"/>
      <c r="HK301" s="21"/>
      <c r="HL301" s="21"/>
      <c r="HM301" s="21"/>
      <c r="HN301" s="21"/>
      <c r="HO301" s="21"/>
      <c r="HP301" s="21"/>
      <c r="HQ301" s="21"/>
      <c r="HR301" s="21"/>
      <c r="HS301" s="21"/>
      <c r="HT301" s="21"/>
      <c r="HU301" s="21"/>
      <c r="HV301" s="21"/>
      <c r="HW301" s="21"/>
      <c r="HX301" s="21"/>
      <c r="HY301" s="21"/>
      <c r="HZ301" s="21"/>
      <c r="IA301" s="21"/>
      <c r="IB301" s="21"/>
      <c r="IC301" s="21"/>
      <c r="ID301" s="21"/>
      <c r="IE301" s="21"/>
      <c r="IF301" s="21"/>
      <c r="IG301" s="21"/>
      <c r="IH301" s="21"/>
      <c r="II301" s="21"/>
      <c r="IJ301" s="21"/>
    </row>
    <row r="302" spans="2:244" s="1" customFormat="1" ht="25.5" x14ac:dyDescent="0.25">
      <c r="B302" s="47"/>
      <c r="C302" s="19" t="s">
        <v>76</v>
      </c>
      <c r="D302" s="6" t="str">
        <f>HYPERLINK(CONCATENATE("http://www.genenames.org/cgi-bin/gene_symbol_report?hgnc_id=HGNC:11021"),"SLC35A1")</f>
        <v>SLC35A1</v>
      </c>
      <c r="E302" s="8" t="s">
        <v>290</v>
      </c>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c r="DB302" s="21"/>
      <c r="DC302" s="21"/>
      <c r="DD302" s="21"/>
      <c r="DE302" s="21"/>
      <c r="DF302" s="21"/>
      <c r="DG302" s="21"/>
      <c r="DH302" s="21"/>
      <c r="DI302" s="21"/>
      <c r="DJ302" s="21"/>
      <c r="DK302" s="21"/>
      <c r="DL302" s="21"/>
      <c r="DM302" s="21"/>
      <c r="DN302" s="21"/>
      <c r="DO302" s="21"/>
      <c r="DP302" s="21"/>
      <c r="DQ302" s="21"/>
      <c r="DR302" s="21"/>
      <c r="DS302" s="21"/>
      <c r="DT302" s="21"/>
      <c r="DU302" s="21"/>
      <c r="DV302" s="21"/>
      <c r="DW302" s="21"/>
      <c r="DX302" s="21"/>
      <c r="DY302" s="21"/>
      <c r="DZ302" s="21"/>
      <c r="EA302" s="21"/>
      <c r="EB302" s="21"/>
      <c r="EC302" s="21"/>
      <c r="ED302" s="21"/>
      <c r="EE302" s="21"/>
      <c r="EF302" s="21"/>
      <c r="EG302" s="21"/>
      <c r="EH302" s="21"/>
      <c r="EI302" s="21"/>
      <c r="EJ302" s="21"/>
      <c r="EK302" s="21"/>
      <c r="EL302" s="21"/>
      <c r="EM302" s="21"/>
      <c r="EN302" s="21"/>
      <c r="EO302" s="21"/>
      <c r="EP302" s="21"/>
      <c r="EQ302" s="21"/>
      <c r="ER302" s="21"/>
      <c r="ES302" s="21"/>
      <c r="ET302" s="21"/>
      <c r="EU302" s="21"/>
      <c r="EV302" s="21"/>
      <c r="EW302" s="21"/>
      <c r="EX302" s="21"/>
      <c r="EY302" s="21"/>
      <c r="EZ302" s="21"/>
      <c r="FA302" s="21"/>
      <c r="FB302" s="21"/>
      <c r="FC302" s="21"/>
      <c r="FD302" s="21"/>
      <c r="FE302" s="21"/>
      <c r="FF302" s="21"/>
      <c r="FG302" s="21"/>
      <c r="FH302" s="21"/>
      <c r="FI302" s="21"/>
      <c r="FJ302" s="21"/>
      <c r="FK302" s="21"/>
      <c r="FL302" s="21"/>
      <c r="FM302" s="21"/>
      <c r="FN302" s="21"/>
      <c r="FO302" s="21"/>
      <c r="FP302" s="21"/>
      <c r="FQ302" s="21"/>
      <c r="FR302" s="21"/>
      <c r="FS302" s="21"/>
      <c r="FT302" s="21"/>
      <c r="FU302" s="21"/>
      <c r="FV302" s="21"/>
      <c r="FW302" s="21"/>
      <c r="FX302" s="21"/>
      <c r="FY302" s="21"/>
      <c r="FZ302" s="21"/>
      <c r="GA302" s="21"/>
      <c r="GB302" s="21"/>
      <c r="GC302" s="21"/>
      <c r="GD302" s="21"/>
      <c r="GE302" s="21"/>
      <c r="GF302" s="21"/>
      <c r="GG302" s="21"/>
      <c r="GH302" s="21"/>
      <c r="GI302" s="21"/>
      <c r="GJ302" s="21"/>
      <c r="GK302" s="21"/>
      <c r="GL302" s="21"/>
      <c r="GM302" s="21"/>
      <c r="GN302" s="21"/>
      <c r="GO302" s="21"/>
      <c r="GP302" s="21"/>
      <c r="GQ302" s="21"/>
      <c r="GR302" s="21"/>
      <c r="GS302" s="21"/>
      <c r="GT302" s="21"/>
      <c r="GU302" s="21"/>
      <c r="GV302" s="21"/>
      <c r="GW302" s="21"/>
      <c r="GX302" s="21"/>
      <c r="GY302" s="21"/>
      <c r="GZ302" s="21"/>
      <c r="HA302" s="21"/>
      <c r="HB302" s="21"/>
      <c r="HC302" s="21"/>
      <c r="HD302" s="21"/>
      <c r="HE302" s="21"/>
      <c r="HF302" s="21"/>
      <c r="HG302" s="21"/>
      <c r="HH302" s="21"/>
      <c r="HI302" s="21"/>
      <c r="HJ302" s="21"/>
      <c r="HK302" s="21"/>
      <c r="HL302" s="21"/>
      <c r="HM302" s="21"/>
      <c r="HN302" s="21"/>
      <c r="HO302" s="21"/>
      <c r="HP302" s="21"/>
      <c r="HQ302" s="21"/>
      <c r="HR302" s="21"/>
      <c r="HS302" s="21"/>
      <c r="HT302" s="21"/>
      <c r="HU302" s="21"/>
      <c r="HV302" s="21"/>
      <c r="HW302" s="21"/>
      <c r="HX302" s="21"/>
      <c r="HY302" s="21"/>
      <c r="HZ302" s="21"/>
      <c r="IA302" s="21"/>
      <c r="IB302" s="21"/>
      <c r="IC302" s="21"/>
      <c r="ID302" s="21"/>
      <c r="IE302" s="21"/>
      <c r="IF302" s="21"/>
      <c r="IG302" s="21"/>
      <c r="IH302" s="21"/>
      <c r="II302" s="21"/>
      <c r="IJ302" s="21"/>
    </row>
    <row r="303" spans="2:244" s="18" customFormat="1" ht="15.75" x14ac:dyDescent="0.25">
      <c r="B303" s="47"/>
      <c r="C303" s="48" t="s">
        <v>19</v>
      </c>
      <c r="D303" s="6" t="str">
        <f>HYPERLINK(CONCATENATE("http://www.genenames.org/cgi-bin/gene_symbol_report?hgnc_id=HGNC:10862"),"ST3GAL1")</f>
        <v>ST3GAL1</v>
      </c>
      <c r="E303" s="8" t="s">
        <v>291</v>
      </c>
    </row>
    <row r="304" spans="2:244" s="18" customFormat="1" ht="15.75" x14ac:dyDescent="0.25">
      <c r="B304" s="47"/>
      <c r="C304" s="48"/>
      <c r="D304" s="6" t="str">
        <f>HYPERLINK(CONCATENATE("http://www.genenames.org/cgi-bin/gene_symbol_report?hgnc_id=HGNC:10863"),"ST3GAL2")</f>
        <v>ST3GAL2</v>
      </c>
      <c r="E304" s="8" t="s">
        <v>291</v>
      </c>
    </row>
    <row r="305" spans="2:5" s="18" customFormat="1" ht="15.75" x14ac:dyDescent="0.25">
      <c r="B305" s="47"/>
      <c r="C305" s="48"/>
      <c r="D305" s="6" t="str">
        <f>HYPERLINK(CONCATENATE("http://www.genenames.org/cgi-bin/gene_symbol_report?hgnc_id=HGNC:10866"),"ST3GAL3")</f>
        <v>ST3GAL3</v>
      </c>
      <c r="E305" s="8" t="s">
        <v>291</v>
      </c>
    </row>
    <row r="306" spans="2:5" s="18" customFormat="1" ht="15.75" x14ac:dyDescent="0.25">
      <c r="B306" s="47"/>
      <c r="C306" s="48"/>
      <c r="D306" s="6" t="str">
        <f>HYPERLINK(CONCATENATE("http://www.genenames.org/cgi-bin/gene_symbol_report?hgnc_id=HGNC:10864"),"ST3GAL4")</f>
        <v>ST3GAL4</v>
      </c>
      <c r="E306" s="8" t="s">
        <v>291</v>
      </c>
    </row>
    <row r="307" spans="2:5" s="18" customFormat="1" ht="15.75" x14ac:dyDescent="0.25">
      <c r="B307" s="47"/>
      <c r="C307" s="48"/>
      <c r="D307" s="6" t="str">
        <f>HYPERLINK(CONCATENATE("http://www.genenames.org/cgi-bin/gene_symbol_report?hgnc_id=HGNC:10872"),"ST3GAL5")</f>
        <v>ST3GAL5</v>
      </c>
      <c r="E307" s="8" t="s">
        <v>291</v>
      </c>
    </row>
    <row r="308" spans="2:5" s="18" customFormat="1" ht="15.75" x14ac:dyDescent="0.25">
      <c r="B308" s="47"/>
      <c r="C308" s="48"/>
      <c r="D308" s="6" t="str">
        <f>HYPERLINK(CONCATENATE("http://www.genenames.org/cgi-bin/gene_symbol_report?hgnc_id=HGNC:18080"),"ST3GAL6")</f>
        <v>ST3GAL6</v>
      </c>
      <c r="E308" s="8" t="s">
        <v>291</v>
      </c>
    </row>
    <row r="309" spans="2:5" s="22" customFormat="1" ht="15.75" x14ac:dyDescent="0.25">
      <c r="B309" s="47"/>
      <c r="C309" s="48"/>
      <c r="D309" s="6" t="str">
        <f>HYPERLINK(CONCATENATE("http://www.genenames.org/cgi-bin/gene_symbol_report?hgnc_id=HGNC:10860"),"ST6GAL1")</f>
        <v>ST6GAL1</v>
      </c>
      <c r="E309" s="8" t="s">
        <v>292</v>
      </c>
    </row>
    <row r="310" spans="2:5" s="18" customFormat="1" ht="15.75" x14ac:dyDescent="0.25">
      <c r="B310" s="47"/>
      <c r="C310" s="48"/>
      <c r="D310" s="6" t="str">
        <f>HYPERLINK(CONCATENATE("http://www.genenames.org/cgi-bin/gene_symbol_report?hgnc_id=HGNC:10861"),"ST6GAL2")</f>
        <v>ST6GAL2</v>
      </c>
      <c r="E310" s="8" t="s">
        <v>292</v>
      </c>
    </row>
    <row r="311" spans="2:5" s="18" customFormat="1" ht="15.75" x14ac:dyDescent="0.25">
      <c r="B311" s="47"/>
      <c r="C311" s="48"/>
      <c r="D311" s="6" t="str">
        <f>HYPERLINK(CONCATENATE("http://www.genenames.org/cgi-bin/gene_symbol_report?hgnc_id=HGNC:23614"),"ST6GALNAC1")</f>
        <v>ST6GALNAC1</v>
      </c>
      <c r="E311" s="8" t="s">
        <v>293</v>
      </c>
    </row>
    <row r="312" spans="2:5" s="18" customFormat="1" ht="15.75" x14ac:dyDescent="0.25">
      <c r="B312" s="47"/>
      <c r="C312" s="48"/>
      <c r="D312" s="6" t="str">
        <f>HYPERLINK(CONCATENATE("http://www.genenames.org/cgi-bin/gene_symbol_report?hgnc_id=HGNC:10867"),"ST6GALNAC2")</f>
        <v>ST6GALNAC2</v>
      </c>
      <c r="E312" s="8" t="s">
        <v>293</v>
      </c>
    </row>
    <row r="313" spans="2:5" s="18" customFormat="1" ht="15.75" x14ac:dyDescent="0.25">
      <c r="B313" s="47"/>
      <c r="C313" s="48"/>
      <c r="D313" s="6" t="str">
        <f>HYPERLINK(CONCATENATE("http://www.genenames.org/cgi-bin/gene_symbol_report?hgnc_id=HGNC:19343"),"ST6GALNAC3")</f>
        <v>ST6GALNAC3</v>
      </c>
      <c r="E313" s="8" t="s">
        <v>293</v>
      </c>
    </row>
    <row r="314" spans="2:5" s="18" customFormat="1" ht="15.75" x14ac:dyDescent="0.25">
      <c r="B314" s="47"/>
      <c r="C314" s="48"/>
      <c r="D314" s="6" t="str">
        <f>HYPERLINK(CONCATENATE("http://www.genenames.org/cgi-bin/gene_symbol_report?hgnc_id=HGNC:17846"),"ST6GALNAC4")</f>
        <v>ST6GALNAC4</v>
      </c>
      <c r="E314" s="8" t="s">
        <v>293</v>
      </c>
    </row>
    <row r="315" spans="2:5" s="18" customFormat="1" ht="15.75" x14ac:dyDescent="0.25">
      <c r="B315" s="47"/>
      <c r="C315" s="48"/>
      <c r="D315" s="6" t="str">
        <f>HYPERLINK(CONCATENATE("http://www.genenames.org/cgi-bin/gene_symbol_report?hgnc_id=HGNC:19342"),"ST6GALNAC5")</f>
        <v>ST6GALNAC5</v>
      </c>
      <c r="E315" s="8" t="s">
        <v>293</v>
      </c>
    </row>
    <row r="316" spans="2:5" s="18" customFormat="1" ht="15.75" x14ac:dyDescent="0.25">
      <c r="B316" s="47"/>
      <c r="C316" s="48"/>
      <c r="D316" s="6" t="str">
        <f>HYPERLINK(CONCATENATE("http://www.genenames.org/cgi-bin/gene_symbol_report?hgnc_id=HGNC:23364"),"ST6GALNAC6")</f>
        <v>ST6GALNAC6</v>
      </c>
      <c r="E316" s="8" t="s">
        <v>293</v>
      </c>
    </row>
    <row r="317" spans="2:5" s="18" customFormat="1" ht="15.75" x14ac:dyDescent="0.25">
      <c r="B317" s="47"/>
      <c r="C317" s="48"/>
      <c r="D317" s="6" t="str">
        <f>HYPERLINK(CONCATENATE("http://www.genenames.org/cgi-bin/gene_symbol_report?hgnc_id=HGNC:10869"),"ST8SIA1")</f>
        <v>ST8SIA1</v>
      </c>
      <c r="E317" s="8" t="s">
        <v>294</v>
      </c>
    </row>
    <row r="318" spans="2:5" s="18" customFormat="1" ht="15.75" x14ac:dyDescent="0.25">
      <c r="B318" s="47"/>
      <c r="C318" s="48"/>
      <c r="D318" s="6" t="str">
        <f>HYPERLINK(CONCATENATE("http://www.genenames.org/cgi-bin/gene_symbol_report?hgnc_id=HGNC:10870"),"ST8SIA2")</f>
        <v>ST8SIA2</v>
      </c>
      <c r="E318" s="8" t="s">
        <v>294</v>
      </c>
    </row>
    <row r="319" spans="2:5" s="18" customFormat="1" ht="15.75" x14ac:dyDescent="0.25">
      <c r="B319" s="47"/>
      <c r="C319" s="48"/>
      <c r="D319" s="6" t="str">
        <f>HYPERLINK(CONCATENATE("http://www.genenames.org/cgi-bin/gene_symbol_report?hgnc_id=HGNC:14269"),"ST8SIA3")</f>
        <v>ST8SIA3</v>
      </c>
      <c r="E319" s="8" t="s">
        <v>294</v>
      </c>
    </row>
    <row r="320" spans="2:5" s="18" customFormat="1" ht="15.75" x14ac:dyDescent="0.25">
      <c r="B320" s="47"/>
      <c r="C320" s="48"/>
      <c r="D320" s="6" t="str">
        <f>HYPERLINK(CONCATENATE("http://www.genenames.org/cgi-bin/gene_symbol_report?hgnc_id=HGNC:10871"),"ST8SIA4")</f>
        <v>ST8SIA4</v>
      </c>
      <c r="E320" s="8" t="s">
        <v>294</v>
      </c>
    </row>
    <row r="321" spans="2:244" s="18" customFormat="1" ht="15.75" x14ac:dyDescent="0.25">
      <c r="B321" s="47"/>
      <c r="C321" s="48"/>
      <c r="D321" s="6" t="str">
        <f>HYPERLINK(CONCATENATE("http://www.genenames.org/cgi-bin/gene_symbol_report?hgnc_id=HGNC:17827"),"ST8SIA5")</f>
        <v>ST8SIA5</v>
      </c>
      <c r="E321" s="8" t="s">
        <v>294</v>
      </c>
    </row>
    <row r="322" spans="2:244" s="18" customFormat="1" ht="15.75" x14ac:dyDescent="0.25">
      <c r="B322" s="47"/>
      <c r="C322" s="48"/>
      <c r="D322" s="6" t="str">
        <f>HYPERLINK(CONCATENATE("http://www.genenames.org/cgi-bin/gene_symbol_report?hgnc_id=HGNC:23317"),"ST8SIA6")</f>
        <v>ST8SIA6</v>
      </c>
      <c r="E322" s="8" t="s">
        <v>294</v>
      </c>
    </row>
    <row r="323" spans="2:244" s="1" customFormat="1" ht="25.5" x14ac:dyDescent="0.25">
      <c r="B323" s="47"/>
      <c r="C323" s="38" t="s">
        <v>295</v>
      </c>
      <c r="D323" s="6" t="str">
        <f>HYPERLINK(CONCATENATE("http://www.genenames.org/cgi-bin/gene_symbol_report?hgnc_id=HGNC:45160"),"ST6GALNAC2P1")</f>
        <v>ST6GALNAC2P1</v>
      </c>
      <c r="E323" s="8" t="s">
        <v>296</v>
      </c>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c r="DB323" s="21"/>
      <c r="DC323" s="21"/>
      <c r="DD323" s="21"/>
      <c r="DE323" s="21"/>
      <c r="DF323" s="21"/>
      <c r="DG323" s="21"/>
      <c r="DH323" s="21"/>
      <c r="DI323" s="21"/>
      <c r="DJ323" s="21"/>
      <c r="DK323" s="21"/>
      <c r="DL323" s="21"/>
      <c r="DM323" s="21"/>
      <c r="DN323" s="21"/>
      <c r="DO323" s="21"/>
      <c r="DP323" s="21"/>
      <c r="DQ323" s="21"/>
      <c r="DR323" s="21"/>
      <c r="DS323" s="21"/>
      <c r="DT323" s="21"/>
      <c r="DU323" s="21"/>
      <c r="DV323" s="21"/>
      <c r="DW323" s="21"/>
      <c r="DX323" s="21"/>
      <c r="DY323" s="21"/>
      <c r="DZ323" s="21"/>
      <c r="EA323" s="21"/>
      <c r="EB323" s="21"/>
      <c r="EC323" s="21"/>
      <c r="ED323" s="21"/>
      <c r="EE323" s="21"/>
      <c r="EF323" s="21"/>
      <c r="EG323" s="21"/>
      <c r="EH323" s="21"/>
      <c r="EI323" s="21"/>
      <c r="EJ323" s="21"/>
      <c r="EK323" s="21"/>
      <c r="EL323" s="21"/>
      <c r="EM323" s="21"/>
      <c r="EN323" s="21"/>
      <c r="EO323" s="21"/>
      <c r="EP323" s="21"/>
      <c r="EQ323" s="21"/>
      <c r="ER323" s="21"/>
      <c r="ES323" s="21"/>
      <c r="ET323" s="21"/>
      <c r="EU323" s="21"/>
      <c r="EV323" s="21"/>
      <c r="EW323" s="21"/>
      <c r="EX323" s="21"/>
      <c r="EY323" s="21"/>
      <c r="EZ323" s="21"/>
      <c r="FA323" s="21"/>
      <c r="FB323" s="21"/>
      <c r="FC323" s="21"/>
      <c r="FD323" s="21"/>
      <c r="FE323" s="21"/>
      <c r="FF323" s="21"/>
      <c r="FG323" s="21"/>
      <c r="FH323" s="21"/>
      <c r="FI323" s="21"/>
      <c r="FJ323" s="21"/>
      <c r="FK323" s="21"/>
      <c r="FL323" s="21"/>
      <c r="FM323" s="21"/>
      <c r="FN323" s="21"/>
      <c r="FO323" s="21"/>
      <c r="FP323" s="21"/>
      <c r="FQ323" s="21"/>
      <c r="FR323" s="21"/>
      <c r="FS323" s="21"/>
      <c r="FT323" s="21"/>
      <c r="FU323" s="21"/>
      <c r="FV323" s="21"/>
      <c r="FW323" s="21"/>
      <c r="FX323" s="21"/>
      <c r="FY323" s="21"/>
      <c r="FZ323" s="21"/>
      <c r="GA323" s="21"/>
      <c r="GB323" s="21"/>
      <c r="GC323" s="21"/>
      <c r="GD323" s="21"/>
      <c r="GE323" s="21"/>
      <c r="GF323" s="21"/>
      <c r="GG323" s="21"/>
      <c r="GH323" s="21"/>
      <c r="GI323" s="21"/>
      <c r="GJ323" s="21"/>
      <c r="GK323" s="21"/>
      <c r="GL323" s="21"/>
      <c r="GM323" s="21"/>
      <c r="GN323" s="21"/>
      <c r="GO323" s="21"/>
      <c r="GP323" s="21"/>
      <c r="GQ323" s="21"/>
      <c r="GR323" s="21"/>
      <c r="GS323" s="21"/>
      <c r="GT323" s="21"/>
      <c r="GU323" s="21"/>
      <c r="GV323" s="21"/>
      <c r="GW323" s="21"/>
      <c r="GX323" s="21"/>
      <c r="GY323" s="21"/>
      <c r="GZ323" s="21"/>
      <c r="HA323" s="21"/>
      <c r="HB323" s="21"/>
      <c r="HC323" s="21"/>
      <c r="HD323" s="21"/>
      <c r="HE323" s="21"/>
      <c r="HF323" s="21"/>
      <c r="HG323" s="21"/>
      <c r="HH323" s="21"/>
      <c r="HI323" s="21"/>
      <c r="HJ323" s="21"/>
      <c r="HK323" s="21"/>
      <c r="HL323" s="21"/>
      <c r="HM323" s="21"/>
      <c r="HN323" s="21"/>
      <c r="HO323" s="21"/>
      <c r="HP323" s="21"/>
      <c r="HQ323" s="21"/>
      <c r="HR323" s="21"/>
      <c r="HS323" s="21"/>
      <c r="HT323" s="21"/>
      <c r="HU323" s="21"/>
      <c r="HV323" s="21"/>
      <c r="HW323" s="21"/>
      <c r="HX323" s="21"/>
      <c r="HY323" s="21"/>
      <c r="HZ323" s="21"/>
      <c r="IA323" s="21"/>
      <c r="IB323" s="21"/>
      <c r="IC323" s="21"/>
      <c r="ID323" s="21"/>
      <c r="IE323" s="21"/>
      <c r="IF323" s="21"/>
      <c r="IG323" s="21"/>
      <c r="IH323" s="21"/>
      <c r="II323" s="21"/>
      <c r="IJ323" s="21"/>
    </row>
    <row r="324" spans="2:244" s="1" customFormat="1" ht="25.5" x14ac:dyDescent="0.25">
      <c r="B324" s="47"/>
      <c r="C324" s="38"/>
      <c r="D324" s="6" t="str">
        <f>HYPERLINK(CONCATENATE("http://www.genenames.org/cgi-bin/gene_symbol_report?hgnc_id=HGNC:39660"),"ST6GALNAC4P1")</f>
        <v>ST6GALNAC4P1</v>
      </c>
      <c r="E324" s="8" t="s">
        <v>297</v>
      </c>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c r="DB324" s="21"/>
      <c r="DC324" s="21"/>
      <c r="DD324" s="21"/>
      <c r="DE324" s="21"/>
      <c r="DF324" s="21"/>
      <c r="DG324" s="21"/>
      <c r="DH324" s="21"/>
      <c r="DI324" s="21"/>
      <c r="DJ324" s="21"/>
      <c r="DK324" s="21"/>
      <c r="DL324" s="21"/>
      <c r="DM324" s="21"/>
      <c r="DN324" s="21"/>
      <c r="DO324" s="21"/>
      <c r="DP324" s="21"/>
      <c r="DQ324" s="21"/>
      <c r="DR324" s="21"/>
      <c r="DS324" s="21"/>
      <c r="DT324" s="21"/>
      <c r="DU324" s="21"/>
      <c r="DV324" s="21"/>
      <c r="DW324" s="21"/>
      <c r="DX324" s="21"/>
      <c r="DY324" s="21"/>
      <c r="DZ324" s="21"/>
      <c r="EA324" s="21"/>
      <c r="EB324" s="21"/>
      <c r="EC324" s="21"/>
      <c r="ED324" s="21"/>
      <c r="EE324" s="21"/>
      <c r="EF324" s="21"/>
      <c r="EG324" s="21"/>
      <c r="EH324" s="21"/>
      <c r="EI324" s="21"/>
      <c r="EJ324" s="21"/>
      <c r="EK324" s="21"/>
      <c r="EL324" s="21"/>
      <c r="EM324" s="21"/>
      <c r="EN324" s="21"/>
      <c r="EO324" s="21"/>
      <c r="EP324" s="21"/>
      <c r="EQ324" s="21"/>
      <c r="ER324" s="21"/>
      <c r="ES324" s="21"/>
      <c r="ET324" s="21"/>
      <c r="EU324" s="21"/>
      <c r="EV324" s="21"/>
      <c r="EW324" s="21"/>
      <c r="EX324" s="21"/>
      <c r="EY324" s="21"/>
      <c r="EZ324" s="21"/>
      <c r="FA324" s="21"/>
      <c r="FB324" s="21"/>
      <c r="FC324" s="21"/>
      <c r="FD324" s="21"/>
      <c r="FE324" s="21"/>
      <c r="FF324" s="21"/>
      <c r="FG324" s="21"/>
      <c r="FH324" s="21"/>
      <c r="FI324" s="21"/>
      <c r="FJ324" s="21"/>
      <c r="FK324" s="21"/>
      <c r="FL324" s="21"/>
      <c r="FM324" s="21"/>
      <c r="FN324" s="21"/>
      <c r="FO324" s="21"/>
      <c r="FP324" s="21"/>
      <c r="FQ324" s="21"/>
      <c r="FR324" s="21"/>
      <c r="FS324" s="21"/>
      <c r="FT324" s="21"/>
      <c r="FU324" s="21"/>
      <c r="FV324" s="21"/>
      <c r="FW324" s="21"/>
      <c r="FX324" s="21"/>
      <c r="FY324" s="21"/>
      <c r="FZ324" s="21"/>
      <c r="GA324" s="21"/>
      <c r="GB324" s="21"/>
      <c r="GC324" s="21"/>
      <c r="GD324" s="21"/>
      <c r="GE324" s="21"/>
      <c r="GF324" s="21"/>
      <c r="GG324" s="21"/>
      <c r="GH324" s="21"/>
      <c r="GI324" s="21"/>
      <c r="GJ324" s="21"/>
      <c r="GK324" s="21"/>
      <c r="GL324" s="21"/>
      <c r="GM324" s="21"/>
      <c r="GN324" s="21"/>
      <c r="GO324" s="21"/>
      <c r="GP324" s="21"/>
      <c r="GQ324" s="21"/>
      <c r="GR324" s="21"/>
      <c r="GS324" s="21"/>
      <c r="GT324" s="21"/>
      <c r="GU324" s="21"/>
      <c r="GV324" s="21"/>
      <c r="GW324" s="21"/>
      <c r="GX324" s="21"/>
      <c r="GY324" s="21"/>
      <c r="GZ324" s="21"/>
      <c r="HA324" s="21"/>
      <c r="HB324" s="21"/>
      <c r="HC324" s="21"/>
      <c r="HD324" s="21"/>
      <c r="HE324" s="21"/>
      <c r="HF324" s="21"/>
      <c r="HG324" s="21"/>
      <c r="HH324" s="21"/>
      <c r="HI324" s="21"/>
      <c r="HJ324" s="21"/>
      <c r="HK324" s="21"/>
      <c r="HL324" s="21"/>
      <c r="HM324" s="21"/>
      <c r="HN324" s="21"/>
      <c r="HO324" s="21"/>
      <c r="HP324" s="21"/>
      <c r="HQ324" s="21"/>
      <c r="HR324" s="21"/>
      <c r="HS324" s="21"/>
      <c r="HT324" s="21"/>
      <c r="HU324" s="21"/>
      <c r="HV324" s="21"/>
      <c r="HW324" s="21"/>
      <c r="HX324" s="21"/>
      <c r="HY324" s="21"/>
      <c r="HZ324" s="21"/>
      <c r="IA324" s="21"/>
      <c r="IB324" s="21"/>
      <c r="IC324" s="21"/>
      <c r="ID324" s="21"/>
      <c r="IE324" s="21"/>
      <c r="IF324" s="21"/>
      <c r="IG324" s="21"/>
      <c r="IH324" s="21"/>
      <c r="II324" s="21"/>
      <c r="IJ324" s="21"/>
    </row>
    <row r="325" spans="2:244" s="23" customFormat="1" ht="1.5" customHeight="1" x14ac:dyDescent="0.25">
      <c r="B325" s="10"/>
      <c r="C325" s="11"/>
      <c r="D325" s="12"/>
      <c r="E325" s="13"/>
    </row>
    <row r="326" spans="2:244" s="18" customFormat="1" ht="15.75" x14ac:dyDescent="0.25">
      <c r="B326" s="47" t="s">
        <v>298</v>
      </c>
      <c r="C326" s="38" t="s">
        <v>0</v>
      </c>
      <c r="D326" s="6" t="str">
        <f>HYPERLINK(CONCATENATE("http://www.genenames.org/cgi-bin/gene_symbol_report?hgnc_id=HGNC:20603"),"DHDDS")</f>
        <v>DHDDS</v>
      </c>
      <c r="E326" s="8" t="s">
        <v>299</v>
      </c>
    </row>
    <row r="327" spans="2:244" s="18" customFormat="1" ht="15.75" x14ac:dyDescent="0.25">
      <c r="B327" s="47"/>
      <c r="C327" s="38"/>
      <c r="D327" s="6" t="str">
        <f>HYPERLINK(CONCATENATE("http://www.genenames.org/cgi-bin/gene_symbol_report?hgnc_id=HGNC:3005"),"DPM1")</f>
        <v>DPM1</v>
      </c>
      <c r="E327" s="8" t="s">
        <v>300</v>
      </c>
    </row>
    <row r="328" spans="2:244" s="18" customFormat="1" ht="15.75" x14ac:dyDescent="0.25">
      <c r="B328" s="47"/>
      <c r="C328" s="38"/>
      <c r="D328" s="6" t="str">
        <f>HYPERLINK(CONCATENATE("http://www.genenames.org/cgi-bin/gene_symbol_report?hgnc_id=HGNC:3006"),"DPM2")</f>
        <v>DPM2</v>
      </c>
      <c r="E328" s="8" t="s">
        <v>301</v>
      </c>
    </row>
    <row r="329" spans="2:244" s="18" customFormat="1" ht="15.75" x14ac:dyDescent="0.25">
      <c r="B329" s="47"/>
      <c r="C329" s="38"/>
      <c r="D329" s="6" t="str">
        <f>HYPERLINK(CONCATENATE("http://www.genenames.org/cgi-bin/gene_symbol_report?hgnc_id=HGNC:3007"),"DPM3")</f>
        <v>DPM3</v>
      </c>
      <c r="E329" s="8" t="s">
        <v>302</v>
      </c>
    </row>
    <row r="330" spans="2:244" s="18" customFormat="1" ht="15.75" x14ac:dyDescent="0.25">
      <c r="B330" s="47"/>
      <c r="C330" s="38"/>
      <c r="D330" s="6" t="str">
        <f>HYPERLINK(CONCATENATE("http://www.genenames.org/cgi-bin/gene_symbol_report?hgnc_id=HGNC:25812"),"SRD5A3")</f>
        <v>SRD5A3</v>
      </c>
      <c r="E330" s="8" t="s">
        <v>303</v>
      </c>
    </row>
    <row r="331" spans="2:244" s="18" customFormat="1" ht="15.75" x14ac:dyDescent="0.25">
      <c r="B331" s="47"/>
      <c r="C331" s="38"/>
      <c r="D331" s="6" t="str">
        <f>HYPERLINK(CONCATENATE("http://www.genenames.org/cgi-bin/gene_symbol_report?hgnc_id=HGNC:23406"),"DOLK")</f>
        <v>DOLK</v>
      </c>
      <c r="E331" s="8" t="s">
        <v>304</v>
      </c>
    </row>
    <row r="332" spans="2:244" s="18" customFormat="1" ht="15.75" x14ac:dyDescent="0.25">
      <c r="B332" s="47"/>
      <c r="C332" s="38"/>
      <c r="D332" s="6" t="str">
        <f>HYPERLINK(CONCATENATE("http://www.genenames.org/cgi-bin/gene_symbol_report?hgnc_id=HGNC:29565"),"DOLPP1")</f>
        <v>DOLPP1</v>
      </c>
      <c r="E332" s="8" t="s">
        <v>305</v>
      </c>
    </row>
    <row r="333" spans="2:244" s="18" customFormat="1" ht="15.75" x14ac:dyDescent="0.25">
      <c r="B333" s="47"/>
      <c r="C333" s="38"/>
      <c r="D333" s="6" t="str">
        <f>HYPERLINK(CONCATENATE("http://www.genenames.org/cgi-bin/gene_symbol_report?hgnc_id=HGNC:7207"),"MPDU1")</f>
        <v>MPDU1</v>
      </c>
      <c r="E333" s="8" t="s">
        <v>306</v>
      </c>
    </row>
    <row r="334" spans="2:244" s="18" customFormat="1" ht="25.5" x14ac:dyDescent="0.25">
      <c r="B334" s="47"/>
      <c r="C334" s="38"/>
      <c r="D334" s="6" t="str">
        <f>HYPERLINK(CONCATENATE("http://www.genenames.org/cgi-bin/gene_symbol_report?hgnc_id=HGNC:2995"),"DPAGT1")</f>
        <v>DPAGT1</v>
      </c>
      <c r="E334" s="8" t="s">
        <v>307</v>
      </c>
    </row>
    <row r="335" spans="2:244" s="1" customFormat="1" ht="15.75" x14ac:dyDescent="0.25">
      <c r="B335" s="47"/>
      <c r="C335" s="38"/>
      <c r="D335" s="6" t="str">
        <f>HYPERLINK(CONCATENATE("http://www.genenames.org/cgi-bin/gene_symbol_report?hgnc_id=HGNC:20266"),"ALG5")</f>
        <v>ALG5</v>
      </c>
      <c r="E335" s="8" t="s">
        <v>308</v>
      </c>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c r="DB335" s="21"/>
      <c r="DC335" s="21"/>
      <c r="DD335" s="21"/>
      <c r="DE335" s="21"/>
      <c r="DF335" s="21"/>
      <c r="DG335" s="21"/>
      <c r="DH335" s="21"/>
      <c r="DI335" s="21"/>
      <c r="DJ335" s="21"/>
      <c r="DK335" s="21"/>
      <c r="DL335" s="21"/>
      <c r="DM335" s="21"/>
      <c r="DN335" s="21"/>
      <c r="DO335" s="21"/>
      <c r="DP335" s="21"/>
      <c r="DQ335" s="21"/>
      <c r="DR335" s="21"/>
      <c r="DS335" s="21"/>
      <c r="DT335" s="21"/>
      <c r="DU335" s="21"/>
      <c r="DV335" s="21"/>
      <c r="DW335" s="21"/>
      <c r="DX335" s="21"/>
      <c r="DY335" s="21"/>
      <c r="DZ335" s="21"/>
      <c r="EA335" s="21"/>
      <c r="EB335" s="21"/>
      <c r="EC335" s="21"/>
      <c r="ED335" s="21"/>
      <c r="EE335" s="21"/>
      <c r="EF335" s="21"/>
      <c r="EG335" s="21"/>
      <c r="EH335" s="21"/>
      <c r="EI335" s="21"/>
      <c r="EJ335" s="21"/>
      <c r="EK335" s="21"/>
      <c r="EL335" s="21"/>
      <c r="EM335" s="21"/>
      <c r="EN335" s="21"/>
      <c r="EO335" s="21"/>
      <c r="EP335" s="21"/>
      <c r="EQ335" s="21"/>
      <c r="ER335" s="21"/>
      <c r="ES335" s="21"/>
      <c r="ET335" s="21"/>
      <c r="EU335" s="21"/>
      <c r="EV335" s="21"/>
      <c r="EW335" s="21"/>
      <c r="EX335" s="21"/>
      <c r="EY335" s="21"/>
      <c r="EZ335" s="21"/>
      <c r="FA335" s="21"/>
      <c r="FB335" s="21"/>
      <c r="FC335" s="21"/>
      <c r="FD335" s="21"/>
      <c r="FE335" s="21"/>
      <c r="FF335" s="21"/>
      <c r="FG335" s="21"/>
      <c r="FH335" s="21"/>
      <c r="FI335" s="21"/>
      <c r="FJ335" s="21"/>
      <c r="FK335" s="21"/>
      <c r="FL335" s="21"/>
      <c r="FM335" s="21"/>
      <c r="FN335" s="21"/>
      <c r="FO335" s="21"/>
      <c r="FP335" s="21"/>
      <c r="FQ335" s="21"/>
      <c r="FR335" s="21"/>
      <c r="FS335" s="21"/>
      <c r="FT335" s="21"/>
      <c r="FU335" s="21"/>
      <c r="FV335" s="21"/>
      <c r="FW335" s="21"/>
      <c r="FX335" s="21"/>
      <c r="FY335" s="21"/>
      <c r="FZ335" s="21"/>
      <c r="GA335" s="21"/>
      <c r="GB335" s="21"/>
      <c r="GC335" s="21"/>
      <c r="GD335" s="21"/>
      <c r="GE335" s="21"/>
      <c r="GF335" s="21"/>
      <c r="GG335" s="21"/>
      <c r="GH335" s="21"/>
      <c r="GI335" s="21"/>
      <c r="GJ335" s="21"/>
      <c r="GK335" s="21"/>
      <c r="GL335" s="21"/>
      <c r="GM335" s="21"/>
      <c r="GN335" s="21"/>
      <c r="GO335" s="21"/>
      <c r="GP335" s="21"/>
      <c r="GQ335" s="21"/>
      <c r="GR335" s="21"/>
      <c r="GS335" s="21"/>
      <c r="GT335" s="21"/>
      <c r="GU335" s="21"/>
      <c r="GV335" s="21"/>
      <c r="GW335" s="21"/>
      <c r="GX335" s="21"/>
      <c r="GY335" s="21"/>
      <c r="GZ335" s="21"/>
      <c r="HA335" s="21"/>
      <c r="HB335" s="21"/>
      <c r="HC335" s="21"/>
      <c r="HD335" s="21"/>
      <c r="HE335" s="21"/>
      <c r="HF335" s="21"/>
      <c r="HG335" s="21"/>
      <c r="HH335" s="21"/>
      <c r="HI335" s="21"/>
      <c r="HJ335" s="21"/>
      <c r="HK335" s="21"/>
      <c r="HL335" s="21"/>
      <c r="HM335" s="21"/>
      <c r="HN335" s="21"/>
      <c r="HO335" s="21"/>
      <c r="HP335" s="21"/>
      <c r="HQ335" s="21"/>
      <c r="HR335" s="21"/>
      <c r="HS335" s="21"/>
      <c r="HT335" s="21"/>
      <c r="HU335" s="21"/>
      <c r="HV335" s="21"/>
      <c r="HW335" s="21"/>
      <c r="HX335" s="21"/>
      <c r="HY335" s="21"/>
      <c r="HZ335" s="21"/>
      <c r="IA335" s="21"/>
      <c r="IB335" s="21"/>
      <c r="IC335" s="21"/>
      <c r="ID335" s="21"/>
      <c r="IE335" s="21"/>
      <c r="IF335" s="21"/>
      <c r="IG335" s="21"/>
      <c r="IH335" s="21"/>
      <c r="II335" s="21"/>
      <c r="IJ335" s="21"/>
    </row>
    <row r="336" spans="2:244" s="23" customFormat="1" ht="1.5" customHeight="1" x14ac:dyDescent="0.25">
      <c r="B336" s="10"/>
      <c r="C336" s="11"/>
      <c r="D336" s="12"/>
      <c r="E336" s="13"/>
    </row>
    <row r="337" spans="2:244" s="1" customFormat="1" ht="15.75" x14ac:dyDescent="0.25">
      <c r="B337" s="47" t="s">
        <v>309</v>
      </c>
      <c r="C337" s="38" t="s">
        <v>0</v>
      </c>
      <c r="D337" s="6" t="str">
        <f>HYPERLINK(CONCATENATE("http://www.genenames.org/cgi-bin/gene_symbol_report?hgnc_id=HGNC:8603"),"PAPSS1")</f>
        <v>PAPSS1</v>
      </c>
      <c r="E337" s="8" t="s">
        <v>310</v>
      </c>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c r="DB337" s="21"/>
      <c r="DC337" s="21"/>
      <c r="DD337" s="21"/>
      <c r="DE337" s="21"/>
      <c r="DF337" s="21"/>
      <c r="DG337" s="21"/>
      <c r="DH337" s="21"/>
      <c r="DI337" s="21"/>
      <c r="DJ337" s="21"/>
      <c r="DK337" s="21"/>
      <c r="DL337" s="21"/>
      <c r="DM337" s="21"/>
      <c r="DN337" s="21"/>
      <c r="DO337" s="21"/>
      <c r="DP337" s="21"/>
      <c r="DQ337" s="21"/>
      <c r="DR337" s="21"/>
      <c r="DS337" s="21"/>
      <c r="DT337" s="21"/>
      <c r="DU337" s="21"/>
      <c r="DV337" s="21"/>
      <c r="DW337" s="21"/>
      <c r="DX337" s="21"/>
      <c r="DY337" s="21"/>
      <c r="DZ337" s="21"/>
      <c r="EA337" s="21"/>
      <c r="EB337" s="21"/>
      <c r="EC337" s="21"/>
      <c r="ED337" s="21"/>
      <c r="EE337" s="21"/>
      <c r="EF337" s="21"/>
      <c r="EG337" s="21"/>
      <c r="EH337" s="21"/>
      <c r="EI337" s="21"/>
      <c r="EJ337" s="21"/>
      <c r="EK337" s="21"/>
      <c r="EL337" s="21"/>
      <c r="EM337" s="21"/>
      <c r="EN337" s="21"/>
      <c r="EO337" s="21"/>
      <c r="EP337" s="21"/>
      <c r="EQ337" s="21"/>
      <c r="ER337" s="21"/>
      <c r="ES337" s="21"/>
      <c r="ET337" s="21"/>
      <c r="EU337" s="21"/>
      <c r="EV337" s="21"/>
      <c r="EW337" s="21"/>
      <c r="EX337" s="21"/>
      <c r="EY337" s="21"/>
      <c r="EZ337" s="21"/>
      <c r="FA337" s="21"/>
      <c r="FB337" s="21"/>
      <c r="FC337" s="21"/>
      <c r="FD337" s="21"/>
      <c r="FE337" s="21"/>
      <c r="FF337" s="21"/>
      <c r="FG337" s="21"/>
      <c r="FH337" s="21"/>
      <c r="FI337" s="21"/>
      <c r="FJ337" s="21"/>
      <c r="FK337" s="21"/>
      <c r="FL337" s="21"/>
      <c r="FM337" s="21"/>
      <c r="FN337" s="21"/>
      <c r="FO337" s="21"/>
      <c r="FP337" s="21"/>
      <c r="FQ337" s="21"/>
      <c r="FR337" s="21"/>
      <c r="FS337" s="21"/>
      <c r="FT337" s="21"/>
      <c r="FU337" s="21"/>
      <c r="FV337" s="21"/>
      <c r="FW337" s="21"/>
      <c r="FX337" s="21"/>
      <c r="FY337" s="21"/>
      <c r="FZ337" s="21"/>
      <c r="GA337" s="21"/>
      <c r="GB337" s="21"/>
      <c r="GC337" s="21"/>
      <c r="GD337" s="21"/>
      <c r="GE337" s="21"/>
      <c r="GF337" s="21"/>
      <c r="GG337" s="21"/>
      <c r="GH337" s="21"/>
      <c r="GI337" s="21"/>
      <c r="GJ337" s="21"/>
      <c r="GK337" s="21"/>
      <c r="GL337" s="21"/>
      <c r="GM337" s="21"/>
      <c r="GN337" s="21"/>
      <c r="GO337" s="21"/>
      <c r="GP337" s="21"/>
      <c r="GQ337" s="21"/>
      <c r="GR337" s="21"/>
      <c r="GS337" s="21"/>
      <c r="GT337" s="21"/>
      <c r="GU337" s="21"/>
      <c r="GV337" s="21"/>
      <c r="GW337" s="21"/>
      <c r="GX337" s="21"/>
      <c r="GY337" s="21"/>
      <c r="GZ337" s="21"/>
      <c r="HA337" s="21"/>
      <c r="HB337" s="21"/>
      <c r="HC337" s="21"/>
      <c r="HD337" s="21"/>
      <c r="HE337" s="21"/>
      <c r="HF337" s="21"/>
      <c r="HG337" s="21"/>
      <c r="HH337" s="21"/>
      <c r="HI337" s="21"/>
      <c r="HJ337" s="21"/>
      <c r="HK337" s="21"/>
      <c r="HL337" s="21"/>
      <c r="HM337" s="21"/>
      <c r="HN337" s="21"/>
      <c r="HO337" s="21"/>
      <c r="HP337" s="21"/>
      <c r="HQ337" s="21"/>
      <c r="HR337" s="21"/>
      <c r="HS337" s="21"/>
      <c r="HT337" s="21"/>
      <c r="HU337" s="21"/>
      <c r="HV337" s="21"/>
      <c r="HW337" s="21"/>
      <c r="HX337" s="21"/>
      <c r="HY337" s="21"/>
      <c r="HZ337" s="21"/>
      <c r="IA337" s="21"/>
      <c r="IB337" s="21"/>
      <c r="IC337" s="21"/>
      <c r="ID337" s="21"/>
      <c r="IE337" s="21"/>
      <c r="IF337" s="21"/>
      <c r="IG337" s="21"/>
      <c r="IH337" s="21"/>
      <c r="II337" s="21"/>
      <c r="IJ337" s="21"/>
    </row>
    <row r="338" spans="2:244" s="1" customFormat="1" ht="15.75" x14ac:dyDescent="0.25">
      <c r="B338" s="47"/>
      <c r="C338" s="38"/>
      <c r="D338" s="6" t="str">
        <f>HYPERLINK(CONCATENATE("http://www.genenames.org/cgi-bin/gene_symbol_report?hgnc_id=HGNC:8604"),"PAPSS2")</f>
        <v>PAPSS2</v>
      </c>
      <c r="E338" s="8" t="s">
        <v>311</v>
      </c>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c r="DB338" s="21"/>
      <c r="DC338" s="21"/>
      <c r="DD338" s="21"/>
      <c r="DE338" s="21"/>
      <c r="DF338" s="21"/>
      <c r="DG338" s="21"/>
      <c r="DH338" s="21"/>
      <c r="DI338" s="21"/>
      <c r="DJ338" s="21"/>
      <c r="DK338" s="21"/>
      <c r="DL338" s="21"/>
      <c r="DM338" s="21"/>
      <c r="DN338" s="21"/>
      <c r="DO338" s="21"/>
      <c r="DP338" s="21"/>
      <c r="DQ338" s="21"/>
      <c r="DR338" s="21"/>
      <c r="DS338" s="21"/>
      <c r="DT338" s="21"/>
      <c r="DU338" s="21"/>
      <c r="DV338" s="21"/>
      <c r="DW338" s="21"/>
      <c r="DX338" s="21"/>
      <c r="DY338" s="21"/>
      <c r="DZ338" s="21"/>
      <c r="EA338" s="21"/>
      <c r="EB338" s="21"/>
      <c r="EC338" s="21"/>
      <c r="ED338" s="21"/>
      <c r="EE338" s="21"/>
      <c r="EF338" s="21"/>
      <c r="EG338" s="21"/>
      <c r="EH338" s="21"/>
      <c r="EI338" s="21"/>
      <c r="EJ338" s="21"/>
      <c r="EK338" s="21"/>
      <c r="EL338" s="21"/>
      <c r="EM338" s="21"/>
      <c r="EN338" s="21"/>
      <c r="EO338" s="21"/>
      <c r="EP338" s="21"/>
      <c r="EQ338" s="21"/>
      <c r="ER338" s="21"/>
      <c r="ES338" s="21"/>
      <c r="ET338" s="21"/>
      <c r="EU338" s="21"/>
      <c r="EV338" s="21"/>
      <c r="EW338" s="21"/>
      <c r="EX338" s="21"/>
      <c r="EY338" s="21"/>
      <c r="EZ338" s="21"/>
      <c r="FA338" s="21"/>
      <c r="FB338" s="21"/>
      <c r="FC338" s="21"/>
      <c r="FD338" s="21"/>
      <c r="FE338" s="21"/>
      <c r="FF338" s="21"/>
      <c r="FG338" s="21"/>
      <c r="FH338" s="21"/>
      <c r="FI338" s="21"/>
      <c r="FJ338" s="21"/>
      <c r="FK338" s="21"/>
      <c r="FL338" s="21"/>
      <c r="FM338" s="21"/>
      <c r="FN338" s="21"/>
      <c r="FO338" s="21"/>
      <c r="FP338" s="21"/>
      <c r="FQ338" s="21"/>
      <c r="FR338" s="21"/>
      <c r="FS338" s="21"/>
      <c r="FT338" s="21"/>
      <c r="FU338" s="21"/>
      <c r="FV338" s="21"/>
      <c r="FW338" s="21"/>
      <c r="FX338" s="21"/>
      <c r="FY338" s="21"/>
      <c r="FZ338" s="21"/>
      <c r="GA338" s="21"/>
      <c r="GB338" s="21"/>
      <c r="GC338" s="21"/>
      <c r="GD338" s="21"/>
      <c r="GE338" s="21"/>
      <c r="GF338" s="21"/>
      <c r="GG338" s="21"/>
      <c r="GH338" s="21"/>
      <c r="GI338" s="21"/>
      <c r="GJ338" s="21"/>
      <c r="GK338" s="21"/>
      <c r="GL338" s="21"/>
      <c r="GM338" s="21"/>
      <c r="GN338" s="21"/>
      <c r="GO338" s="21"/>
      <c r="GP338" s="21"/>
      <c r="GQ338" s="21"/>
      <c r="GR338" s="21"/>
      <c r="GS338" s="21"/>
      <c r="GT338" s="21"/>
      <c r="GU338" s="21"/>
      <c r="GV338" s="21"/>
      <c r="GW338" s="21"/>
      <c r="GX338" s="21"/>
      <c r="GY338" s="21"/>
      <c r="GZ338" s="21"/>
      <c r="HA338" s="21"/>
      <c r="HB338" s="21"/>
      <c r="HC338" s="21"/>
      <c r="HD338" s="21"/>
      <c r="HE338" s="21"/>
      <c r="HF338" s="21"/>
      <c r="HG338" s="21"/>
      <c r="HH338" s="21"/>
      <c r="HI338" s="21"/>
      <c r="HJ338" s="21"/>
      <c r="HK338" s="21"/>
      <c r="HL338" s="21"/>
      <c r="HM338" s="21"/>
      <c r="HN338" s="21"/>
      <c r="HO338" s="21"/>
      <c r="HP338" s="21"/>
      <c r="HQ338" s="21"/>
      <c r="HR338" s="21"/>
      <c r="HS338" s="21"/>
      <c r="HT338" s="21"/>
      <c r="HU338" s="21"/>
      <c r="HV338" s="21"/>
      <c r="HW338" s="21"/>
      <c r="HX338" s="21"/>
      <c r="HY338" s="21"/>
      <c r="HZ338" s="21"/>
      <c r="IA338" s="21"/>
      <c r="IB338" s="21"/>
      <c r="IC338" s="21"/>
      <c r="ID338" s="21"/>
      <c r="IE338" s="21"/>
      <c r="IF338" s="21"/>
      <c r="IG338" s="21"/>
      <c r="IH338" s="21"/>
      <c r="II338" s="21"/>
      <c r="IJ338" s="21"/>
    </row>
    <row r="339" spans="2:244" s="1" customFormat="1" ht="15.75" x14ac:dyDescent="0.25">
      <c r="B339" s="47"/>
      <c r="C339" s="38"/>
      <c r="D339" s="6" t="s">
        <v>312</v>
      </c>
      <c r="E339" s="8" t="s">
        <v>313</v>
      </c>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c r="DB339" s="21"/>
      <c r="DC339" s="21"/>
      <c r="DD339" s="21"/>
      <c r="DE339" s="21"/>
      <c r="DF339" s="21"/>
      <c r="DG339" s="21"/>
      <c r="DH339" s="21"/>
      <c r="DI339" s="21"/>
      <c r="DJ339" s="21"/>
      <c r="DK339" s="21"/>
      <c r="DL339" s="21"/>
      <c r="DM339" s="21"/>
      <c r="DN339" s="21"/>
      <c r="DO339" s="21"/>
      <c r="DP339" s="21"/>
      <c r="DQ339" s="21"/>
      <c r="DR339" s="21"/>
      <c r="DS339" s="21"/>
      <c r="DT339" s="21"/>
      <c r="DU339" s="21"/>
      <c r="DV339" s="21"/>
      <c r="DW339" s="21"/>
      <c r="DX339" s="21"/>
      <c r="DY339" s="21"/>
      <c r="DZ339" s="21"/>
      <c r="EA339" s="21"/>
      <c r="EB339" s="21"/>
      <c r="EC339" s="21"/>
      <c r="ED339" s="21"/>
      <c r="EE339" s="21"/>
      <c r="EF339" s="21"/>
      <c r="EG339" s="21"/>
      <c r="EH339" s="21"/>
      <c r="EI339" s="21"/>
      <c r="EJ339" s="21"/>
      <c r="EK339" s="21"/>
      <c r="EL339" s="21"/>
      <c r="EM339" s="21"/>
      <c r="EN339" s="21"/>
      <c r="EO339" s="21"/>
      <c r="EP339" s="21"/>
      <c r="EQ339" s="21"/>
      <c r="ER339" s="21"/>
      <c r="ES339" s="21"/>
      <c r="ET339" s="21"/>
      <c r="EU339" s="21"/>
      <c r="EV339" s="21"/>
      <c r="EW339" s="21"/>
      <c r="EX339" s="21"/>
      <c r="EY339" s="21"/>
      <c r="EZ339" s="21"/>
      <c r="FA339" s="21"/>
      <c r="FB339" s="21"/>
      <c r="FC339" s="21"/>
      <c r="FD339" s="21"/>
      <c r="FE339" s="21"/>
      <c r="FF339" s="21"/>
      <c r="FG339" s="21"/>
      <c r="FH339" s="21"/>
      <c r="FI339" s="21"/>
      <c r="FJ339" s="21"/>
      <c r="FK339" s="21"/>
      <c r="FL339" s="21"/>
      <c r="FM339" s="21"/>
      <c r="FN339" s="21"/>
      <c r="FO339" s="21"/>
      <c r="FP339" s="21"/>
      <c r="FQ339" s="21"/>
      <c r="FR339" s="21"/>
      <c r="FS339" s="21"/>
      <c r="FT339" s="21"/>
      <c r="FU339" s="21"/>
      <c r="FV339" s="21"/>
      <c r="FW339" s="21"/>
      <c r="FX339" s="21"/>
      <c r="FY339" s="21"/>
      <c r="FZ339" s="21"/>
      <c r="GA339" s="21"/>
      <c r="GB339" s="21"/>
      <c r="GC339" s="21"/>
      <c r="GD339" s="21"/>
      <c r="GE339" s="21"/>
      <c r="GF339" s="21"/>
      <c r="GG339" s="21"/>
      <c r="GH339" s="21"/>
      <c r="GI339" s="21"/>
      <c r="GJ339" s="21"/>
      <c r="GK339" s="21"/>
      <c r="GL339" s="21"/>
      <c r="GM339" s="21"/>
      <c r="GN339" s="21"/>
      <c r="GO339" s="21"/>
      <c r="GP339" s="21"/>
      <c r="GQ339" s="21"/>
      <c r="GR339" s="21"/>
      <c r="GS339" s="21"/>
      <c r="GT339" s="21"/>
      <c r="GU339" s="21"/>
      <c r="GV339" s="21"/>
      <c r="GW339" s="21"/>
      <c r="GX339" s="21"/>
      <c r="GY339" s="21"/>
      <c r="GZ339" s="21"/>
      <c r="HA339" s="21"/>
      <c r="HB339" s="21"/>
      <c r="HC339" s="21"/>
      <c r="HD339" s="21"/>
      <c r="HE339" s="21"/>
      <c r="HF339" s="21"/>
      <c r="HG339" s="21"/>
      <c r="HH339" s="21"/>
      <c r="HI339" s="21"/>
      <c r="HJ339" s="21"/>
      <c r="HK339" s="21"/>
      <c r="HL339" s="21"/>
      <c r="HM339" s="21"/>
      <c r="HN339" s="21"/>
      <c r="HO339" s="21"/>
      <c r="HP339" s="21"/>
      <c r="HQ339" s="21"/>
      <c r="HR339" s="21"/>
      <c r="HS339" s="21"/>
      <c r="HT339" s="21"/>
      <c r="HU339" s="21"/>
      <c r="HV339" s="21"/>
      <c r="HW339" s="21"/>
      <c r="HX339" s="21"/>
      <c r="HY339" s="21"/>
      <c r="HZ339" s="21"/>
      <c r="IA339" s="21"/>
      <c r="IB339" s="21"/>
      <c r="IC339" s="21"/>
      <c r="ID339" s="21"/>
      <c r="IE339" s="21"/>
      <c r="IF339" s="21"/>
      <c r="IG339" s="21"/>
      <c r="IH339" s="21"/>
      <c r="II339" s="21"/>
      <c r="IJ339" s="21"/>
    </row>
    <row r="340" spans="2:244" s="1" customFormat="1" ht="15.75" x14ac:dyDescent="0.25">
      <c r="B340" s="47"/>
      <c r="C340" s="38"/>
      <c r="D340" s="6" t="s">
        <v>314</v>
      </c>
      <c r="E340" s="8" t="s">
        <v>315</v>
      </c>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c r="DB340" s="21"/>
      <c r="DC340" s="21"/>
      <c r="DD340" s="21"/>
      <c r="DE340" s="21"/>
      <c r="DF340" s="21"/>
      <c r="DG340" s="21"/>
      <c r="DH340" s="21"/>
      <c r="DI340" s="21"/>
      <c r="DJ340" s="21"/>
      <c r="DK340" s="21"/>
      <c r="DL340" s="21"/>
      <c r="DM340" s="21"/>
      <c r="DN340" s="21"/>
      <c r="DO340" s="21"/>
      <c r="DP340" s="21"/>
      <c r="DQ340" s="21"/>
      <c r="DR340" s="21"/>
      <c r="DS340" s="21"/>
      <c r="DT340" s="21"/>
      <c r="DU340" s="21"/>
      <c r="DV340" s="21"/>
      <c r="DW340" s="21"/>
      <c r="DX340" s="21"/>
      <c r="DY340" s="21"/>
      <c r="DZ340" s="21"/>
      <c r="EA340" s="21"/>
      <c r="EB340" s="21"/>
      <c r="EC340" s="21"/>
      <c r="ED340" s="21"/>
      <c r="EE340" s="21"/>
      <c r="EF340" s="21"/>
      <c r="EG340" s="21"/>
      <c r="EH340" s="21"/>
      <c r="EI340" s="21"/>
      <c r="EJ340" s="21"/>
      <c r="EK340" s="21"/>
      <c r="EL340" s="21"/>
      <c r="EM340" s="21"/>
      <c r="EN340" s="21"/>
      <c r="EO340" s="21"/>
      <c r="EP340" s="21"/>
      <c r="EQ340" s="21"/>
      <c r="ER340" s="21"/>
      <c r="ES340" s="21"/>
      <c r="ET340" s="21"/>
      <c r="EU340" s="21"/>
      <c r="EV340" s="21"/>
      <c r="EW340" s="21"/>
      <c r="EX340" s="21"/>
      <c r="EY340" s="21"/>
      <c r="EZ340" s="21"/>
      <c r="FA340" s="21"/>
      <c r="FB340" s="21"/>
      <c r="FC340" s="21"/>
      <c r="FD340" s="21"/>
      <c r="FE340" s="21"/>
      <c r="FF340" s="21"/>
      <c r="FG340" s="21"/>
      <c r="FH340" s="21"/>
      <c r="FI340" s="21"/>
      <c r="FJ340" s="21"/>
      <c r="FK340" s="21"/>
      <c r="FL340" s="21"/>
      <c r="FM340" s="21"/>
      <c r="FN340" s="21"/>
      <c r="FO340" s="21"/>
      <c r="FP340" s="21"/>
      <c r="FQ340" s="21"/>
      <c r="FR340" s="21"/>
      <c r="FS340" s="21"/>
      <c r="FT340" s="21"/>
      <c r="FU340" s="21"/>
      <c r="FV340" s="21"/>
      <c r="FW340" s="21"/>
      <c r="FX340" s="21"/>
      <c r="FY340" s="21"/>
      <c r="FZ340" s="21"/>
      <c r="GA340" s="21"/>
      <c r="GB340" s="21"/>
      <c r="GC340" s="21"/>
      <c r="GD340" s="21"/>
      <c r="GE340" s="21"/>
      <c r="GF340" s="21"/>
      <c r="GG340" s="21"/>
      <c r="GH340" s="21"/>
      <c r="GI340" s="21"/>
      <c r="GJ340" s="21"/>
      <c r="GK340" s="21"/>
      <c r="GL340" s="21"/>
      <c r="GM340" s="21"/>
      <c r="GN340" s="21"/>
      <c r="GO340" s="21"/>
      <c r="GP340" s="21"/>
      <c r="GQ340" s="21"/>
      <c r="GR340" s="21"/>
      <c r="GS340" s="21"/>
      <c r="GT340" s="21"/>
      <c r="GU340" s="21"/>
      <c r="GV340" s="21"/>
      <c r="GW340" s="21"/>
      <c r="GX340" s="21"/>
      <c r="GY340" s="21"/>
      <c r="GZ340" s="21"/>
      <c r="HA340" s="21"/>
      <c r="HB340" s="21"/>
      <c r="HC340" s="21"/>
      <c r="HD340" s="21"/>
      <c r="HE340" s="21"/>
      <c r="HF340" s="21"/>
      <c r="HG340" s="21"/>
      <c r="HH340" s="21"/>
      <c r="HI340" s="21"/>
      <c r="HJ340" s="21"/>
      <c r="HK340" s="21"/>
      <c r="HL340" s="21"/>
      <c r="HM340" s="21"/>
      <c r="HN340" s="21"/>
      <c r="HO340" s="21"/>
      <c r="HP340" s="21"/>
      <c r="HQ340" s="21"/>
      <c r="HR340" s="21"/>
      <c r="HS340" s="21"/>
      <c r="HT340" s="21"/>
      <c r="HU340" s="21"/>
      <c r="HV340" s="21"/>
      <c r="HW340" s="21"/>
      <c r="HX340" s="21"/>
      <c r="HY340" s="21"/>
      <c r="HZ340" s="21"/>
      <c r="IA340" s="21"/>
      <c r="IB340" s="21"/>
      <c r="IC340" s="21"/>
      <c r="ID340" s="21"/>
      <c r="IE340" s="21"/>
      <c r="IF340" s="21"/>
      <c r="IG340" s="21"/>
      <c r="IH340" s="21"/>
      <c r="II340" s="21"/>
      <c r="IJ340" s="21"/>
    </row>
    <row r="341" spans="2:244" s="1" customFormat="1" ht="15.75" x14ac:dyDescent="0.25">
      <c r="B341" s="47"/>
      <c r="C341" s="38"/>
      <c r="D341" s="6" t="s">
        <v>316</v>
      </c>
      <c r="E341" s="8" t="s">
        <v>317</v>
      </c>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c r="DB341" s="21"/>
      <c r="DC341" s="21"/>
      <c r="DD341" s="21"/>
      <c r="DE341" s="21"/>
      <c r="DF341" s="21"/>
      <c r="DG341" s="21"/>
      <c r="DH341" s="21"/>
      <c r="DI341" s="21"/>
      <c r="DJ341" s="21"/>
      <c r="DK341" s="21"/>
      <c r="DL341" s="21"/>
      <c r="DM341" s="21"/>
      <c r="DN341" s="21"/>
      <c r="DO341" s="21"/>
      <c r="DP341" s="21"/>
      <c r="DQ341" s="21"/>
      <c r="DR341" s="21"/>
      <c r="DS341" s="21"/>
      <c r="DT341" s="21"/>
      <c r="DU341" s="21"/>
      <c r="DV341" s="21"/>
      <c r="DW341" s="21"/>
      <c r="DX341" s="21"/>
      <c r="DY341" s="21"/>
      <c r="DZ341" s="21"/>
      <c r="EA341" s="21"/>
      <c r="EB341" s="21"/>
      <c r="EC341" s="21"/>
      <c r="ED341" s="21"/>
      <c r="EE341" s="21"/>
      <c r="EF341" s="21"/>
      <c r="EG341" s="21"/>
      <c r="EH341" s="21"/>
      <c r="EI341" s="21"/>
      <c r="EJ341" s="21"/>
      <c r="EK341" s="21"/>
      <c r="EL341" s="21"/>
      <c r="EM341" s="21"/>
      <c r="EN341" s="21"/>
      <c r="EO341" s="21"/>
      <c r="EP341" s="21"/>
      <c r="EQ341" s="21"/>
      <c r="ER341" s="21"/>
      <c r="ES341" s="21"/>
      <c r="ET341" s="21"/>
      <c r="EU341" s="21"/>
      <c r="EV341" s="21"/>
      <c r="EW341" s="21"/>
      <c r="EX341" s="21"/>
      <c r="EY341" s="21"/>
      <c r="EZ341" s="21"/>
      <c r="FA341" s="21"/>
      <c r="FB341" s="21"/>
      <c r="FC341" s="21"/>
      <c r="FD341" s="21"/>
      <c r="FE341" s="21"/>
      <c r="FF341" s="21"/>
      <c r="FG341" s="21"/>
      <c r="FH341" s="21"/>
      <c r="FI341" s="21"/>
      <c r="FJ341" s="21"/>
      <c r="FK341" s="21"/>
      <c r="FL341" s="21"/>
      <c r="FM341" s="21"/>
      <c r="FN341" s="21"/>
      <c r="FO341" s="21"/>
      <c r="FP341" s="21"/>
      <c r="FQ341" s="21"/>
      <c r="FR341" s="21"/>
      <c r="FS341" s="21"/>
      <c r="FT341" s="21"/>
      <c r="FU341" s="21"/>
      <c r="FV341" s="21"/>
      <c r="FW341" s="21"/>
      <c r="FX341" s="21"/>
      <c r="FY341" s="21"/>
      <c r="FZ341" s="21"/>
      <c r="GA341" s="21"/>
      <c r="GB341" s="21"/>
      <c r="GC341" s="21"/>
      <c r="GD341" s="21"/>
      <c r="GE341" s="21"/>
      <c r="GF341" s="21"/>
      <c r="GG341" s="21"/>
      <c r="GH341" s="21"/>
      <c r="GI341" s="21"/>
      <c r="GJ341" s="21"/>
      <c r="GK341" s="21"/>
      <c r="GL341" s="21"/>
      <c r="GM341" s="21"/>
      <c r="GN341" s="21"/>
      <c r="GO341" s="21"/>
      <c r="GP341" s="21"/>
      <c r="GQ341" s="21"/>
      <c r="GR341" s="21"/>
      <c r="GS341" s="21"/>
      <c r="GT341" s="21"/>
      <c r="GU341" s="21"/>
      <c r="GV341" s="21"/>
      <c r="GW341" s="21"/>
      <c r="GX341" s="21"/>
      <c r="GY341" s="21"/>
      <c r="GZ341" s="21"/>
      <c r="HA341" s="21"/>
      <c r="HB341" s="21"/>
      <c r="HC341" s="21"/>
      <c r="HD341" s="21"/>
      <c r="HE341" s="21"/>
      <c r="HF341" s="21"/>
      <c r="HG341" s="21"/>
      <c r="HH341" s="21"/>
      <c r="HI341" s="21"/>
      <c r="HJ341" s="21"/>
      <c r="HK341" s="21"/>
      <c r="HL341" s="21"/>
      <c r="HM341" s="21"/>
      <c r="HN341" s="21"/>
      <c r="HO341" s="21"/>
      <c r="HP341" s="21"/>
      <c r="HQ341" s="21"/>
      <c r="HR341" s="21"/>
      <c r="HS341" s="21"/>
      <c r="HT341" s="21"/>
      <c r="HU341" s="21"/>
      <c r="HV341" s="21"/>
      <c r="HW341" s="21"/>
      <c r="HX341" s="21"/>
      <c r="HY341" s="21"/>
      <c r="HZ341" s="21"/>
      <c r="IA341" s="21"/>
      <c r="IB341" s="21"/>
      <c r="IC341" s="21"/>
      <c r="ID341" s="21"/>
      <c r="IE341" s="21"/>
      <c r="IF341" s="21"/>
      <c r="IG341" s="21"/>
      <c r="IH341" s="21"/>
      <c r="II341" s="21"/>
      <c r="IJ341" s="21"/>
    </row>
    <row r="342" spans="2:244" s="1" customFormat="1" ht="15.75" x14ac:dyDescent="0.25">
      <c r="B342" s="47"/>
      <c r="C342" s="38"/>
      <c r="D342" s="6" t="s">
        <v>318</v>
      </c>
      <c r="E342" s="8" t="s">
        <v>319</v>
      </c>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c r="DB342" s="21"/>
      <c r="DC342" s="21"/>
      <c r="DD342" s="21"/>
      <c r="DE342" s="21"/>
      <c r="DF342" s="21"/>
      <c r="DG342" s="21"/>
      <c r="DH342" s="21"/>
      <c r="DI342" s="21"/>
      <c r="DJ342" s="21"/>
      <c r="DK342" s="21"/>
      <c r="DL342" s="21"/>
      <c r="DM342" s="21"/>
      <c r="DN342" s="21"/>
      <c r="DO342" s="21"/>
      <c r="DP342" s="21"/>
      <c r="DQ342" s="21"/>
      <c r="DR342" s="21"/>
      <c r="DS342" s="21"/>
      <c r="DT342" s="21"/>
      <c r="DU342" s="21"/>
      <c r="DV342" s="21"/>
      <c r="DW342" s="21"/>
      <c r="DX342" s="21"/>
      <c r="DY342" s="21"/>
      <c r="DZ342" s="21"/>
      <c r="EA342" s="21"/>
      <c r="EB342" s="21"/>
      <c r="EC342" s="21"/>
      <c r="ED342" s="21"/>
      <c r="EE342" s="21"/>
      <c r="EF342" s="21"/>
      <c r="EG342" s="21"/>
      <c r="EH342" s="21"/>
      <c r="EI342" s="21"/>
      <c r="EJ342" s="21"/>
      <c r="EK342" s="21"/>
      <c r="EL342" s="21"/>
      <c r="EM342" s="21"/>
      <c r="EN342" s="21"/>
      <c r="EO342" s="21"/>
      <c r="EP342" s="21"/>
      <c r="EQ342" s="21"/>
      <c r="ER342" s="21"/>
      <c r="ES342" s="21"/>
      <c r="ET342" s="21"/>
      <c r="EU342" s="21"/>
      <c r="EV342" s="21"/>
      <c r="EW342" s="21"/>
      <c r="EX342" s="21"/>
      <c r="EY342" s="21"/>
      <c r="EZ342" s="21"/>
      <c r="FA342" s="21"/>
      <c r="FB342" s="21"/>
      <c r="FC342" s="21"/>
      <c r="FD342" s="21"/>
      <c r="FE342" s="21"/>
      <c r="FF342" s="21"/>
      <c r="FG342" s="21"/>
      <c r="FH342" s="21"/>
      <c r="FI342" s="21"/>
      <c r="FJ342" s="21"/>
      <c r="FK342" s="21"/>
      <c r="FL342" s="21"/>
      <c r="FM342" s="21"/>
      <c r="FN342" s="21"/>
      <c r="FO342" s="21"/>
      <c r="FP342" s="21"/>
      <c r="FQ342" s="21"/>
      <c r="FR342" s="21"/>
      <c r="FS342" s="21"/>
      <c r="FT342" s="21"/>
      <c r="FU342" s="21"/>
      <c r="FV342" s="21"/>
      <c r="FW342" s="21"/>
      <c r="FX342" s="21"/>
      <c r="FY342" s="21"/>
      <c r="FZ342" s="21"/>
      <c r="GA342" s="21"/>
      <c r="GB342" s="21"/>
      <c r="GC342" s="21"/>
      <c r="GD342" s="21"/>
      <c r="GE342" s="21"/>
      <c r="GF342" s="21"/>
      <c r="GG342" s="21"/>
      <c r="GH342" s="21"/>
      <c r="GI342" s="21"/>
      <c r="GJ342" s="21"/>
      <c r="GK342" s="21"/>
      <c r="GL342" s="21"/>
      <c r="GM342" s="21"/>
      <c r="GN342" s="21"/>
      <c r="GO342" s="21"/>
      <c r="GP342" s="21"/>
      <c r="GQ342" s="21"/>
      <c r="GR342" s="21"/>
      <c r="GS342" s="21"/>
      <c r="GT342" s="21"/>
      <c r="GU342" s="21"/>
      <c r="GV342" s="21"/>
      <c r="GW342" s="21"/>
      <c r="GX342" s="21"/>
      <c r="GY342" s="21"/>
      <c r="GZ342" s="21"/>
      <c r="HA342" s="21"/>
      <c r="HB342" s="21"/>
      <c r="HC342" s="21"/>
      <c r="HD342" s="21"/>
      <c r="HE342" s="21"/>
      <c r="HF342" s="21"/>
      <c r="HG342" s="21"/>
      <c r="HH342" s="21"/>
      <c r="HI342" s="21"/>
      <c r="HJ342" s="21"/>
      <c r="HK342" s="21"/>
      <c r="HL342" s="21"/>
      <c r="HM342" s="21"/>
      <c r="HN342" s="21"/>
      <c r="HO342" s="21"/>
      <c r="HP342" s="21"/>
      <c r="HQ342" s="21"/>
      <c r="HR342" s="21"/>
      <c r="HS342" s="21"/>
      <c r="HT342" s="21"/>
      <c r="HU342" s="21"/>
      <c r="HV342" s="21"/>
      <c r="HW342" s="21"/>
      <c r="HX342" s="21"/>
      <c r="HY342" s="21"/>
      <c r="HZ342" s="21"/>
      <c r="IA342" s="21"/>
      <c r="IB342" s="21"/>
      <c r="IC342" s="21"/>
      <c r="ID342" s="21"/>
      <c r="IE342" s="21"/>
      <c r="IF342" s="21"/>
      <c r="IG342" s="21"/>
      <c r="IH342" s="21"/>
      <c r="II342" s="21"/>
      <c r="IJ342" s="21"/>
    </row>
    <row r="343" spans="2:244" s="1" customFormat="1" ht="15.75" x14ac:dyDescent="0.25">
      <c r="B343" s="47"/>
      <c r="C343" s="38"/>
      <c r="D343" s="6" t="s">
        <v>320</v>
      </c>
      <c r="E343" s="8" t="s">
        <v>321</v>
      </c>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c r="DB343" s="21"/>
      <c r="DC343" s="21"/>
      <c r="DD343" s="21"/>
      <c r="DE343" s="21"/>
      <c r="DF343" s="21"/>
      <c r="DG343" s="21"/>
      <c r="DH343" s="21"/>
      <c r="DI343" s="21"/>
      <c r="DJ343" s="21"/>
      <c r="DK343" s="21"/>
      <c r="DL343" s="21"/>
      <c r="DM343" s="21"/>
      <c r="DN343" s="21"/>
      <c r="DO343" s="21"/>
      <c r="DP343" s="21"/>
      <c r="DQ343" s="21"/>
      <c r="DR343" s="21"/>
      <c r="DS343" s="21"/>
      <c r="DT343" s="21"/>
      <c r="DU343" s="21"/>
      <c r="DV343" s="21"/>
      <c r="DW343" s="21"/>
      <c r="DX343" s="21"/>
      <c r="DY343" s="21"/>
      <c r="DZ343" s="21"/>
      <c r="EA343" s="21"/>
      <c r="EB343" s="21"/>
      <c r="EC343" s="21"/>
      <c r="ED343" s="21"/>
      <c r="EE343" s="21"/>
      <c r="EF343" s="21"/>
      <c r="EG343" s="21"/>
      <c r="EH343" s="21"/>
      <c r="EI343" s="21"/>
      <c r="EJ343" s="21"/>
      <c r="EK343" s="21"/>
      <c r="EL343" s="21"/>
      <c r="EM343" s="21"/>
      <c r="EN343" s="21"/>
      <c r="EO343" s="21"/>
      <c r="EP343" s="21"/>
      <c r="EQ343" s="21"/>
      <c r="ER343" s="21"/>
      <c r="ES343" s="21"/>
      <c r="ET343" s="21"/>
      <c r="EU343" s="21"/>
      <c r="EV343" s="21"/>
      <c r="EW343" s="21"/>
      <c r="EX343" s="21"/>
      <c r="EY343" s="21"/>
      <c r="EZ343" s="21"/>
      <c r="FA343" s="21"/>
      <c r="FB343" s="21"/>
      <c r="FC343" s="21"/>
      <c r="FD343" s="21"/>
      <c r="FE343" s="21"/>
      <c r="FF343" s="21"/>
      <c r="FG343" s="21"/>
      <c r="FH343" s="21"/>
      <c r="FI343" s="21"/>
      <c r="FJ343" s="21"/>
      <c r="FK343" s="21"/>
      <c r="FL343" s="21"/>
      <c r="FM343" s="21"/>
      <c r="FN343" s="21"/>
      <c r="FO343" s="21"/>
      <c r="FP343" s="21"/>
      <c r="FQ343" s="21"/>
      <c r="FR343" s="21"/>
      <c r="FS343" s="21"/>
      <c r="FT343" s="21"/>
      <c r="FU343" s="21"/>
      <c r="FV343" s="21"/>
      <c r="FW343" s="21"/>
      <c r="FX343" s="21"/>
      <c r="FY343" s="21"/>
      <c r="FZ343" s="21"/>
      <c r="GA343" s="21"/>
      <c r="GB343" s="21"/>
      <c r="GC343" s="21"/>
      <c r="GD343" s="21"/>
      <c r="GE343" s="21"/>
      <c r="GF343" s="21"/>
      <c r="GG343" s="21"/>
      <c r="GH343" s="21"/>
      <c r="GI343" s="21"/>
      <c r="GJ343" s="21"/>
      <c r="GK343" s="21"/>
      <c r="GL343" s="21"/>
      <c r="GM343" s="21"/>
      <c r="GN343" s="21"/>
      <c r="GO343" s="21"/>
      <c r="GP343" s="21"/>
      <c r="GQ343" s="21"/>
      <c r="GR343" s="21"/>
      <c r="GS343" s="21"/>
      <c r="GT343" s="21"/>
      <c r="GU343" s="21"/>
      <c r="GV343" s="21"/>
      <c r="GW343" s="21"/>
      <c r="GX343" s="21"/>
      <c r="GY343" s="21"/>
      <c r="GZ343" s="21"/>
      <c r="HA343" s="21"/>
      <c r="HB343" s="21"/>
      <c r="HC343" s="21"/>
      <c r="HD343" s="21"/>
      <c r="HE343" s="21"/>
      <c r="HF343" s="21"/>
      <c r="HG343" s="21"/>
      <c r="HH343" s="21"/>
      <c r="HI343" s="21"/>
      <c r="HJ343" s="21"/>
      <c r="HK343" s="21"/>
      <c r="HL343" s="21"/>
      <c r="HM343" s="21"/>
      <c r="HN343" s="21"/>
      <c r="HO343" s="21"/>
      <c r="HP343" s="21"/>
      <c r="HQ343" s="21"/>
      <c r="HR343" s="21"/>
      <c r="HS343" s="21"/>
      <c r="HT343" s="21"/>
      <c r="HU343" s="21"/>
      <c r="HV343" s="21"/>
      <c r="HW343" s="21"/>
      <c r="HX343" s="21"/>
      <c r="HY343" s="21"/>
      <c r="HZ343" s="21"/>
      <c r="IA343" s="21"/>
      <c r="IB343" s="21"/>
      <c r="IC343" s="21"/>
      <c r="ID343" s="21"/>
      <c r="IE343" s="21"/>
      <c r="IF343" s="21"/>
      <c r="IG343" s="21"/>
      <c r="IH343" s="21"/>
      <c r="II343" s="21"/>
      <c r="IJ343" s="21"/>
    </row>
    <row r="344" spans="2:244" s="1" customFormat="1" ht="15.75" x14ac:dyDescent="0.25">
      <c r="B344" s="47"/>
      <c r="C344" s="48" t="s">
        <v>76</v>
      </c>
      <c r="D344" s="6" t="str">
        <f>HYPERLINK(CONCATENATE("http://www.genenames.org/cgi-bin/gene_symbol_report?hgnc_id=HGNC:16872"),"SLC35B2")</f>
        <v>SLC35B2</v>
      </c>
      <c r="E344" s="8" t="s">
        <v>322</v>
      </c>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c r="DB344" s="21"/>
      <c r="DC344" s="21"/>
      <c r="DD344" s="21"/>
      <c r="DE344" s="21"/>
      <c r="DF344" s="21"/>
      <c r="DG344" s="21"/>
      <c r="DH344" s="21"/>
      <c r="DI344" s="21"/>
      <c r="DJ344" s="21"/>
      <c r="DK344" s="21"/>
      <c r="DL344" s="21"/>
      <c r="DM344" s="21"/>
      <c r="DN344" s="21"/>
      <c r="DO344" s="21"/>
      <c r="DP344" s="21"/>
      <c r="DQ344" s="21"/>
      <c r="DR344" s="21"/>
      <c r="DS344" s="21"/>
      <c r="DT344" s="21"/>
      <c r="DU344" s="21"/>
      <c r="DV344" s="21"/>
      <c r="DW344" s="21"/>
      <c r="DX344" s="21"/>
      <c r="DY344" s="21"/>
      <c r="DZ344" s="21"/>
      <c r="EA344" s="21"/>
      <c r="EB344" s="21"/>
      <c r="EC344" s="21"/>
      <c r="ED344" s="21"/>
      <c r="EE344" s="21"/>
      <c r="EF344" s="21"/>
      <c r="EG344" s="21"/>
      <c r="EH344" s="21"/>
      <c r="EI344" s="21"/>
      <c r="EJ344" s="21"/>
      <c r="EK344" s="21"/>
      <c r="EL344" s="21"/>
      <c r="EM344" s="21"/>
      <c r="EN344" s="21"/>
      <c r="EO344" s="21"/>
      <c r="EP344" s="21"/>
      <c r="EQ344" s="21"/>
      <c r="ER344" s="21"/>
      <c r="ES344" s="21"/>
      <c r="ET344" s="21"/>
      <c r="EU344" s="21"/>
      <c r="EV344" s="21"/>
      <c r="EW344" s="21"/>
      <c r="EX344" s="21"/>
      <c r="EY344" s="21"/>
      <c r="EZ344" s="21"/>
      <c r="FA344" s="21"/>
      <c r="FB344" s="21"/>
      <c r="FC344" s="21"/>
      <c r="FD344" s="21"/>
      <c r="FE344" s="21"/>
      <c r="FF344" s="21"/>
      <c r="FG344" s="21"/>
      <c r="FH344" s="21"/>
      <c r="FI344" s="21"/>
      <c r="FJ344" s="21"/>
      <c r="FK344" s="21"/>
      <c r="FL344" s="21"/>
      <c r="FM344" s="21"/>
      <c r="FN344" s="21"/>
      <c r="FO344" s="21"/>
      <c r="FP344" s="21"/>
      <c r="FQ344" s="21"/>
      <c r="FR344" s="21"/>
      <c r="FS344" s="21"/>
      <c r="FT344" s="21"/>
      <c r="FU344" s="21"/>
      <c r="FV344" s="21"/>
      <c r="FW344" s="21"/>
      <c r="FX344" s="21"/>
      <c r="FY344" s="21"/>
      <c r="FZ344" s="21"/>
      <c r="GA344" s="21"/>
      <c r="GB344" s="21"/>
      <c r="GC344" s="21"/>
      <c r="GD344" s="21"/>
      <c r="GE344" s="21"/>
      <c r="GF344" s="21"/>
      <c r="GG344" s="21"/>
      <c r="GH344" s="21"/>
      <c r="GI344" s="21"/>
      <c r="GJ344" s="21"/>
      <c r="GK344" s="21"/>
      <c r="GL344" s="21"/>
      <c r="GM344" s="21"/>
      <c r="GN344" s="21"/>
      <c r="GO344" s="21"/>
      <c r="GP344" s="21"/>
      <c r="GQ344" s="21"/>
      <c r="GR344" s="21"/>
      <c r="GS344" s="21"/>
      <c r="GT344" s="21"/>
      <c r="GU344" s="21"/>
      <c r="GV344" s="21"/>
      <c r="GW344" s="21"/>
      <c r="GX344" s="21"/>
      <c r="GY344" s="21"/>
      <c r="GZ344" s="21"/>
      <c r="HA344" s="21"/>
      <c r="HB344" s="21"/>
      <c r="HC344" s="21"/>
      <c r="HD344" s="21"/>
      <c r="HE344" s="21"/>
      <c r="HF344" s="21"/>
      <c r="HG344" s="21"/>
      <c r="HH344" s="21"/>
      <c r="HI344" s="21"/>
      <c r="HJ344" s="21"/>
      <c r="HK344" s="21"/>
      <c r="HL344" s="21"/>
      <c r="HM344" s="21"/>
      <c r="HN344" s="21"/>
      <c r="HO344" s="21"/>
      <c r="HP344" s="21"/>
      <c r="HQ344" s="21"/>
      <c r="HR344" s="21"/>
      <c r="HS344" s="21"/>
      <c r="HT344" s="21"/>
      <c r="HU344" s="21"/>
      <c r="HV344" s="21"/>
      <c r="HW344" s="21"/>
      <c r="HX344" s="21"/>
      <c r="HY344" s="21"/>
      <c r="HZ344" s="21"/>
      <c r="IA344" s="21"/>
      <c r="IB344" s="21"/>
      <c r="IC344" s="21"/>
      <c r="ID344" s="21"/>
      <c r="IE344" s="21"/>
      <c r="IF344" s="21"/>
      <c r="IG344" s="21"/>
      <c r="IH344" s="21"/>
      <c r="II344" s="21"/>
      <c r="IJ344" s="21"/>
    </row>
    <row r="345" spans="2:244" s="1" customFormat="1" ht="15.75" x14ac:dyDescent="0.25">
      <c r="B345" s="47"/>
      <c r="C345" s="48"/>
      <c r="D345" s="6" t="str">
        <f>HYPERLINK(CONCATENATE("http://www.genenames.org/cgi-bin/gene_symbol_report?hgnc_id=HGNC:21601"),"SLC35B3")</f>
        <v>SLC35B3</v>
      </c>
      <c r="E345" s="8" t="s">
        <v>322</v>
      </c>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c r="DB345" s="21"/>
      <c r="DC345" s="21"/>
      <c r="DD345" s="21"/>
      <c r="DE345" s="21"/>
      <c r="DF345" s="21"/>
      <c r="DG345" s="21"/>
      <c r="DH345" s="21"/>
      <c r="DI345" s="21"/>
      <c r="DJ345" s="21"/>
      <c r="DK345" s="21"/>
      <c r="DL345" s="21"/>
      <c r="DM345" s="21"/>
      <c r="DN345" s="21"/>
      <c r="DO345" s="21"/>
      <c r="DP345" s="21"/>
      <c r="DQ345" s="21"/>
      <c r="DR345" s="21"/>
      <c r="DS345" s="21"/>
      <c r="DT345" s="21"/>
      <c r="DU345" s="21"/>
      <c r="DV345" s="21"/>
      <c r="DW345" s="21"/>
      <c r="DX345" s="21"/>
      <c r="DY345" s="21"/>
      <c r="DZ345" s="21"/>
      <c r="EA345" s="21"/>
      <c r="EB345" s="21"/>
      <c r="EC345" s="21"/>
      <c r="ED345" s="21"/>
      <c r="EE345" s="21"/>
      <c r="EF345" s="21"/>
      <c r="EG345" s="21"/>
      <c r="EH345" s="21"/>
      <c r="EI345" s="21"/>
      <c r="EJ345" s="21"/>
      <c r="EK345" s="21"/>
      <c r="EL345" s="21"/>
      <c r="EM345" s="21"/>
      <c r="EN345" s="21"/>
      <c r="EO345" s="21"/>
      <c r="EP345" s="21"/>
      <c r="EQ345" s="21"/>
      <c r="ER345" s="21"/>
      <c r="ES345" s="21"/>
      <c r="ET345" s="21"/>
      <c r="EU345" s="21"/>
      <c r="EV345" s="21"/>
      <c r="EW345" s="21"/>
      <c r="EX345" s="21"/>
      <c r="EY345" s="21"/>
      <c r="EZ345" s="21"/>
      <c r="FA345" s="21"/>
      <c r="FB345" s="21"/>
      <c r="FC345" s="21"/>
      <c r="FD345" s="21"/>
      <c r="FE345" s="21"/>
      <c r="FF345" s="21"/>
      <c r="FG345" s="21"/>
      <c r="FH345" s="21"/>
      <c r="FI345" s="21"/>
      <c r="FJ345" s="21"/>
      <c r="FK345" s="21"/>
      <c r="FL345" s="21"/>
      <c r="FM345" s="21"/>
      <c r="FN345" s="21"/>
      <c r="FO345" s="21"/>
      <c r="FP345" s="21"/>
      <c r="FQ345" s="21"/>
      <c r="FR345" s="21"/>
      <c r="FS345" s="21"/>
      <c r="FT345" s="21"/>
      <c r="FU345" s="21"/>
      <c r="FV345" s="21"/>
      <c r="FW345" s="21"/>
      <c r="FX345" s="21"/>
      <c r="FY345" s="21"/>
      <c r="FZ345" s="21"/>
      <c r="GA345" s="21"/>
      <c r="GB345" s="21"/>
      <c r="GC345" s="21"/>
      <c r="GD345" s="21"/>
      <c r="GE345" s="21"/>
      <c r="GF345" s="21"/>
      <c r="GG345" s="21"/>
      <c r="GH345" s="21"/>
      <c r="GI345" s="21"/>
      <c r="GJ345" s="21"/>
      <c r="GK345" s="21"/>
      <c r="GL345" s="21"/>
      <c r="GM345" s="21"/>
      <c r="GN345" s="21"/>
      <c r="GO345" s="21"/>
      <c r="GP345" s="21"/>
      <c r="GQ345" s="21"/>
      <c r="GR345" s="21"/>
      <c r="GS345" s="21"/>
      <c r="GT345" s="21"/>
      <c r="GU345" s="21"/>
      <c r="GV345" s="21"/>
      <c r="GW345" s="21"/>
      <c r="GX345" s="21"/>
      <c r="GY345" s="21"/>
      <c r="GZ345" s="21"/>
      <c r="HA345" s="21"/>
      <c r="HB345" s="21"/>
      <c r="HC345" s="21"/>
      <c r="HD345" s="21"/>
      <c r="HE345" s="21"/>
      <c r="HF345" s="21"/>
      <c r="HG345" s="21"/>
      <c r="HH345" s="21"/>
      <c r="HI345" s="21"/>
      <c r="HJ345" s="21"/>
      <c r="HK345" s="21"/>
      <c r="HL345" s="21"/>
      <c r="HM345" s="21"/>
      <c r="HN345" s="21"/>
      <c r="HO345" s="21"/>
      <c r="HP345" s="21"/>
      <c r="HQ345" s="21"/>
      <c r="HR345" s="21"/>
      <c r="HS345" s="21"/>
      <c r="HT345" s="21"/>
      <c r="HU345" s="21"/>
      <c r="HV345" s="21"/>
      <c r="HW345" s="21"/>
      <c r="HX345" s="21"/>
      <c r="HY345" s="21"/>
      <c r="HZ345" s="21"/>
      <c r="IA345" s="21"/>
      <c r="IB345" s="21"/>
      <c r="IC345" s="21"/>
      <c r="ID345" s="21"/>
      <c r="IE345" s="21"/>
      <c r="IF345" s="21"/>
      <c r="IG345" s="21"/>
      <c r="IH345" s="21"/>
      <c r="II345" s="21"/>
      <c r="IJ345" s="21"/>
    </row>
    <row r="346" spans="2:244" s="18" customFormat="1" ht="15.75" x14ac:dyDescent="0.25">
      <c r="B346" s="47"/>
      <c r="C346" s="48" t="s">
        <v>323</v>
      </c>
      <c r="D346" s="6" t="str">
        <f>HYPERLINK(CONCATENATE("http://www.genenames.org/cgi-bin/gene_symbol_report?hgnc_id=HGNC:5193"),"HS2ST1")</f>
        <v>HS2ST1</v>
      </c>
      <c r="E346" s="8" t="s">
        <v>324</v>
      </c>
    </row>
    <row r="347" spans="2:244" s="18" customFormat="1" ht="15.75" x14ac:dyDescent="0.25">
      <c r="B347" s="47"/>
      <c r="C347" s="48"/>
      <c r="D347" s="6" t="str">
        <f>HYPERLINK(CONCATENATE("http://www.genenames.org/cgi-bin/gene_symbol_report?hgnc_id=HGNC:5194"),"HS3ST1")</f>
        <v>HS3ST1</v>
      </c>
      <c r="E347" s="8" t="s">
        <v>325</v>
      </c>
    </row>
    <row r="348" spans="2:244" s="18" customFormat="1" ht="15.75" x14ac:dyDescent="0.25">
      <c r="B348" s="47"/>
      <c r="C348" s="48"/>
      <c r="D348" s="6" t="str">
        <f>HYPERLINK(CONCATENATE("http://www.genenames.org/cgi-bin/gene_symbol_report?hgnc_id=HGNC:5195"),"HS3ST2")</f>
        <v>HS3ST2</v>
      </c>
      <c r="E348" s="8" t="s">
        <v>325</v>
      </c>
    </row>
    <row r="349" spans="2:244" s="18" customFormat="1" ht="15.75" x14ac:dyDescent="0.25">
      <c r="B349" s="47"/>
      <c r="C349" s="48"/>
      <c r="D349" s="6" t="str">
        <f>HYPERLINK(CONCATENATE("http://www.genenames.org/cgi-bin/gene_symbol_report?hgnc_id=HGNC:5196"),"HS3ST3A1")</f>
        <v>HS3ST3A1</v>
      </c>
      <c r="E349" s="8" t="s">
        <v>325</v>
      </c>
    </row>
    <row r="350" spans="2:244" s="18" customFormat="1" ht="15.75" x14ac:dyDescent="0.25">
      <c r="B350" s="47"/>
      <c r="C350" s="48"/>
      <c r="D350" s="6" t="str">
        <f>HYPERLINK(CONCATENATE("http://www.genenames.org/cgi-bin/gene_symbol_report?hgnc_id=HGNC:5198"),"HS3ST3B1")</f>
        <v>HS3ST3B1</v>
      </c>
      <c r="E350" s="8" t="s">
        <v>325</v>
      </c>
    </row>
    <row r="351" spans="2:244" s="18" customFormat="1" ht="15.75" x14ac:dyDescent="0.25">
      <c r="B351" s="47"/>
      <c r="C351" s="48"/>
      <c r="D351" s="6" t="str">
        <f>HYPERLINK(CONCATENATE("http://www.genenames.org/cgi-bin/gene_symbol_report?hgnc_id=HGNC:5200"),"HS3ST4")</f>
        <v>HS3ST4</v>
      </c>
      <c r="E351" s="8" t="s">
        <v>325</v>
      </c>
    </row>
    <row r="352" spans="2:244" s="18" customFormat="1" ht="15.75" x14ac:dyDescent="0.25">
      <c r="B352" s="47"/>
      <c r="C352" s="48"/>
      <c r="D352" s="6" t="str">
        <f>HYPERLINK(CONCATENATE("http://www.genenames.org/cgi-bin/gene_symbol_report?hgnc_id=HGNC:19419"),"HS3ST5")</f>
        <v>HS3ST5</v>
      </c>
      <c r="E352" s="8" t="s">
        <v>325</v>
      </c>
    </row>
    <row r="353" spans="2:244" s="18" customFormat="1" ht="15.75" x14ac:dyDescent="0.25">
      <c r="B353" s="47"/>
      <c r="C353" s="48"/>
      <c r="D353" s="6" t="str">
        <f>HYPERLINK(CONCATENATE("http://www.genenames.org/cgi-bin/gene_symbol_report?hgnc_id=HGNC:5201"),"HS6ST1")</f>
        <v>HS6ST1</v>
      </c>
      <c r="E353" s="8" t="s">
        <v>326</v>
      </c>
    </row>
    <row r="354" spans="2:244" s="18" customFormat="1" ht="15.75" x14ac:dyDescent="0.25">
      <c r="B354" s="47"/>
      <c r="C354" s="48"/>
      <c r="D354" s="6" t="str">
        <f>HYPERLINK(CONCATENATE("http://www.genenames.org/cgi-bin/gene_symbol_report?hgnc_id=HGNC:19133"),"HS6ST2")</f>
        <v>HS6ST2</v>
      </c>
      <c r="E354" s="8" t="s">
        <v>326</v>
      </c>
    </row>
    <row r="355" spans="2:244" s="18" customFormat="1" ht="15.75" x14ac:dyDescent="0.25">
      <c r="B355" s="47"/>
      <c r="C355" s="48"/>
      <c r="D355" s="6" t="str">
        <f>HYPERLINK(CONCATENATE("http://www.genenames.org/cgi-bin/gene_symbol_report?hgnc_id=HGNC:19134"),"HS6ST3")</f>
        <v>HS6ST3</v>
      </c>
      <c r="E355" s="8" t="s">
        <v>326</v>
      </c>
    </row>
    <row r="356" spans="2:244" s="18" customFormat="1" ht="15.75" x14ac:dyDescent="0.25">
      <c r="B356" s="47"/>
      <c r="C356" s="48"/>
      <c r="D356" s="6" t="str">
        <f>HYPERLINK(CONCATENATE("http://www.genenames.org/cgi-bin/gene_symbol_report?hgnc_id=HGNC:7680"),"NDST1")</f>
        <v>NDST1</v>
      </c>
      <c r="E356" s="8" t="s">
        <v>327</v>
      </c>
    </row>
    <row r="357" spans="2:244" s="18" customFormat="1" ht="15.75" x14ac:dyDescent="0.25">
      <c r="B357" s="47"/>
      <c r="C357" s="48"/>
      <c r="D357" s="6" t="str">
        <f>HYPERLINK(CONCATENATE("http://www.genenames.org/cgi-bin/gene_symbol_report?hgnc_id=HGNC:7681"),"NDST2")</f>
        <v>NDST2</v>
      </c>
      <c r="E357" s="8" t="s">
        <v>327</v>
      </c>
    </row>
    <row r="358" spans="2:244" s="18" customFormat="1" ht="15.75" x14ac:dyDescent="0.25">
      <c r="B358" s="47"/>
      <c r="C358" s="48"/>
      <c r="D358" s="6" t="str">
        <f>HYPERLINK(CONCATENATE("http://www.genenames.org/cgi-bin/gene_symbol_report?hgnc_id=HGNC:7682"),"NDST3")</f>
        <v>NDST3</v>
      </c>
      <c r="E358" s="8" t="s">
        <v>327</v>
      </c>
    </row>
    <row r="359" spans="2:244" s="18" customFormat="1" ht="15.75" x14ac:dyDescent="0.25">
      <c r="B359" s="47"/>
      <c r="C359" s="48"/>
      <c r="D359" s="6" t="str">
        <f>HYPERLINK(CONCATENATE("http://www.genenames.org/cgi-bin/gene_symbol_report?hgnc_id=HGNC:20779"),"NDST4")</f>
        <v>NDST4</v>
      </c>
      <c r="E359" s="8" t="s">
        <v>327</v>
      </c>
    </row>
    <row r="360" spans="2:244" s="1" customFormat="1" ht="15.75" x14ac:dyDescent="0.25">
      <c r="B360" s="47"/>
      <c r="C360" s="48"/>
      <c r="D360" s="6" t="str">
        <f>HYPERLINK(CONCATENATE("http://www.genenames.org/cgi-bin/gene_symbol_report?hgnc_id=HGNC:19650"),"CHST10")</f>
        <v>CHST10</v>
      </c>
      <c r="E360" s="8" t="s">
        <v>328</v>
      </c>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1"/>
      <c r="DV360" s="21"/>
      <c r="DW360" s="21"/>
      <c r="DX360" s="21"/>
      <c r="DY360" s="21"/>
      <c r="DZ360" s="21"/>
      <c r="EA360" s="21"/>
      <c r="EB360" s="21"/>
      <c r="EC360" s="21"/>
      <c r="ED360" s="21"/>
      <c r="EE360" s="21"/>
      <c r="EF360" s="21"/>
      <c r="EG360" s="21"/>
      <c r="EH360" s="21"/>
      <c r="EI360" s="21"/>
      <c r="EJ360" s="21"/>
      <c r="EK360" s="21"/>
      <c r="EL360" s="21"/>
      <c r="EM360" s="21"/>
      <c r="EN360" s="21"/>
      <c r="EO360" s="21"/>
      <c r="EP360" s="21"/>
      <c r="EQ360" s="21"/>
      <c r="ER360" s="21"/>
      <c r="ES360" s="21"/>
      <c r="ET360" s="21"/>
      <c r="EU360" s="21"/>
      <c r="EV360" s="21"/>
      <c r="EW360" s="21"/>
      <c r="EX360" s="21"/>
      <c r="EY360" s="21"/>
      <c r="EZ360" s="21"/>
      <c r="FA360" s="21"/>
      <c r="FB360" s="21"/>
      <c r="FC360" s="21"/>
      <c r="FD360" s="21"/>
      <c r="FE360" s="21"/>
      <c r="FF360" s="21"/>
      <c r="FG360" s="21"/>
      <c r="FH360" s="21"/>
      <c r="FI360" s="21"/>
      <c r="FJ360" s="21"/>
      <c r="FK360" s="21"/>
      <c r="FL360" s="21"/>
      <c r="FM360" s="21"/>
      <c r="FN360" s="21"/>
      <c r="FO360" s="21"/>
      <c r="FP360" s="21"/>
      <c r="FQ360" s="21"/>
      <c r="FR360" s="21"/>
      <c r="FS360" s="21"/>
      <c r="FT360" s="21"/>
      <c r="FU360" s="21"/>
      <c r="FV360" s="21"/>
      <c r="FW360" s="21"/>
      <c r="FX360" s="21"/>
      <c r="FY360" s="21"/>
      <c r="FZ360" s="21"/>
      <c r="GA360" s="21"/>
      <c r="GB360" s="21"/>
      <c r="GC360" s="21"/>
      <c r="GD360" s="21"/>
      <c r="GE360" s="21"/>
      <c r="GF360" s="21"/>
      <c r="GG360" s="21"/>
      <c r="GH360" s="21"/>
      <c r="GI360" s="21"/>
      <c r="GJ360" s="21"/>
      <c r="GK360" s="21"/>
      <c r="GL360" s="21"/>
      <c r="GM360" s="21"/>
      <c r="GN360" s="21"/>
      <c r="GO360" s="21"/>
      <c r="GP360" s="21"/>
      <c r="GQ360" s="21"/>
      <c r="GR360" s="21"/>
      <c r="GS360" s="21"/>
      <c r="GT360" s="21"/>
      <c r="GU360" s="21"/>
      <c r="GV360" s="21"/>
      <c r="GW360" s="21"/>
      <c r="GX360" s="21"/>
      <c r="GY360" s="21"/>
      <c r="GZ360" s="21"/>
      <c r="HA360" s="21"/>
      <c r="HB360" s="21"/>
      <c r="HC360" s="21"/>
      <c r="HD360" s="21"/>
      <c r="HE360" s="21"/>
      <c r="HF360" s="21"/>
      <c r="HG360" s="21"/>
      <c r="HH360" s="21"/>
      <c r="HI360" s="21"/>
      <c r="HJ360" s="21"/>
      <c r="HK360" s="21"/>
      <c r="HL360" s="21"/>
      <c r="HM360" s="21"/>
      <c r="HN360" s="21"/>
      <c r="HO360" s="21"/>
      <c r="HP360" s="21"/>
      <c r="HQ360" s="21"/>
      <c r="HR360" s="21"/>
      <c r="HS360" s="21"/>
      <c r="HT360" s="21"/>
      <c r="HU360" s="21"/>
      <c r="HV360" s="21"/>
      <c r="HW360" s="21"/>
      <c r="HX360" s="21"/>
      <c r="HY360" s="21"/>
      <c r="HZ360" s="21"/>
      <c r="IA360" s="21"/>
      <c r="IB360" s="21"/>
      <c r="IC360" s="21"/>
      <c r="ID360" s="21"/>
      <c r="IE360" s="21"/>
      <c r="IF360" s="21"/>
      <c r="IG360" s="21"/>
      <c r="IH360" s="21"/>
      <c r="II360" s="21"/>
      <c r="IJ360" s="21"/>
    </row>
    <row r="361" spans="2:244" s="1" customFormat="1" ht="15.75" x14ac:dyDescent="0.25">
      <c r="B361" s="47"/>
      <c r="C361" s="48"/>
      <c r="D361" s="6" t="str">
        <f>HYPERLINK(CONCATENATE("http://www.genenames.org/cgi-bin/gene_symbol_report?hgnc_id=HGNC:1972"),"CHST4")</f>
        <v>CHST4</v>
      </c>
      <c r="E361" s="8" t="s">
        <v>328</v>
      </c>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c r="DB361" s="21"/>
      <c r="DC361" s="21"/>
      <c r="DD361" s="21"/>
      <c r="DE361" s="21"/>
      <c r="DF361" s="21"/>
      <c r="DG361" s="21"/>
      <c r="DH361" s="21"/>
      <c r="DI361" s="21"/>
      <c r="DJ361" s="21"/>
      <c r="DK361" s="21"/>
      <c r="DL361" s="21"/>
      <c r="DM361" s="21"/>
      <c r="DN361" s="21"/>
      <c r="DO361" s="21"/>
      <c r="DP361" s="21"/>
      <c r="DQ361" s="21"/>
      <c r="DR361" s="21"/>
      <c r="DS361" s="21"/>
      <c r="DT361" s="21"/>
      <c r="DU361" s="21"/>
      <c r="DV361" s="21"/>
      <c r="DW361" s="21"/>
      <c r="DX361" s="21"/>
      <c r="DY361" s="21"/>
      <c r="DZ361" s="21"/>
      <c r="EA361" s="21"/>
      <c r="EB361" s="21"/>
      <c r="EC361" s="21"/>
      <c r="ED361" s="21"/>
      <c r="EE361" s="21"/>
      <c r="EF361" s="21"/>
      <c r="EG361" s="21"/>
      <c r="EH361" s="21"/>
      <c r="EI361" s="21"/>
      <c r="EJ361" s="21"/>
      <c r="EK361" s="21"/>
      <c r="EL361" s="21"/>
      <c r="EM361" s="21"/>
      <c r="EN361" s="21"/>
      <c r="EO361" s="21"/>
      <c r="EP361" s="21"/>
      <c r="EQ361" s="21"/>
      <c r="ER361" s="21"/>
      <c r="ES361" s="21"/>
      <c r="ET361" s="21"/>
      <c r="EU361" s="21"/>
      <c r="EV361" s="21"/>
      <c r="EW361" s="21"/>
      <c r="EX361" s="21"/>
      <c r="EY361" s="21"/>
      <c r="EZ361" s="21"/>
      <c r="FA361" s="21"/>
      <c r="FB361" s="21"/>
      <c r="FC361" s="21"/>
      <c r="FD361" s="21"/>
      <c r="FE361" s="21"/>
      <c r="FF361" s="21"/>
      <c r="FG361" s="21"/>
      <c r="FH361" s="21"/>
      <c r="FI361" s="21"/>
      <c r="FJ361" s="21"/>
      <c r="FK361" s="21"/>
      <c r="FL361" s="21"/>
      <c r="FM361" s="21"/>
      <c r="FN361" s="21"/>
      <c r="FO361" s="21"/>
      <c r="FP361" s="21"/>
      <c r="FQ361" s="21"/>
      <c r="FR361" s="21"/>
      <c r="FS361" s="21"/>
      <c r="FT361" s="21"/>
      <c r="FU361" s="21"/>
      <c r="FV361" s="21"/>
      <c r="FW361" s="21"/>
      <c r="FX361" s="21"/>
      <c r="FY361" s="21"/>
      <c r="FZ361" s="21"/>
      <c r="GA361" s="21"/>
      <c r="GB361" s="21"/>
      <c r="GC361" s="21"/>
      <c r="GD361" s="21"/>
      <c r="GE361" s="21"/>
      <c r="GF361" s="21"/>
      <c r="GG361" s="21"/>
      <c r="GH361" s="21"/>
      <c r="GI361" s="21"/>
      <c r="GJ361" s="21"/>
      <c r="GK361" s="21"/>
      <c r="GL361" s="21"/>
      <c r="GM361" s="21"/>
      <c r="GN361" s="21"/>
      <c r="GO361" s="21"/>
      <c r="GP361" s="21"/>
      <c r="GQ361" s="21"/>
      <c r="GR361" s="21"/>
      <c r="GS361" s="21"/>
      <c r="GT361" s="21"/>
      <c r="GU361" s="21"/>
      <c r="GV361" s="21"/>
      <c r="GW361" s="21"/>
      <c r="GX361" s="21"/>
      <c r="GY361" s="21"/>
      <c r="GZ361" s="21"/>
      <c r="HA361" s="21"/>
      <c r="HB361" s="21"/>
      <c r="HC361" s="21"/>
      <c r="HD361" s="21"/>
      <c r="HE361" s="21"/>
      <c r="HF361" s="21"/>
      <c r="HG361" s="21"/>
      <c r="HH361" s="21"/>
      <c r="HI361" s="21"/>
      <c r="HJ361" s="21"/>
      <c r="HK361" s="21"/>
      <c r="HL361" s="21"/>
      <c r="HM361" s="21"/>
      <c r="HN361" s="21"/>
      <c r="HO361" s="21"/>
      <c r="HP361" s="21"/>
      <c r="HQ361" s="21"/>
      <c r="HR361" s="21"/>
      <c r="HS361" s="21"/>
      <c r="HT361" s="21"/>
      <c r="HU361" s="21"/>
      <c r="HV361" s="21"/>
      <c r="HW361" s="21"/>
      <c r="HX361" s="21"/>
      <c r="HY361" s="21"/>
      <c r="HZ361" s="21"/>
      <c r="IA361" s="21"/>
      <c r="IB361" s="21"/>
      <c r="IC361" s="21"/>
      <c r="ID361" s="21"/>
      <c r="IE361" s="21"/>
      <c r="IF361" s="21"/>
      <c r="IG361" s="21"/>
      <c r="IH361" s="21"/>
      <c r="II361" s="21"/>
      <c r="IJ361" s="21"/>
    </row>
    <row r="362" spans="2:244" s="1" customFormat="1" ht="15.75" x14ac:dyDescent="0.25">
      <c r="B362" s="47"/>
      <c r="C362" s="48"/>
      <c r="D362" s="6" t="str">
        <f>HYPERLINK(CONCATENATE("http://www.genenames.org/cgi-bin/gene_symbol_report?hgnc_id=HGNC:1973"),"CHST5")</f>
        <v>CHST5</v>
      </c>
      <c r="E362" s="8" t="s">
        <v>328</v>
      </c>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c r="DB362" s="21"/>
      <c r="DC362" s="21"/>
      <c r="DD362" s="21"/>
      <c r="DE362" s="21"/>
      <c r="DF362" s="21"/>
      <c r="DG362" s="21"/>
      <c r="DH362" s="21"/>
      <c r="DI362" s="21"/>
      <c r="DJ362" s="21"/>
      <c r="DK362" s="21"/>
      <c r="DL362" s="21"/>
      <c r="DM362" s="21"/>
      <c r="DN362" s="21"/>
      <c r="DO362" s="21"/>
      <c r="DP362" s="21"/>
      <c r="DQ362" s="21"/>
      <c r="DR362" s="21"/>
      <c r="DS362" s="21"/>
      <c r="DT362" s="21"/>
      <c r="DU362" s="21"/>
      <c r="DV362" s="21"/>
      <c r="DW362" s="21"/>
      <c r="DX362" s="21"/>
      <c r="DY362" s="21"/>
      <c r="DZ362" s="21"/>
      <c r="EA362" s="21"/>
      <c r="EB362" s="21"/>
      <c r="EC362" s="21"/>
      <c r="ED362" s="21"/>
      <c r="EE362" s="21"/>
      <c r="EF362" s="21"/>
      <c r="EG362" s="21"/>
      <c r="EH362" s="21"/>
      <c r="EI362" s="21"/>
      <c r="EJ362" s="21"/>
      <c r="EK362" s="21"/>
      <c r="EL362" s="21"/>
      <c r="EM362" s="21"/>
      <c r="EN362" s="21"/>
      <c r="EO362" s="21"/>
      <c r="EP362" s="21"/>
      <c r="EQ362" s="21"/>
      <c r="ER362" s="21"/>
      <c r="ES362" s="21"/>
      <c r="ET362" s="21"/>
      <c r="EU362" s="21"/>
      <c r="EV362" s="21"/>
      <c r="EW362" s="21"/>
      <c r="EX362" s="21"/>
      <c r="EY362" s="21"/>
      <c r="EZ362" s="21"/>
      <c r="FA362" s="21"/>
      <c r="FB362" s="21"/>
      <c r="FC362" s="21"/>
      <c r="FD362" s="21"/>
      <c r="FE362" s="21"/>
      <c r="FF362" s="21"/>
      <c r="FG362" s="21"/>
      <c r="FH362" s="21"/>
      <c r="FI362" s="21"/>
      <c r="FJ362" s="21"/>
      <c r="FK362" s="21"/>
      <c r="FL362" s="21"/>
      <c r="FM362" s="21"/>
      <c r="FN362" s="21"/>
      <c r="FO362" s="21"/>
      <c r="FP362" s="21"/>
      <c r="FQ362" s="21"/>
      <c r="FR362" s="21"/>
      <c r="FS362" s="21"/>
      <c r="FT362" s="21"/>
      <c r="FU362" s="21"/>
      <c r="FV362" s="21"/>
      <c r="FW362" s="21"/>
      <c r="FX362" s="21"/>
      <c r="FY362" s="21"/>
      <c r="FZ362" s="21"/>
      <c r="GA362" s="21"/>
      <c r="GB362" s="21"/>
      <c r="GC362" s="21"/>
      <c r="GD362" s="21"/>
      <c r="GE362" s="21"/>
      <c r="GF362" s="21"/>
      <c r="GG362" s="21"/>
      <c r="GH362" s="21"/>
      <c r="GI362" s="21"/>
      <c r="GJ362" s="21"/>
      <c r="GK362" s="21"/>
      <c r="GL362" s="21"/>
      <c r="GM362" s="21"/>
      <c r="GN362" s="21"/>
      <c r="GO362" s="21"/>
      <c r="GP362" s="21"/>
      <c r="GQ362" s="21"/>
      <c r="GR362" s="21"/>
      <c r="GS362" s="21"/>
      <c r="GT362" s="21"/>
      <c r="GU362" s="21"/>
      <c r="GV362" s="21"/>
      <c r="GW362" s="21"/>
      <c r="GX362" s="21"/>
      <c r="GY362" s="21"/>
      <c r="GZ362" s="21"/>
      <c r="HA362" s="21"/>
      <c r="HB362" s="21"/>
      <c r="HC362" s="21"/>
      <c r="HD362" s="21"/>
      <c r="HE362" s="21"/>
      <c r="HF362" s="21"/>
      <c r="HG362" s="21"/>
      <c r="HH362" s="21"/>
      <c r="HI362" s="21"/>
      <c r="HJ362" s="21"/>
      <c r="HK362" s="21"/>
      <c r="HL362" s="21"/>
      <c r="HM362" s="21"/>
      <c r="HN362" s="21"/>
      <c r="HO362" s="21"/>
      <c r="HP362" s="21"/>
      <c r="HQ362" s="21"/>
      <c r="HR362" s="21"/>
      <c r="HS362" s="21"/>
      <c r="HT362" s="21"/>
      <c r="HU362" s="21"/>
      <c r="HV362" s="21"/>
      <c r="HW362" s="21"/>
      <c r="HX362" s="21"/>
      <c r="HY362" s="21"/>
      <c r="HZ362" s="21"/>
      <c r="IA362" s="21"/>
      <c r="IB362" s="21"/>
      <c r="IC362" s="21"/>
      <c r="ID362" s="21"/>
      <c r="IE362" s="21"/>
      <c r="IF362" s="21"/>
      <c r="IG362" s="21"/>
      <c r="IH362" s="21"/>
      <c r="II362" s="21"/>
      <c r="IJ362" s="21"/>
    </row>
    <row r="363" spans="2:244" s="1" customFormat="1" ht="15.75" x14ac:dyDescent="0.25">
      <c r="B363" s="47"/>
      <c r="C363" s="48"/>
      <c r="D363" s="6" t="str">
        <f>HYPERLINK(CONCATENATE("http://www.genenames.org/cgi-bin/gene_symbol_report?hgnc_id=HGNC:17223"),"UST")</f>
        <v>UST</v>
      </c>
      <c r="E363" s="8" t="s">
        <v>329</v>
      </c>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c r="DB363" s="21"/>
      <c r="DC363" s="21"/>
      <c r="DD363" s="21"/>
      <c r="DE363" s="21"/>
      <c r="DF363" s="21"/>
      <c r="DG363" s="21"/>
      <c r="DH363" s="21"/>
      <c r="DI363" s="21"/>
      <c r="DJ363" s="21"/>
      <c r="DK363" s="21"/>
      <c r="DL363" s="21"/>
      <c r="DM363" s="21"/>
      <c r="DN363" s="21"/>
      <c r="DO363" s="21"/>
      <c r="DP363" s="21"/>
      <c r="DQ363" s="21"/>
      <c r="DR363" s="21"/>
      <c r="DS363" s="21"/>
      <c r="DT363" s="21"/>
      <c r="DU363" s="21"/>
      <c r="DV363" s="21"/>
      <c r="DW363" s="21"/>
      <c r="DX363" s="21"/>
      <c r="DY363" s="21"/>
      <c r="DZ363" s="21"/>
      <c r="EA363" s="21"/>
      <c r="EB363" s="21"/>
      <c r="EC363" s="21"/>
      <c r="ED363" s="21"/>
      <c r="EE363" s="21"/>
      <c r="EF363" s="21"/>
      <c r="EG363" s="21"/>
      <c r="EH363" s="21"/>
      <c r="EI363" s="21"/>
      <c r="EJ363" s="21"/>
      <c r="EK363" s="21"/>
      <c r="EL363" s="21"/>
      <c r="EM363" s="21"/>
      <c r="EN363" s="21"/>
      <c r="EO363" s="21"/>
      <c r="EP363" s="21"/>
      <c r="EQ363" s="21"/>
      <c r="ER363" s="21"/>
      <c r="ES363" s="21"/>
      <c r="ET363" s="21"/>
      <c r="EU363" s="21"/>
      <c r="EV363" s="21"/>
      <c r="EW363" s="21"/>
      <c r="EX363" s="21"/>
      <c r="EY363" s="21"/>
      <c r="EZ363" s="21"/>
      <c r="FA363" s="21"/>
      <c r="FB363" s="21"/>
      <c r="FC363" s="21"/>
      <c r="FD363" s="21"/>
      <c r="FE363" s="21"/>
      <c r="FF363" s="21"/>
      <c r="FG363" s="21"/>
      <c r="FH363" s="21"/>
      <c r="FI363" s="21"/>
      <c r="FJ363" s="21"/>
      <c r="FK363" s="21"/>
      <c r="FL363" s="21"/>
      <c r="FM363" s="21"/>
      <c r="FN363" s="21"/>
      <c r="FO363" s="21"/>
      <c r="FP363" s="21"/>
      <c r="FQ363" s="21"/>
      <c r="FR363" s="21"/>
      <c r="FS363" s="21"/>
      <c r="FT363" s="21"/>
      <c r="FU363" s="21"/>
      <c r="FV363" s="21"/>
      <c r="FW363" s="21"/>
      <c r="FX363" s="21"/>
      <c r="FY363" s="21"/>
      <c r="FZ363" s="21"/>
      <c r="GA363" s="21"/>
      <c r="GB363" s="21"/>
      <c r="GC363" s="21"/>
      <c r="GD363" s="21"/>
      <c r="GE363" s="21"/>
      <c r="GF363" s="21"/>
      <c r="GG363" s="21"/>
      <c r="GH363" s="21"/>
      <c r="GI363" s="21"/>
      <c r="GJ363" s="21"/>
      <c r="GK363" s="21"/>
      <c r="GL363" s="21"/>
      <c r="GM363" s="21"/>
      <c r="GN363" s="21"/>
      <c r="GO363" s="21"/>
      <c r="GP363" s="21"/>
      <c r="GQ363" s="21"/>
      <c r="GR363" s="21"/>
      <c r="GS363" s="21"/>
      <c r="GT363" s="21"/>
      <c r="GU363" s="21"/>
      <c r="GV363" s="21"/>
      <c r="GW363" s="21"/>
      <c r="GX363" s="21"/>
      <c r="GY363" s="21"/>
      <c r="GZ363" s="21"/>
      <c r="HA363" s="21"/>
      <c r="HB363" s="21"/>
      <c r="HC363" s="21"/>
      <c r="HD363" s="21"/>
      <c r="HE363" s="21"/>
      <c r="HF363" s="21"/>
      <c r="HG363" s="21"/>
      <c r="HH363" s="21"/>
      <c r="HI363" s="21"/>
      <c r="HJ363" s="21"/>
      <c r="HK363" s="21"/>
      <c r="HL363" s="21"/>
      <c r="HM363" s="21"/>
      <c r="HN363" s="21"/>
      <c r="HO363" s="21"/>
      <c r="HP363" s="21"/>
      <c r="HQ363" s="21"/>
      <c r="HR363" s="21"/>
      <c r="HS363" s="21"/>
      <c r="HT363" s="21"/>
      <c r="HU363" s="21"/>
      <c r="HV363" s="21"/>
      <c r="HW363" s="21"/>
      <c r="HX363" s="21"/>
      <c r="HY363" s="21"/>
      <c r="HZ363" s="21"/>
      <c r="IA363" s="21"/>
      <c r="IB363" s="21"/>
      <c r="IC363" s="21"/>
      <c r="ID363" s="21"/>
      <c r="IE363" s="21"/>
      <c r="IF363" s="21"/>
      <c r="IG363" s="21"/>
      <c r="IH363" s="21"/>
      <c r="II363" s="21"/>
      <c r="IJ363" s="21"/>
    </row>
    <row r="364" spans="2:244" s="1" customFormat="1" ht="15.75" x14ac:dyDescent="0.25">
      <c r="B364" s="47"/>
      <c r="C364" s="48"/>
      <c r="D364" s="6" t="str">
        <f>HYPERLINK(CONCATENATE("http://www.genenames.org/cgi-bin/gene_symbol_report?hgnc_id=HGNC:24240"),"GAL3ST1")</f>
        <v>GAL3ST1</v>
      </c>
      <c r="E364" s="8" t="s">
        <v>330</v>
      </c>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c r="DB364" s="21"/>
      <c r="DC364" s="21"/>
      <c r="DD364" s="21"/>
      <c r="DE364" s="21"/>
      <c r="DF364" s="21"/>
      <c r="DG364" s="21"/>
      <c r="DH364" s="21"/>
      <c r="DI364" s="21"/>
      <c r="DJ364" s="21"/>
      <c r="DK364" s="21"/>
      <c r="DL364" s="21"/>
      <c r="DM364" s="21"/>
      <c r="DN364" s="21"/>
      <c r="DO364" s="21"/>
      <c r="DP364" s="21"/>
      <c r="DQ364" s="21"/>
      <c r="DR364" s="21"/>
      <c r="DS364" s="21"/>
      <c r="DT364" s="21"/>
      <c r="DU364" s="21"/>
      <c r="DV364" s="21"/>
      <c r="DW364" s="21"/>
      <c r="DX364" s="21"/>
      <c r="DY364" s="21"/>
      <c r="DZ364" s="21"/>
      <c r="EA364" s="21"/>
      <c r="EB364" s="21"/>
      <c r="EC364" s="21"/>
      <c r="ED364" s="21"/>
      <c r="EE364" s="21"/>
      <c r="EF364" s="21"/>
      <c r="EG364" s="21"/>
      <c r="EH364" s="21"/>
      <c r="EI364" s="21"/>
      <c r="EJ364" s="21"/>
      <c r="EK364" s="21"/>
      <c r="EL364" s="21"/>
      <c r="EM364" s="21"/>
      <c r="EN364" s="21"/>
      <c r="EO364" s="21"/>
      <c r="EP364" s="21"/>
      <c r="EQ364" s="21"/>
      <c r="ER364" s="21"/>
      <c r="ES364" s="21"/>
      <c r="ET364" s="21"/>
      <c r="EU364" s="21"/>
      <c r="EV364" s="21"/>
      <c r="EW364" s="21"/>
      <c r="EX364" s="21"/>
      <c r="EY364" s="21"/>
      <c r="EZ364" s="21"/>
      <c r="FA364" s="21"/>
      <c r="FB364" s="21"/>
      <c r="FC364" s="21"/>
      <c r="FD364" s="21"/>
      <c r="FE364" s="21"/>
      <c r="FF364" s="21"/>
      <c r="FG364" s="21"/>
      <c r="FH364" s="21"/>
      <c r="FI364" s="21"/>
      <c r="FJ364" s="21"/>
      <c r="FK364" s="21"/>
      <c r="FL364" s="21"/>
      <c r="FM364" s="21"/>
      <c r="FN364" s="21"/>
      <c r="FO364" s="21"/>
      <c r="FP364" s="21"/>
      <c r="FQ364" s="21"/>
      <c r="FR364" s="21"/>
      <c r="FS364" s="21"/>
      <c r="FT364" s="21"/>
      <c r="FU364" s="21"/>
      <c r="FV364" s="21"/>
      <c r="FW364" s="21"/>
      <c r="FX364" s="21"/>
      <c r="FY364" s="21"/>
      <c r="FZ364" s="21"/>
      <c r="GA364" s="21"/>
      <c r="GB364" s="21"/>
      <c r="GC364" s="21"/>
      <c r="GD364" s="21"/>
      <c r="GE364" s="21"/>
      <c r="GF364" s="21"/>
      <c r="GG364" s="21"/>
      <c r="GH364" s="21"/>
      <c r="GI364" s="21"/>
      <c r="GJ364" s="21"/>
      <c r="GK364" s="21"/>
      <c r="GL364" s="21"/>
      <c r="GM364" s="21"/>
      <c r="GN364" s="21"/>
      <c r="GO364" s="21"/>
      <c r="GP364" s="21"/>
      <c r="GQ364" s="21"/>
      <c r="GR364" s="21"/>
      <c r="GS364" s="21"/>
      <c r="GT364" s="21"/>
      <c r="GU364" s="21"/>
      <c r="GV364" s="21"/>
      <c r="GW364" s="21"/>
      <c r="GX364" s="21"/>
      <c r="GY364" s="21"/>
      <c r="GZ364" s="21"/>
      <c r="HA364" s="21"/>
      <c r="HB364" s="21"/>
      <c r="HC364" s="21"/>
      <c r="HD364" s="21"/>
      <c r="HE364" s="21"/>
      <c r="HF364" s="21"/>
      <c r="HG364" s="21"/>
      <c r="HH364" s="21"/>
      <c r="HI364" s="21"/>
      <c r="HJ364" s="21"/>
      <c r="HK364" s="21"/>
      <c r="HL364" s="21"/>
      <c r="HM364" s="21"/>
      <c r="HN364" s="21"/>
      <c r="HO364" s="21"/>
      <c r="HP364" s="21"/>
      <c r="HQ364" s="21"/>
      <c r="HR364" s="21"/>
      <c r="HS364" s="21"/>
      <c r="HT364" s="21"/>
      <c r="HU364" s="21"/>
      <c r="HV364" s="21"/>
      <c r="HW364" s="21"/>
      <c r="HX364" s="21"/>
      <c r="HY364" s="21"/>
      <c r="HZ364" s="21"/>
      <c r="IA364" s="21"/>
      <c r="IB364" s="21"/>
      <c r="IC364" s="21"/>
      <c r="ID364" s="21"/>
      <c r="IE364" s="21"/>
      <c r="IF364" s="21"/>
      <c r="IG364" s="21"/>
      <c r="IH364" s="21"/>
      <c r="II364" s="21"/>
      <c r="IJ364" s="21"/>
    </row>
    <row r="365" spans="2:244" s="1" customFormat="1" ht="15.75" x14ac:dyDescent="0.25">
      <c r="B365" s="47"/>
      <c r="C365" s="48"/>
      <c r="D365" s="6" t="str">
        <f>HYPERLINK(CONCATENATE("http://www.genenames.org/cgi-bin/gene_symbol_report?hgnc_id=HGNC:24869"),"GAL3ST2")</f>
        <v>GAL3ST2</v>
      </c>
      <c r="E365" s="8" t="s">
        <v>330</v>
      </c>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c r="DB365" s="21"/>
      <c r="DC365" s="21"/>
      <c r="DD365" s="21"/>
      <c r="DE365" s="21"/>
      <c r="DF365" s="21"/>
      <c r="DG365" s="21"/>
      <c r="DH365" s="21"/>
      <c r="DI365" s="21"/>
      <c r="DJ365" s="21"/>
      <c r="DK365" s="21"/>
      <c r="DL365" s="21"/>
      <c r="DM365" s="21"/>
      <c r="DN365" s="21"/>
      <c r="DO365" s="21"/>
      <c r="DP365" s="21"/>
      <c r="DQ365" s="21"/>
      <c r="DR365" s="21"/>
      <c r="DS365" s="21"/>
      <c r="DT365" s="21"/>
      <c r="DU365" s="21"/>
      <c r="DV365" s="21"/>
      <c r="DW365" s="21"/>
      <c r="DX365" s="21"/>
      <c r="DY365" s="21"/>
      <c r="DZ365" s="21"/>
      <c r="EA365" s="21"/>
      <c r="EB365" s="21"/>
      <c r="EC365" s="21"/>
      <c r="ED365" s="21"/>
      <c r="EE365" s="21"/>
      <c r="EF365" s="21"/>
      <c r="EG365" s="21"/>
      <c r="EH365" s="21"/>
      <c r="EI365" s="21"/>
      <c r="EJ365" s="21"/>
      <c r="EK365" s="21"/>
      <c r="EL365" s="21"/>
      <c r="EM365" s="21"/>
      <c r="EN365" s="21"/>
      <c r="EO365" s="21"/>
      <c r="EP365" s="21"/>
      <c r="EQ365" s="21"/>
      <c r="ER365" s="21"/>
      <c r="ES365" s="21"/>
      <c r="ET365" s="21"/>
      <c r="EU365" s="21"/>
      <c r="EV365" s="21"/>
      <c r="EW365" s="21"/>
      <c r="EX365" s="21"/>
      <c r="EY365" s="21"/>
      <c r="EZ365" s="21"/>
      <c r="FA365" s="21"/>
      <c r="FB365" s="21"/>
      <c r="FC365" s="21"/>
      <c r="FD365" s="21"/>
      <c r="FE365" s="21"/>
      <c r="FF365" s="21"/>
      <c r="FG365" s="21"/>
      <c r="FH365" s="21"/>
      <c r="FI365" s="21"/>
      <c r="FJ365" s="21"/>
      <c r="FK365" s="21"/>
      <c r="FL365" s="21"/>
      <c r="FM365" s="21"/>
      <c r="FN365" s="21"/>
      <c r="FO365" s="21"/>
      <c r="FP365" s="21"/>
      <c r="FQ365" s="21"/>
      <c r="FR365" s="21"/>
      <c r="FS365" s="21"/>
      <c r="FT365" s="21"/>
      <c r="FU365" s="21"/>
      <c r="FV365" s="21"/>
      <c r="FW365" s="21"/>
      <c r="FX365" s="21"/>
      <c r="FY365" s="21"/>
      <c r="FZ365" s="21"/>
      <c r="GA365" s="21"/>
      <c r="GB365" s="21"/>
      <c r="GC365" s="21"/>
      <c r="GD365" s="21"/>
      <c r="GE365" s="21"/>
      <c r="GF365" s="21"/>
      <c r="GG365" s="21"/>
      <c r="GH365" s="21"/>
      <c r="GI365" s="21"/>
      <c r="GJ365" s="21"/>
      <c r="GK365" s="21"/>
      <c r="GL365" s="21"/>
      <c r="GM365" s="21"/>
      <c r="GN365" s="21"/>
      <c r="GO365" s="21"/>
      <c r="GP365" s="21"/>
      <c r="GQ365" s="21"/>
      <c r="GR365" s="21"/>
      <c r="GS365" s="21"/>
      <c r="GT365" s="21"/>
      <c r="GU365" s="21"/>
      <c r="GV365" s="21"/>
      <c r="GW365" s="21"/>
      <c r="GX365" s="21"/>
      <c r="GY365" s="21"/>
      <c r="GZ365" s="21"/>
      <c r="HA365" s="21"/>
      <c r="HB365" s="21"/>
      <c r="HC365" s="21"/>
      <c r="HD365" s="21"/>
      <c r="HE365" s="21"/>
      <c r="HF365" s="21"/>
      <c r="HG365" s="21"/>
      <c r="HH365" s="21"/>
      <c r="HI365" s="21"/>
      <c r="HJ365" s="21"/>
      <c r="HK365" s="21"/>
      <c r="HL365" s="21"/>
      <c r="HM365" s="21"/>
      <c r="HN365" s="21"/>
      <c r="HO365" s="21"/>
      <c r="HP365" s="21"/>
      <c r="HQ365" s="21"/>
      <c r="HR365" s="21"/>
      <c r="HS365" s="21"/>
      <c r="HT365" s="21"/>
      <c r="HU365" s="21"/>
      <c r="HV365" s="21"/>
      <c r="HW365" s="21"/>
      <c r="HX365" s="21"/>
      <c r="HY365" s="21"/>
      <c r="HZ365" s="21"/>
      <c r="IA365" s="21"/>
      <c r="IB365" s="21"/>
      <c r="IC365" s="21"/>
      <c r="ID365" s="21"/>
      <c r="IE365" s="21"/>
      <c r="IF365" s="21"/>
      <c r="IG365" s="21"/>
      <c r="IH365" s="21"/>
      <c r="II365" s="21"/>
      <c r="IJ365" s="21"/>
    </row>
    <row r="366" spans="2:244" s="1" customFormat="1" ht="15.75" x14ac:dyDescent="0.25">
      <c r="B366" s="47"/>
      <c r="C366" s="48"/>
      <c r="D366" s="6" t="str">
        <f>HYPERLINK(CONCATENATE("http://www.genenames.org/cgi-bin/gene_symbol_report?hgnc_id=HGNC:24144"),"GAL3ST3")</f>
        <v>GAL3ST3</v>
      </c>
      <c r="E366" s="8" t="s">
        <v>330</v>
      </c>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c r="DB366" s="21"/>
      <c r="DC366" s="21"/>
      <c r="DD366" s="21"/>
      <c r="DE366" s="21"/>
      <c r="DF366" s="21"/>
      <c r="DG366" s="21"/>
      <c r="DH366" s="21"/>
      <c r="DI366" s="21"/>
      <c r="DJ366" s="21"/>
      <c r="DK366" s="21"/>
      <c r="DL366" s="21"/>
      <c r="DM366" s="21"/>
      <c r="DN366" s="21"/>
      <c r="DO366" s="21"/>
      <c r="DP366" s="21"/>
      <c r="DQ366" s="21"/>
      <c r="DR366" s="21"/>
      <c r="DS366" s="21"/>
      <c r="DT366" s="21"/>
      <c r="DU366" s="21"/>
      <c r="DV366" s="21"/>
      <c r="DW366" s="21"/>
      <c r="DX366" s="21"/>
      <c r="DY366" s="21"/>
      <c r="DZ366" s="21"/>
      <c r="EA366" s="21"/>
      <c r="EB366" s="21"/>
      <c r="EC366" s="21"/>
      <c r="ED366" s="21"/>
      <c r="EE366" s="21"/>
      <c r="EF366" s="21"/>
      <c r="EG366" s="21"/>
      <c r="EH366" s="21"/>
      <c r="EI366" s="21"/>
      <c r="EJ366" s="21"/>
      <c r="EK366" s="21"/>
      <c r="EL366" s="21"/>
      <c r="EM366" s="21"/>
      <c r="EN366" s="21"/>
      <c r="EO366" s="21"/>
      <c r="EP366" s="21"/>
      <c r="EQ366" s="21"/>
      <c r="ER366" s="21"/>
      <c r="ES366" s="21"/>
      <c r="ET366" s="21"/>
      <c r="EU366" s="21"/>
      <c r="EV366" s="21"/>
      <c r="EW366" s="21"/>
      <c r="EX366" s="21"/>
      <c r="EY366" s="21"/>
      <c r="EZ366" s="21"/>
      <c r="FA366" s="21"/>
      <c r="FB366" s="21"/>
      <c r="FC366" s="21"/>
      <c r="FD366" s="21"/>
      <c r="FE366" s="21"/>
      <c r="FF366" s="21"/>
      <c r="FG366" s="21"/>
      <c r="FH366" s="21"/>
      <c r="FI366" s="21"/>
      <c r="FJ366" s="21"/>
      <c r="FK366" s="21"/>
      <c r="FL366" s="21"/>
      <c r="FM366" s="21"/>
      <c r="FN366" s="21"/>
      <c r="FO366" s="21"/>
      <c r="FP366" s="21"/>
      <c r="FQ366" s="21"/>
      <c r="FR366" s="21"/>
      <c r="FS366" s="21"/>
      <c r="FT366" s="21"/>
      <c r="FU366" s="21"/>
      <c r="FV366" s="21"/>
      <c r="FW366" s="21"/>
      <c r="FX366" s="21"/>
      <c r="FY366" s="21"/>
      <c r="FZ366" s="21"/>
      <c r="GA366" s="21"/>
      <c r="GB366" s="21"/>
      <c r="GC366" s="21"/>
      <c r="GD366" s="21"/>
      <c r="GE366" s="21"/>
      <c r="GF366" s="21"/>
      <c r="GG366" s="21"/>
      <c r="GH366" s="21"/>
      <c r="GI366" s="21"/>
      <c r="GJ366" s="21"/>
      <c r="GK366" s="21"/>
      <c r="GL366" s="21"/>
      <c r="GM366" s="21"/>
      <c r="GN366" s="21"/>
      <c r="GO366" s="21"/>
      <c r="GP366" s="21"/>
      <c r="GQ366" s="21"/>
      <c r="GR366" s="21"/>
      <c r="GS366" s="21"/>
      <c r="GT366" s="21"/>
      <c r="GU366" s="21"/>
      <c r="GV366" s="21"/>
      <c r="GW366" s="21"/>
      <c r="GX366" s="21"/>
      <c r="GY366" s="21"/>
      <c r="GZ366" s="21"/>
      <c r="HA366" s="21"/>
      <c r="HB366" s="21"/>
      <c r="HC366" s="21"/>
      <c r="HD366" s="21"/>
      <c r="HE366" s="21"/>
      <c r="HF366" s="21"/>
      <c r="HG366" s="21"/>
      <c r="HH366" s="21"/>
      <c r="HI366" s="21"/>
      <c r="HJ366" s="21"/>
      <c r="HK366" s="21"/>
      <c r="HL366" s="21"/>
      <c r="HM366" s="21"/>
      <c r="HN366" s="21"/>
      <c r="HO366" s="21"/>
      <c r="HP366" s="21"/>
      <c r="HQ366" s="21"/>
      <c r="HR366" s="21"/>
      <c r="HS366" s="21"/>
      <c r="HT366" s="21"/>
      <c r="HU366" s="21"/>
      <c r="HV366" s="21"/>
      <c r="HW366" s="21"/>
      <c r="HX366" s="21"/>
      <c r="HY366" s="21"/>
      <c r="HZ366" s="21"/>
      <c r="IA366" s="21"/>
      <c r="IB366" s="21"/>
      <c r="IC366" s="21"/>
      <c r="ID366" s="21"/>
      <c r="IE366" s="21"/>
      <c r="IF366" s="21"/>
      <c r="IG366" s="21"/>
      <c r="IH366" s="21"/>
      <c r="II366" s="21"/>
      <c r="IJ366" s="21"/>
    </row>
    <row r="367" spans="2:244" s="1" customFormat="1" ht="15.75" x14ac:dyDescent="0.25">
      <c r="B367" s="47"/>
      <c r="C367" s="48"/>
      <c r="D367" s="6" t="str">
        <f>HYPERLINK(CONCATENATE("http://www.genenames.org/cgi-bin/gene_symbol_report?hgnc_id=HGNC:24145"),"GAL3ST4")</f>
        <v>GAL3ST4</v>
      </c>
      <c r="E367" s="8" t="s">
        <v>330</v>
      </c>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c r="DB367" s="21"/>
      <c r="DC367" s="21"/>
      <c r="DD367" s="21"/>
      <c r="DE367" s="21"/>
      <c r="DF367" s="21"/>
      <c r="DG367" s="21"/>
      <c r="DH367" s="21"/>
      <c r="DI367" s="21"/>
      <c r="DJ367" s="21"/>
      <c r="DK367" s="21"/>
      <c r="DL367" s="21"/>
      <c r="DM367" s="21"/>
      <c r="DN367" s="21"/>
      <c r="DO367" s="21"/>
      <c r="DP367" s="21"/>
      <c r="DQ367" s="21"/>
      <c r="DR367" s="21"/>
      <c r="DS367" s="21"/>
      <c r="DT367" s="21"/>
      <c r="DU367" s="21"/>
      <c r="DV367" s="21"/>
      <c r="DW367" s="21"/>
      <c r="DX367" s="21"/>
      <c r="DY367" s="21"/>
      <c r="DZ367" s="21"/>
      <c r="EA367" s="21"/>
      <c r="EB367" s="21"/>
      <c r="EC367" s="21"/>
      <c r="ED367" s="21"/>
      <c r="EE367" s="21"/>
      <c r="EF367" s="21"/>
      <c r="EG367" s="21"/>
      <c r="EH367" s="21"/>
      <c r="EI367" s="21"/>
      <c r="EJ367" s="21"/>
      <c r="EK367" s="21"/>
      <c r="EL367" s="21"/>
      <c r="EM367" s="21"/>
      <c r="EN367" s="21"/>
      <c r="EO367" s="21"/>
      <c r="EP367" s="21"/>
      <c r="EQ367" s="21"/>
      <c r="ER367" s="21"/>
      <c r="ES367" s="21"/>
      <c r="ET367" s="21"/>
      <c r="EU367" s="21"/>
      <c r="EV367" s="21"/>
      <c r="EW367" s="21"/>
      <c r="EX367" s="21"/>
      <c r="EY367" s="21"/>
      <c r="EZ367" s="21"/>
      <c r="FA367" s="21"/>
      <c r="FB367" s="21"/>
      <c r="FC367" s="21"/>
      <c r="FD367" s="21"/>
      <c r="FE367" s="21"/>
      <c r="FF367" s="21"/>
      <c r="FG367" s="21"/>
      <c r="FH367" s="21"/>
      <c r="FI367" s="21"/>
      <c r="FJ367" s="21"/>
      <c r="FK367" s="21"/>
      <c r="FL367" s="21"/>
      <c r="FM367" s="21"/>
      <c r="FN367" s="21"/>
      <c r="FO367" s="21"/>
      <c r="FP367" s="21"/>
      <c r="FQ367" s="21"/>
      <c r="FR367" s="21"/>
      <c r="FS367" s="21"/>
      <c r="FT367" s="21"/>
      <c r="FU367" s="21"/>
      <c r="FV367" s="21"/>
      <c r="FW367" s="21"/>
      <c r="FX367" s="21"/>
      <c r="FY367" s="21"/>
      <c r="FZ367" s="21"/>
      <c r="GA367" s="21"/>
      <c r="GB367" s="21"/>
      <c r="GC367" s="21"/>
      <c r="GD367" s="21"/>
      <c r="GE367" s="21"/>
      <c r="GF367" s="21"/>
      <c r="GG367" s="21"/>
      <c r="GH367" s="21"/>
      <c r="GI367" s="21"/>
      <c r="GJ367" s="21"/>
      <c r="GK367" s="21"/>
      <c r="GL367" s="21"/>
      <c r="GM367" s="21"/>
      <c r="GN367" s="21"/>
      <c r="GO367" s="21"/>
      <c r="GP367" s="21"/>
      <c r="GQ367" s="21"/>
      <c r="GR367" s="21"/>
      <c r="GS367" s="21"/>
      <c r="GT367" s="21"/>
      <c r="GU367" s="21"/>
      <c r="GV367" s="21"/>
      <c r="GW367" s="21"/>
      <c r="GX367" s="21"/>
      <c r="GY367" s="21"/>
      <c r="GZ367" s="21"/>
      <c r="HA367" s="21"/>
      <c r="HB367" s="21"/>
      <c r="HC367" s="21"/>
      <c r="HD367" s="21"/>
      <c r="HE367" s="21"/>
      <c r="HF367" s="21"/>
      <c r="HG367" s="21"/>
      <c r="HH367" s="21"/>
      <c r="HI367" s="21"/>
      <c r="HJ367" s="21"/>
      <c r="HK367" s="21"/>
      <c r="HL367" s="21"/>
      <c r="HM367" s="21"/>
      <c r="HN367" s="21"/>
      <c r="HO367" s="21"/>
      <c r="HP367" s="21"/>
      <c r="HQ367" s="21"/>
      <c r="HR367" s="21"/>
      <c r="HS367" s="21"/>
      <c r="HT367" s="21"/>
      <c r="HU367" s="21"/>
      <c r="HV367" s="21"/>
      <c r="HW367" s="21"/>
      <c r="HX367" s="21"/>
      <c r="HY367" s="21"/>
      <c r="HZ367" s="21"/>
      <c r="IA367" s="21"/>
      <c r="IB367" s="21"/>
      <c r="IC367" s="21"/>
      <c r="ID367" s="21"/>
      <c r="IE367" s="21"/>
      <c r="IF367" s="21"/>
      <c r="IG367" s="21"/>
      <c r="IH367" s="21"/>
      <c r="II367" s="21"/>
      <c r="IJ367" s="21"/>
    </row>
    <row r="368" spans="2:244" s="1" customFormat="1" ht="15.75" x14ac:dyDescent="0.25">
      <c r="B368" s="47"/>
      <c r="C368" s="48"/>
      <c r="D368" s="6" t="str">
        <f>HYPERLINK(CONCATENATE("http://www.genenames.org/cgi-bin/gene_symbol_report?hgnc_id=HGNC:15993"),"CHST8")</f>
        <v>CHST8</v>
      </c>
      <c r="E368" s="8" t="s">
        <v>331</v>
      </c>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c r="DB368" s="21"/>
      <c r="DC368" s="21"/>
      <c r="DD368" s="21"/>
      <c r="DE368" s="21"/>
      <c r="DF368" s="21"/>
      <c r="DG368" s="21"/>
      <c r="DH368" s="21"/>
      <c r="DI368" s="21"/>
      <c r="DJ368" s="21"/>
      <c r="DK368" s="21"/>
      <c r="DL368" s="21"/>
      <c r="DM368" s="21"/>
      <c r="DN368" s="21"/>
      <c r="DO368" s="21"/>
      <c r="DP368" s="21"/>
      <c r="DQ368" s="21"/>
      <c r="DR368" s="21"/>
      <c r="DS368" s="21"/>
      <c r="DT368" s="21"/>
      <c r="DU368" s="21"/>
      <c r="DV368" s="21"/>
      <c r="DW368" s="21"/>
      <c r="DX368" s="21"/>
      <c r="DY368" s="21"/>
      <c r="DZ368" s="21"/>
      <c r="EA368" s="21"/>
      <c r="EB368" s="21"/>
      <c r="EC368" s="21"/>
      <c r="ED368" s="21"/>
      <c r="EE368" s="21"/>
      <c r="EF368" s="21"/>
      <c r="EG368" s="21"/>
      <c r="EH368" s="21"/>
      <c r="EI368" s="21"/>
      <c r="EJ368" s="21"/>
      <c r="EK368" s="21"/>
      <c r="EL368" s="21"/>
      <c r="EM368" s="21"/>
      <c r="EN368" s="21"/>
      <c r="EO368" s="21"/>
      <c r="EP368" s="21"/>
      <c r="EQ368" s="21"/>
      <c r="ER368" s="21"/>
      <c r="ES368" s="21"/>
      <c r="ET368" s="21"/>
      <c r="EU368" s="21"/>
      <c r="EV368" s="21"/>
      <c r="EW368" s="21"/>
      <c r="EX368" s="21"/>
      <c r="EY368" s="21"/>
      <c r="EZ368" s="21"/>
      <c r="FA368" s="21"/>
      <c r="FB368" s="21"/>
      <c r="FC368" s="21"/>
      <c r="FD368" s="21"/>
      <c r="FE368" s="21"/>
      <c r="FF368" s="21"/>
      <c r="FG368" s="21"/>
      <c r="FH368" s="21"/>
      <c r="FI368" s="21"/>
      <c r="FJ368" s="21"/>
      <c r="FK368" s="21"/>
      <c r="FL368" s="21"/>
      <c r="FM368" s="21"/>
      <c r="FN368" s="21"/>
      <c r="FO368" s="21"/>
      <c r="FP368" s="21"/>
      <c r="FQ368" s="21"/>
      <c r="FR368" s="21"/>
      <c r="FS368" s="21"/>
      <c r="FT368" s="21"/>
      <c r="FU368" s="21"/>
      <c r="FV368" s="21"/>
      <c r="FW368" s="21"/>
      <c r="FX368" s="21"/>
      <c r="FY368" s="21"/>
      <c r="FZ368" s="21"/>
      <c r="GA368" s="21"/>
      <c r="GB368" s="21"/>
      <c r="GC368" s="21"/>
      <c r="GD368" s="21"/>
      <c r="GE368" s="21"/>
      <c r="GF368" s="21"/>
      <c r="GG368" s="21"/>
      <c r="GH368" s="21"/>
      <c r="GI368" s="21"/>
      <c r="GJ368" s="21"/>
      <c r="GK368" s="21"/>
      <c r="GL368" s="21"/>
      <c r="GM368" s="21"/>
      <c r="GN368" s="21"/>
      <c r="GO368" s="21"/>
      <c r="GP368" s="21"/>
      <c r="GQ368" s="21"/>
      <c r="GR368" s="21"/>
      <c r="GS368" s="21"/>
      <c r="GT368" s="21"/>
      <c r="GU368" s="21"/>
      <c r="GV368" s="21"/>
      <c r="GW368" s="21"/>
      <c r="GX368" s="21"/>
      <c r="GY368" s="21"/>
      <c r="GZ368" s="21"/>
      <c r="HA368" s="21"/>
      <c r="HB368" s="21"/>
      <c r="HC368" s="21"/>
      <c r="HD368" s="21"/>
      <c r="HE368" s="21"/>
      <c r="HF368" s="21"/>
      <c r="HG368" s="21"/>
      <c r="HH368" s="21"/>
      <c r="HI368" s="21"/>
      <c r="HJ368" s="21"/>
      <c r="HK368" s="21"/>
      <c r="HL368" s="21"/>
      <c r="HM368" s="21"/>
      <c r="HN368" s="21"/>
      <c r="HO368" s="21"/>
      <c r="HP368" s="21"/>
      <c r="HQ368" s="21"/>
      <c r="HR368" s="21"/>
      <c r="HS368" s="21"/>
      <c r="HT368" s="21"/>
      <c r="HU368" s="21"/>
      <c r="HV368" s="21"/>
      <c r="HW368" s="21"/>
      <c r="HX368" s="21"/>
      <c r="HY368" s="21"/>
      <c r="HZ368" s="21"/>
      <c r="IA368" s="21"/>
      <c r="IB368" s="21"/>
      <c r="IC368" s="21"/>
      <c r="ID368" s="21"/>
      <c r="IE368" s="21"/>
      <c r="IF368" s="21"/>
      <c r="IG368" s="21"/>
      <c r="IH368" s="21"/>
      <c r="II368" s="21"/>
      <c r="IJ368" s="21"/>
    </row>
    <row r="369" spans="2:244" s="1" customFormat="1" ht="15.75" x14ac:dyDescent="0.25">
      <c r="B369" s="47"/>
      <c r="C369" s="48"/>
      <c r="D369" s="6" t="str">
        <f>HYPERLINK(CONCATENATE("http://www.genenames.org/cgi-bin/gene_symbol_report?hgnc_id=HGNC:19898"),"CHST9")</f>
        <v>CHST9</v>
      </c>
      <c r="E369" s="8" t="s">
        <v>331</v>
      </c>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c r="DB369" s="21"/>
      <c r="DC369" s="21"/>
      <c r="DD369" s="21"/>
      <c r="DE369" s="21"/>
      <c r="DF369" s="21"/>
      <c r="DG369" s="21"/>
      <c r="DH369" s="21"/>
      <c r="DI369" s="21"/>
      <c r="DJ369" s="21"/>
      <c r="DK369" s="21"/>
      <c r="DL369" s="21"/>
      <c r="DM369" s="21"/>
      <c r="DN369" s="21"/>
      <c r="DO369" s="21"/>
      <c r="DP369" s="21"/>
      <c r="DQ369" s="21"/>
      <c r="DR369" s="21"/>
      <c r="DS369" s="21"/>
      <c r="DT369" s="21"/>
      <c r="DU369" s="21"/>
      <c r="DV369" s="21"/>
      <c r="DW369" s="21"/>
      <c r="DX369" s="21"/>
      <c r="DY369" s="21"/>
      <c r="DZ369" s="21"/>
      <c r="EA369" s="21"/>
      <c r="EB369" s="21"/>
      <c r="EC369" s="21"/>
      <c r="ED369" s="21"/>
      <c r="EE369" s="21"/>
      <c r="EF369" s="21"/>
      <c r="EG369" s="21"/>
      <c r="EH369" s="21"/>
      <c r="EI369" s="21"/>
      <c r="EJ369" s="21"/>
      <c r="EK369" s="21"/>
      <c r="EL369" s="21"/>
      <c r="EM369" s="21"/>
      <c r="EN369" s="21"/>
      <c r="EO369" s="21"/>
      <c r="EP369" s="21"/>
      <c r="EQ369" s="21"/>
      <c r="ER369" s="21"/>
      <c r="ES369" s="21"/>
      <c r="ET369" s="21"/>
      <c r="EU369" s="21"/>
      <c r="EV369" s="21"/>
      <c r="EW369" s="21"/>
      <c r="EX369" s="21"/>
      <c r="EY369" s="21"/>
      <c r="EZ369" s="21"/>
      <c r="FA369" s="21"/>
      <c r="FB369" s="21"/>
      <c r="FC369" s="21"/>
      <c r="FD369" s="21"/>
      <c r="FE369" s="21"/>
      <c r="FF369" s="21"/>
      <c r="FG369" s="21"/>
      <c r="FH369" s="21"/>
      <c r="FI369" s="21"/>
      <c r="FJ369" s="21"/>
      <c r="FK369" s="21"/>
      <c r="FL369" s="21"/>
      <c r="FM369" s="21"/>
      <c r="FN369" s="21"/>
      <c r="FO369" s="21"/>
      <c r="FP369" s="21"/>
      <c r="FQ369" s="21"/>
      <c r="FR369" s="21"/>
      <c r="FS369" s="21"/>
      <c r="FT369" s="21"/>
      <c r="FU369" s="21"/>
      <c r="FV369" s="21"/>
      <c r="FW369" s="21"/>
      <c r="FX369" s="21"/>
      <c r="FY369" s="21"/>
      <c r="FZ369" s="21"/>
      <c r="GA369" s="21"/>
      <c r="GB369" s="21"/>
      <c r="GC369" s="21"/>
      <c r="GD369" s="21"/>
      <c r="GE369" s="21"/>
      <c r="GF369" s="21"/>
      <c r="GG369" s="21"/>
      <c r="GH369" s="21"/>
      <c r="GI369" s="21"/>
      <c r="GJ369" s="21"/>
      <c r="GK369" s="21"/>
      <c r="GL369" s="21"/>
      <c r="GM369" s="21"/>
      <c r="GN369" s="21"/>
      <c r="GO369" s="21"/>
      <c r="GP369" s="21"/>
      <c r="GQ369" s="21"/>
      <c r="GR369" s="21"/>
      <c r="GS369" s="21"/>
      <c r="GT369" s="21"/>
      <c r="GU369" s="21"/>
      <c r="GV369" s="21"/>
      <c r="GW369" s="21"/>
      <c r="GX369" s="21"/>
      <c r="GY369" s="21"/>
      <c r="GZ369" s="21"/>
      <c r="HA369" s="21"/>
      <c r="HB369" s="21"/>
      <c r="HC369" s="21"/>
      <c r="HD369" s="21"/>
      <c r="HE369" s="21"/>
      <c r="HF369" s="21"/>
      <c r="HG369" s="21"/>
      <c r="HH369" s="21"/>
      <c r="HI369" s="21"/>
      <c r="HJ369" s="21"/>
      <c r="HK369" s="21"/>
      <c r="HL369" s="21"/>
      <c r="HM369" s="21"/>
      <c r="HN369" s="21"/>
      <c r="HO369" s="21"/>
      <c r="HP369" s="21"/>
      <c r="HQ369" s="21"/>
      <c r="HR369" s="21"/>
      <c r="HS369" s="21"/>
      <c r="HT369" s="21"/>
      <c r="HU369" s="21"/>
      <c r="HV369" s="21"/>
      <c r="HW369" s="21"/>
      <c r="HX369" s="21"/>
      <c r="HY369" s="21"/>
      <c r="HZ369" s="21"/>
      <c r="IA369" s="21"/>
      <c r="IB369" s="21"/>
      <c r="IC369" s="21"/>
      <c r="ID369" s="21"/>
      <c r="IE369" s="21"/>
      <c r="IF369" s="21"/>
      <c r="IG369" s="21"/>
      <c r="IH369" s="21"/>
      <c r="II369" s="21"/>
      <c r="IJ369" s="21"/>
    </row>
    <row r="370" spans="2:244" s="1" customFormat="1" ht="15.75" x14ac:dyDescent="0.25">
      <c r="B370" s="47"/>
      <c r="C370" s="48"/>
      <c r="D370" s="6" t="str">
        <f>HYPERLINK(CONCATENATE("http://www.genenames.org/cgi-bin/gene_symbol_report?hgnc_id=HGNC:17423"),"CHST12")</f>
        <v>CHST12</v>
      </c>
      <c r="E370" s="8" t="s">
        <v>331</v>
      </c>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c r="DB370" s="21"/>
      <c r="DC370" s="21"/>
      <c r="DD370" s="21"/>
      <c r="DE370" s="21"/>
      <c r="DF370" s="21"/>
      <c r="DG370" s="21"/>
      <c r="DH370" s="21"/>
      <c r="DI370" s="21"/>
      <c r="DJ370" s="21"/>
      <c r="DK370" s="21"/>
      <c r="DL370" s="21"/>
      <c r="DM370" s="21"/>
      <c r="DN370" s="21"/>
      <c r="DO370" s="21"/>
      <c r="DP370" s="21"/>
      <c r="DQ370" s="21"/>
      <c r="DR370" s="21"/>
      <c r="DS370" s="21"/>
      <c r="DT370" s="21"/>
      <c r="DU370" s="21"/>
      <c r="DV370" s="21"/>
      <c r="DW370" s="21"/>
      <c r="DX370" s="21"/>
      <c r="DY370" s="21"/>
      <c r="DZ370" s="21"/>
      <c r="EA370" s="21"/>
      <c r="EB370" s="21"/>
      <c r="EC370" s="21"/>
      <c r="ED370" s="21"/>
      <c r="EE370" s="21"/>
      <c r="EF370" s="21"/>
      <c r="EG370" s="21"/>
      <c r="EH370" s="21"/>
      <c r="EI370" s="21"/>
      <c r="EJ370" s="21"/>
      <c r="EK370" s="21"/>
      <c r="EL370" s="21"/>
      <c r="EM370" s="21"/>
      <c r="EN370" s="21"/>
      <c r="EO370" s="21"/>
      <c r="EP370" s="21"/>
      <c r="EQ370" s="21"/>
      <c r="ER370" s="21"/>
      <c r="ES370" s="21"/>
      <c r="ET370" s="21"/>
      <c r="EU370" s="21"/>
      <c r="EV370" s="21"/>
      <c r="EW370" s="21"/>
      <c r="EX370" s="21"/>
      <c r="EY370" s="21"/>
      <c r="EZ370" s="21"/>
      <c r="FA370" s="21"/>
      <c r="FB370" s="21"/>
      <c r="FC370" s="21"/>
      <c r="FD370" s="21"/>
      <c r="FE370" s="21"/>
      <c r="FF370" s="21"/>
      <c r="FG370" s="21"/>
      <c r="FH370" s="21"/>
      <c r="FI370" s="21"/>
      <c r="FJ370" s="21"/>
      <c r="FK370" s="21"/>
      <c r="FL370" s="21"/>
      <c r="FM370" s="21"/>
      <c r="FN370" s="21"/>
      <c r="FO370" s="21"/>
      <c r="FP370" s="21"/>
      <c r="FQ370" s="21"/>
      <c r="FR370" s="21"/>
      <c r="FS370" s="21"/>
      <c r="FT370" s="21"/>
      <c r="FU370" s="21"/>
      <c r="FV370" s="21"/>
      <c r="FW370" s="21"/>
      <c r="FX370" s="21"/>
      <c r="FY370" s="21"/>
      <c r="FZ370" s="21"/>
      <c r="GA370" s="21"/>
      <c r="GB370" s="21"/>
      <c r="GC370" s="21"/>
      <c r="GD370" s="21"/>
      <c r="GE370" s="21"/>
      <c r="GF370" s="21"/>
      <c r="GG370" s="21"/>
      <c r="GH370" s="21"/>
      <c r="GI370" s="21"/>
      <c r="GJ370" s="21"/>
      <c r="GK370" s="21"/>
      <c r="GL370" s="21"/>
      <c r="GM370" s="21"/>
      <c r="GN370" s="21"/>
      <c r="GO370" s="21"/>
      <c r="GP370" s="21"/>
      <c r="GQ370" s="21"/>
      <c r="GR370" s="21"/>
      <c r="GS370" s="21"/>
      <c r="GT370" s="21"/>
      <c r="GU370" s="21"/>
      <c r="GV370" s="21"/>
      <c r="GW370" s="21"/>
      <c r="GX370" s="21"/>
      <c r="GY370" s="21"/>
      <c r="GZ370" s="21"/>
      <c r="HA370" s="21"/>
      <c r="HB370" s="21"/>
      <c r="HC370" s="21"/>
      <c r="HD370" s="21"/>
      <c r="HE370" s="21"/>
      <c r="HF370" s="21"/>
      <c r="HG370" s="21"/>
      <c r="HH370" s="21"/>
      <c r="HI370" s="21"/>
      <c r="HJ370" s="21"/>
      <c r="HK370" s="21"/>
      <c r="HL370" s="21"/>
      <c r="HM370" s="21"/>
      <c r="HN370" s="21"/>
      <c r="HO370" s="21"/>
      <c r="HP370" s="21"/>
      <c r="HQ370" s="21"/>
      <c r="HR370" s="21"/>
      <c r="HS370" s="21"/>
      <c r="HT370" s="21"/>
      <c r="HU370" s="21"/>
      <c r="HV370" s="21"/>
      <c r="HW370" s="21"/>
      <c r="HX370" s="21"/>
      <c r="HY370" s="21"/>
      <c r="HZ370" s="21"/>
      <c r="IA370" s="21"/>
      <c r="IB370" s="21"/>
      <c r="IC370" s="21"/>
      <c r="ID370" s="21"/>
      <c r="IE370" s="21"/>
      <c r="IF370" s="21"/>
      <c r="IG370" s="21"/>
      <c r="IH370" s="21"/>
      <c r="II370" s="21"/>
      <c r="IJ370" s="21"/>
    </row>
    <row r="371" spans="2:244" s="1" customFormat="1" ht="15.75" x14ac:dyDescent="0.25">
      <c r="B371" s="47"/>
      <c r="C371" s="48"/>
      <c r="D371" s="6" t="str">
        <f>HYPERLINK(CONCATENATE("http://www.genenames.org/cgi-bin/gene_symbol_report?hgnc_id=HGNC:21755"),"CHST13")</f>
        <v>CHST13</v>
      </c>
      <c r="E371" s="8" t="s">
        <v>331</v>
      </c>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c r="DB371" s="21"/>
      <c r="DC371" s="21"/>
      <c r="DD371" s="21"/>
      <c r="DE371" s="21"/>
      <c r="DF371" s="21"/>
      <c r="DG371" s="21"/>
      <c r="DH371" s="21"/>
      <c r="DI371" s="21"/>
      <c r="DJ371" s="21"/>
      <c r="DK371" s="21"/>
      <c r="DL371" s="21"/>
      <c r="DM371" s="21"/>
      <c r="DN371" s="21"/>
      <c r="DO371" s="21"/>
      <c r="DP371" s="21"/>
      <c r="DQ371" s="21"/>
      <c r="DR371" s="21"/>
      <c r="DS371" s="21"/>
      <c r="DT371" s="21"/>
      <c r="DU371" s="21"/>
      <c r="DV371" s="21"/>
      <c r="DW371" s="21"/>
      <c r="DX371" s="21"/>
      <c r="DY371" s="21"/>
      <c r="DZ371" s="21"/>
      <c r="EA371" s="21"/>
      <c r="EB371" s="21"/>
      <c r="EC371" s="21"/>
      <c r="ED371" s="21"/>
      <c r="EE371" s="21"/>
      <c r="EF371" s="21"/>
      <c r="EG371" s="21"/>
      <c r="EH371" s="21"/>
      <c r="EI371" s="21"/>
      <c r="EJ371" s="21"/>
      <c r="EK371" s="21"/>
      <c r="EL371" s="21"/>
      <c r="EM371" s="21"/>
      <c r="EN371" s="21"/>
      <c r="EO371" s="21"/>
      <c r="EP371" s="21"/>
      <c r="EQ371" s="21"/>
      <c r="ER371" s="21"/>
      <c r="ES371" s="21"/>
      <c r="ET371" s="21"/>
      <c r="EU371" s="21"/>
      <c r="EV371" s="21"/>
      <c r="EW371" s="21"/>
      <c r="EX371" s="21"/>
      <c r="EY371" s="21"/>
      <c r="EZ371" s="21"/>
      <c r="FA371" s="21"/>
      <c r="FB371" s="21"/>
      <c r="FC371" s="21"/>
      <c r="FD371" s="21"/>
      <c r="FE371" s="21"/>
      <c r="FF371" s="21"/>
      <c r="FG371" s="21"/>
      <c r="FH371" s="21"/>
      <c r="FI371" s="21"/>
      <c r="FJ371" s="21"/>
      <c r="FK371" s="21"/>
      <c r="FL371" s="21"/>
      <c r="FM371" s="21"/>
      <c r="FN371" s="21"/>
      <c r="FO371" s="21"/>
      <c r="FP371" s="21"/>
      <c r="FQ371" s="21"/>
      <c r="FR371" s="21"/>
      <c r="FS371" s="21"/>
      <c r="FT371" s="21"/>
      <c r="FU371" s="21"/>
      <c r="FV371" s="21"/>
      <c r="FW371" s="21"/>
      <c r="FX371" s="21"/>
      <c r="FY371" s="21"/>
      <c r="FZ371" s="21"/>
      <c r="GA371" s="21"/>
      <c r="GB371" s="21"/>
      <c r="GC371" s="21"/>
      <c r="GD371" s="21"/>
      <c r="GE371" s="21"/>
      <c r="GF371" s="21"/>
      <c r="GG371" s="21"/>
      <c r="GH371" s="21"/>
      <c r="GI371" s="21"/>
      <c r="GJ371" s="21"/>
      <c r="GK371" s="21"/>
      <c r="GL371" s="21"/>
      <c r="GM371" s="21"/>
      <c r="GN371" s="21"/>
      <c r="GO371" s="21"/>
      <c r="GP371" s="21"/>
      <c r="GQ371" s="21"/>
      <c r="GR371" s="21"/>
      <c r="GS371" s="21"/>
      <c r="GT371" s="21"/>
      <c r="GU371" s="21"/>
      <c r="GV371" s="21"/>
      <c r="GW371" s="21"/>
      <c r="GX371" s="21"/>
      <c r="GY371" s="21"/>
      <c r="GZ371" s="21"/>
      <c r="HA371" s="21"/>
      <c r="HB371" s="21"/>
      <c r="HC371" s="21"/>
      <c r="HD371" s="21"/>
      <c r="HE371" s="21"/>
      <c r="HF371" s="21"/>
      <c r="HG371" s="21"/>
      <c r="HH371" s="21"/>
      <c r="HI371" s="21"/>
      <c r="HJ371" s="21"/>
      <c r="HK371" s="21"/>
      <c r="HL371" s="21"/>
      <c r="HM371" s="21"/>
      <c r="HN371" s="21"/>
      <c r="HO371" s="21"/>
      <c r="HP371" s="21"/>
      <c r="HQ371" s="21"/>
      <c r="HR371" s="21"/>
      <c r="HS371" s="21"/>
      <c r="HT371" s="21"/>
      <c r="HU371" s="21"/>
      <c r="HV371" s="21"/>
      <c r="HW371" s="21"/>
      <c r="HX371" s="21"/>
      <c r="HY371" s="21"/>
      <c r="HZ371" s="21"/>
      <c r="IA371" s="21"/>
      <c r="IB371" s="21"/>
      <c r="IC371" s="21"/>
      <c r="ID371" s="21"/>
      <c r="IE371" s="21"/>
      <c r="IF371" s="21"/>
      <c r="IG371" s="21"/>
      <c r="IH371" s="21"/>
      <c r="II371" s="21"/>
      <c r="IJ371" s="21"/>
    </row>
    <row r="372" spans="2:244" s="1" customFormat="1" ht="15.75" x14ac:dyDescent="0.25">
      <c r="B372" s="47"/>
      <c r="C372" s="48"/>
      <c r="D372" s="6" t="str">
        <f>HYPERLINK(CONCATENATE("http://www.genenames.org/cgi-bin/gene_symbol_report?hgnc_id=HGNC:17422"),"CHST11")</f>
        <v>CHST11</v>
      </c>
      <c r="E372" s="8" t="s">
        <v>331</v>
      </c>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c r="DB372" s="21"/>
      <c r="DC372" s="21"/>
      <c r="DD372" s="21"/>
      <c r="DE372" s="21"/>
      <c r="DF372" s="21"/>
      <c r="DG372" s="21"/>
      <c r="DH372" s="21"/>
      <c r="DI372" s="21"/>
      <c r="DJ372" s="21"/>
      <c r="DK372" s="21"/>
      <c r="DL372" s="21"/>
      <c r="DM372" s="21"/>
      <c r="DN372" s="21"/>
      <c r="DO372" s="21"/>
      <c r="DP372" s="21"/>
      <c r="DQ372" s="21"/>
      <c r="DR372" s="21"/>
      <c r="DS372" s="21"/>
      <c r="DT372" s="21"/>
      <c r="DU372" s="21"/>
      <c r="DV372" s="21"/>
      <c r="DW372" s="21"/>
      <c r="DX372" s="21"/>
      <c r="DY372" s="21"/>
      <c r="DZ372" s="21"/>
      <c r="EA372" s="21"/>
      <c r="EB372" s="21"/>
      <c r="EC372" s="21"/>
      <c r="ED372" s="21"/>
      <c r="EE372" s="21"/>
      <c r="EF372" s="21"/>
      <c r="EG372" s="21"/>
      <c r="EH372" s="21"/>
      <c r="EI372" s="21"/>
      <c r="EJ372" s="21"/>
      <c r="EK372" s="21"/>
      <c r="EL372" s="21"/>
      <c r="EM372" s="21"/>
      <c r="EN372" s="21"/>
      <c r="EO372" s="21"/>
      <c r="EP372" s="21"/>
      <c r="EQ372" s="21"/>
      <c r="ER372" s="21"/>
      <c r="ES372" s="21"/>
      <c r="ET372" s="21"/>
      <c r="EU372" s="21"/>
      <c r="EV372" s="21"/>
      <c r="EW372" s="21"/>
      <c r="EX372" s="21"/>
      <c r="EY372" s="21"/>
      <c r="EZ372" s="21"/>
      <c r="FA372" s="21"/>
      <c r="FB372" s="21"/>
      <c r="FC372" s="21"/>
      <c r="FD372" s="21"/>
      <c r="FE372" s="21"/>
      <c r="FF372" s="21"/>
      <c r="FG372" s="21"/>
      <c r="FH372" s="21"/>
      <c r="FI372" s="21"/>
      <c r="FJ372" s="21"/>
      <c r="FK372" s="21"/>
      <c r="FL372" s="21"/>
      <c r="FM372" s="21"/>
      <c r="FN372" s="21"/>
      <c r="FO372" s="21"/>
      <c r="FP372" s="21"/>
      <c r="FQ372" s="21"/>
      <c r="FR372" s="21"/>
      <c r="FS372" s="21"/>
      <c r="FT372" s="21"/>
      <c r="FU372" s="21"/>
      <c r="FV372" s="21"/>
      <c r="FW372" s="21"/>
      <c r="FX372" s="21"/>
      <c r="FY372" s="21"/>
      <c r="FZ372" s="21"/>
      <c r="GA372" s="21"/>
      <c r="GB372" s="21"/>
      <c r="GC372" s="21"/>
      <c r="GD372" s="21"/>
      <c r="GE372" s="21"/>
      <c r="GF372" s="21"/>
      <c r="GG372" s="21"/>
      <c r="GH372" s="21"/>
      <c r="GI372" s="21"/>
      <c r="GJ372" s="21"/>
      <c r="GK372" s="21"/>
      <c r="GL372" s="21"/>
      <c r="GM372" s="21"/>
      <c r="GN372" s="21"/>
      <c r="GO372" s="21"/>
      <c r="GP372" s="21"/>
      <c r="GQ372" s="21"/>
      <c r="GR372" s="21"/>
      <c r="GS372" s="21"/>
      <c r="GT372" s="21"/>
      <c r="GU372" s="21"/>
      <c r="GV372" s="21"/>
      <c r="GW372" s="21"/>
      <c r="GX372" s="21"/>
      <c r="GY372" s="21"/>
      <c r="GZ372" s="21"/>
      <c r="HA372" s="21"/>
      <c r="HB372" s="21"/>
      <c r="HC372" s="21"/>
      <c r="HD372" s="21"/>
      <c r="HE372" s="21"/>
      <c r="HF372" s="21"/>
      <c r="HG372" s="21"/>
      <c r="HH372" s="21"/>
      <c r="HI372" s="21"/>
      <c r="HJ372" s="21"/>
      <c r="HK372" s="21"/>
      <c r="HL372" s="21"/>
      <c r="HM372" s="21"/>
      <c r="HN372" s="21"/>
      <c r="HO372" s="21"/>
      <c r="HP372" s="21"/>
      <c r="HQ372" s="21"/>
      <c r="HR372" s="21"/>
      <c r="HS372" s="21"/>
      <c r="HT372" s="21"/>
      <c r="HU372" s="21"/>
      <c r="HV372" s="21"/>
      <c r="HW372" s="21"/>
      <c r="HX372" s="21"/>
      <c r="HY372" s="21"/>
      <c r="HZ372" s="21"/>
      <c r="IA372" s="21"/>
      <c r="IB372" s="21"/>
      <c r="IC372" s="21"/>
      <c r="ID372" s="21"/>
      <c r="IE372" s="21"/>
      <c r="IF372" s="21"/>
      <c r="IG372" s="21"/>
      <c r="IH372" s="21"/>
      <c r="II372" s="21"/>
      <c r="IJ372" s="21"/>
    </row>
    <row r="373" spans="2:244" s="1" customFormat="1" ht="15.75" x14ac:dyDescent="0.25">
      <c r="B373" s="47"/>
      <c r="C373" s="48"/>
      <c r="D373" s="6" t="str">
        <f>HYPERLINK(CONCATENATE("http://www.genenames.org/cgi-bin/gene_symbol_report?hgnc_id=HGNC:1969"),"CHST1")</f>
        <v>CHST1</v>
      </c>
      <c r="E373" s="8" t="s">
        <v>332</v>
      </c>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c r="DB373" s="21"/>
      <c r="DC373" s="21"/>
      <c r="DD373" s="21"/>
      <c r="DE373" s="21"/>
      <c r="DF373" s="21"/>
      <c r="DG373" s="21"/>
      <c r="DH373" s="21"/>
      <c r="DI373" s="21"/>
      <c r="DJ373" s="21"/>
      <c r="DK373" s="21"/>
      <c r="DL373" s="21"/>
      <c r="DM373" s="21"/>
      <c r="DN373" s="21"/>
      <c r="DO373" s="21"/>
      <c r="DP373" s="21"/>
      <c r="DQ373" s="21"/>
      <c r="DR373" s="21"/>
      <c r="DS373" s="21"/>
      <c r="DT373" s="21"/>
      <c r="DU373" s="21"/>
      <c r="DV373" s="21"/>
      <c r="DW373" s="21"/>
      <c r="DX373" s="21"/>
      <c r="DY373" s="21"/>
      <c r="DZ373" s="21"/>
      <c r="EA373" s="21"/>
      <c r="EB373" s="21"/>
      <c r="EC373" s="21"/>
      <c r="ED373" s="21"/>
      <c r="EE373" s="21"/>
      <c r="EF373" s="21"/>
      <c r="EG373" s="21"/>
      <c r="EH373" s="21"/>
      <c r="EI373" s="21"/>
      <c r="EJ373" s="21"/>
      <c r="EK373" s="21"/>
      <c r="EL373" s="21"/>
      <c r="EM373" s="21"/>
      <c r="EN373" s="21"/>
      <c r="EO373" s="21"/>
      <c r="EP373" s="21"/>
      <c r="EQ373" s="21"/>
      <c r="ER373" s="21"/>
      <c r="ES373" s="21"/>
      <c r="ET373" s="21"/>
      <c r="EU373" s="21"/>
      <c r="EV373" s="21"/>
      <c r="EW373" s="21"/>
      <c r="EX373" s="21"/>
      <c r="EY373" s="21"/>
      <c r="EZ373" s="21"/>
      <c r="FA373" s="21"/>
      <c r="FB373" s="21"/>
      <c r="FC373" s="21"/>
      <c r="FD373" s="21"/>
      <c r="FE373" s="21"/>
      <c r="FF373" s="21"/>
      <c r="FG373" s="21"/>
      <c r="FH373" s="21"/>
      <c r="FI373" s="21"/>
      <c r="FJ373" s="21"/>
      <c r="FK373" s="21"/>
      <c r="FL373" s="21"/>
      <c r="FM373" s="21"/>
      <c r="FN373" s="21"/>
      <c r="FO373" s="21"/>
      <c r="FP373" s="21"/>
      <c r="FQ373" s="21"/>
      <c r="FR373" s="21"/>
      <c r="FS373" s="21"/>
      <c r="FT373" s="21"/>
      <c r="FU373" s="21"/>
      <c r="FV373" s="21"/>
      <c r="FW373" s="21"/>
      <c r="FX373" s="21"/>
      <c r="FY373" s="21"/>
      <c r="FZ373" s="21"/>
      <c r="GA373" s="21"/>
      <c r="GB373" s="21"/>
      <c r="GC373" s="21"/>
      <c r="GD373" s="21"/>
      <c r="GE373" s="21"/>
      <c r="GF373" s="21"/>
      <c r="GG373" s="21"/>
      <c r="GH373" s="21"/>
      <c r="GI373" s="21"/>
      <c r="GJ373" s="21"/>
      <c r="GK373" s="21"/>
      <c r="GL373" s="21"/>
      <c r="GM373" s="21"/>
      <c r="GN373" s="21"/>
      <c r="GO373" s="21"/>
      <c r="GP373" s="21"/>
      <c r="GQ373" s="21"/>
      <c r="GR373" s="21"/>
      <c r="GS373" s="21"/>
      <c r="GT373" s="21"/>
      <c r="GU373" s="21"/>
      <c r="GV373" s="21"/>
      <c r="GW373" s="21"/>
      <c r="GX373" s="21"/>
      <c r="GY373" s="21"/>
      <c r="GZ373" s="21"/>
      <c r="HA373" s="21"/>
      <c r="HB373" s="21"/>
      <c r="HC373" s="21"/>
      <c r="HD373" s="21"/>
      <c r="HE373" s="21"/>
      <c r="HF373" s="21"/>
      <c r="HG373" s="21"/>
      <c r="HH373" s="21"/>
      <c r="HI373" s="21"/>
      <c r="HJ373" s="21"/>
      <c r="HK373" s="21"/>
      <c r="HL373" s="21"/>
      <c r="HM373" s="21"/>
      <c r="HN373" s="21"/>
      <c r="HO373" s="21"/>
      <c r="HP373" s="21"/>
      <c r="HQ373" s="21"/>
      <c r="HR373" s="21"/>
      <c r="HS373" s="21"/>
      <c r="HT373" s="21"/>
      <c r="HU373" s="21"/>
      <c r="HV373" s="21"/>
      <c r="HW373" s="21"/>
      <c r="HX373" s="21"/>
      <c r="HY373" s="21"/>
      <c r="HZ373" s="21"/>
      <c r="IA373" s="21"/>
      <c r="IB373" s="21"/>
      <c r="IC373" s="21"/>
      <c r="ID373" s="21"/>
      <c r="IE373" s="21"/>
      <c r="IF373" s="21"/>
      <c r="IG373" s="21"/>
      <c r="IH373" s="21"/>
      <c r="II373" s="21"/>
      <c r="IJ373" s="21"/>
    </row>
    <row r="374" spans="2:244" s="1" customFormat="1" ht="15.75" x14ac:dyDescent="0.25">
      <c r="B374" s="47"/>
      <c r="C374" s="48"/>
      <c r="D374" s="6" t="str">
        <f>HYPERLINK(CONCATENATE("http://www.genenames.org/cgi-bin/gene_symbol_report?hgnc_id=HGNC:1971"),"CHST3")</f>
        <v>CHST3</v>
      </c>
      <c r="E374" s="8" t="s">
        <v>332</v>
      </c>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c r="DB374" s="21"/>
      <c r="DC374" s="21"/>
      <c r="DD374" s="21"/>
      <c r="DE374" s="21"/>
      <c r="DF374" s="21"/>
      <c r="DG374" s="21"/>
      <c r="DH374" s="21"/>
      <c r="DI374" s="21"/>
      <c r="DJ374" s="21"/>
      <c r="DK374" s="21"/>
      <c r="DL374" s="21"/>
      <c r="DM374" s="21"/>
      <c r="DN374" s="21"/>
      <c r="DO374" s="21"/>
      <c r="DP374" s="21"/>
      <c r="DQ374" s="21"/>
      <c r="DR374" s="21"/>
      <c r="DS374" s="21"/>
      <c r="DT374" s="21"/>
      <c r="DU374" s="21"/>
      <c r="DV374" s="21"/>
      <c r="DW374" s="21"/>
      <c r="DX374" s="21"/>
      <c r="DY374" s="21"/>
      <c r="DZ374" s="21"/>
      <c r="EA374" s="21"/>
      <c r="EB374" s="21"/>
      <c r="EC374" s="21"/>
      <c r="ED374" s="21"/>
      <c r="EE374" s="21"/>
      <c r="EF374" s="21"/>
      <c r="EG374" s="21"/>
      <c r="EH374" s="21"/>
      <c r="EI374" s="21"/>
      <c r="EJ374" s="21"/>
      <c r="EK374" s="21"/>
      <c r="EL374" s="21"/>
      <c r="EM374" s="21"/>
      <c r="EN374" s="21"/>
      <c r="EO374" s="21"/>
      <c r="EP374" s="21"/>
      <c r="EQ374" s="21"/>
      <c r="ER374" s="21"/>
      <c r="ES374" s="21"/>
      <c r="ET374" s="21"/>
      <c r="EU374" s="21"/>
      <c r="EV374" s="21"/>
      <c r="EW374" s="21"/>
      <c r="EX374" s="21"/>
      <c r="EY374" s="21"/>
      <c r="EZ374" s="21"/>
      <c r="FA374" s="21"/>
      <c r="FB374" s="21"/>
      <c r="FC374" s="21"/>
      <c r="FD374" s="21"/>
      <c r="FE374" s="21"/>
      <c r="FF374" s="21"/>
      <c r="FG374" s="21"/>
      <c r="FH374" s="21"/>
      <c r="FI374" s="21"/>
      <c r="FJ374" s="21"/>
      <c r="FK374" s="21"/>
      <c r="FL374" s="21"/>
      <c r="FM374" s="21"/>
      <c r="FN374" s="21"/>
      <c r="FO374" s="21"/>
      <c r="FP374" s="21"/>
      <c r="FQ374" s="21"/>
      <c r="FR374" s="21"/>
      <c r="FS374" s="21"/>
      <c r="FT374" s="21"/>
      <c r="FU374" s="21"/>
      <c r="FV374" s="21"/>
      <c r="FW374" s="21"/>
      <c r="FX374" s="21"/>
      <c r="FY374" s="21"/>
      <c r="FZ374" s="21"/>
      <c r="GA374" s="21"/>
      <c r="GB374" s="21"/>
      <c r="GC374" s="21"/>
      <c r="GD374" s="21"/>
      <c r="GE374" s="21"/>
      <c r="GF374" s="21"/>
      <c r="GG374" s="21"/>
      <c r="GH374" s="21"/>
      <c r="GI374" s="21"/>
      <c r="GJ374" s="21"/>
      <c r="GK374" s="21"/>
      <c r="GL374" s="21"/>
      <c r="GM374" s="21"/>
      <c r="GN374" s="21"/>
      <c r="GO374" s="21"/>
      <c r="GP374" s="21"/>
      <c r="GQ374" s="21"/>
      <c r="GR374" s="21"/>
      <c r="GS374" s="21"/>
      <c r="GT374" s="21"/>
      <c r="GU374" s="21"/>
      <c r="GV374" s="21"/>
      <c r="GW374" s="21"/>
      <c r="GX374" s="21"/>
      <c r="GY374" s="21"/>
      <c r="GZ374" s="21"/>
      <c r="HA374" s="21"/>
      <c r="HB374" s="21"/>
      <c r="HC374" s="21"/>
      <c r="HD374" s="21"/>
      <c r="HE374" s="21"/>
      <c r="HF374" s="21"/>
      <c r="HG374" s="21"/>
      <c r="HH374" s="21"/>
      <c r="HI374" s="21"/>
      <c r="HJ374" s="21"/>
      <c r="HK374" s="21"/>
      <c r="HL374" s="21"/>
      <c r="HM374" s="21"/>
      <c r="HN374" s="21"/>
      <c r="HO374" s="21"/>
      <c r="HP374" s="21"/>
      <c r="HQ374" s="21"/>
      <c r="HR374" s="21"/>
      <c r="HS374" s="21"/>
      <c r="HT374" s="21"/>
      <c r="HU374" s="21"/>
      <c r="HV374" s="21"/>
      <c r="HW374" s="21"/>
      <c r="HX374" s="21"/>
      <c r="HY374" s="21"/>
      <c r="HZ374" s="21"/>
      <c r="IA374" s="21"/>
      <c r="IB374" s="21"/>
      <c r="IC374" s="21"/>
      <c r="ID374" s="21"/>
      <c r="IE374" s="21"/>
      <c r="IF374" s="21"/>
      <c r="IG374" s="21"/>
      <c r="IH374" s="21"/>
      <c r="II374" s="21"/>
      <c r="IJ374" s="21"/>
    </row>
    <row r="375" spans="2:244" s="1" customFormat="1" ht="15.75" x14ac:dyDescent="0.25">
      <c r="B375" s="47"/>
      <c r="C375" s="48"/>
      <c r="D375" s="6" t="str">
        <f>HYPERLINK(CONCATENATE("http://www.genenames.org/cgi-bin/gene_symbol_report?hgnc_id=HGNC:13817"),"CHST7")</f>
        <v>CHST7</v>
      </c>
      <c r="E375" s="8" t="s">
        <v>332</v>
      </c>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c r="DB375" s="21"/>
      <c r="DC375" s="21"/>
      <c r="DD375" s="21"/>
      <c r="DE375" s="21"/>
      <c r="DF375" s="21"/>
      <c r="DG375" s="21"/>
      <c r="DH375" s="21"/>
      <c r="DI375" s="21"/>
      <c r="DJ375" s="21"/>
      <c r="DK375" s="21"/>
      <c r="DL375" s="21"/>
      <c r="DM375" s="21"/>
      <c r="DN375" s="21"/>
      <c r="DO375" s="21"/>
      <c r="DP375" s="21"/>
      <c r="DQ375" s="21"/>
      <c r="DR375" s="21"/>
      <c r="DS375" s="21"/>
      <c r="DT375" s="21"/>
      <c r="DU375" s="21"/>
      <c r="DV375" s="21"/>
      <c r="DW375" s="21"/>
      <c r="DX375" s="21"/>
      <c r="DY375" s="21"/>
      <c r="DZ375" s="21"/>
      <c r="EA375" s="21"/>
      <c r="EB375" s="21"/>
      <c r="EC375" s="21"/>
      <c r="ED375" s="21"/>
      <c r="EE375" s="21"/>
      <c r="EF375" s="21"/>
      <c r="EG375" s="21"/>
      <c r="EH375" s="21"/>
      <c r="EI375" s="21"/>
      <c r="EJ375" s="21"/>
      <c r="EK375" s="21"/>
      <c r="EL375" s="21"/>
      <c r="EM375" s="21"/>
      <c r="EN375" s="21"/>
      <c r="EO375" s="21"/>
      <c r="EP375" s="21"/>
      <c r="EQ375" s="21"/>
      <c r="ER375" s="21"/>
      <c r="ES375" s="21"/>
      <c r="ET375" s="21"/>
      <c r="EU375" s="21"/>
      <c r="EV375" s="21"/>
      <c r="EW375" s="21"/>
      <c r="EX375" s="21"/>
      <c r="EY375" s="21"/>
      <c r="EZ375" s="21"/>
      <c r="FA375" s="21"/>
      <c r="FB375" s="21"/>
      <c r="FC375" s="21"/>
      <c r="FD375" s="21"/>
      <c r="FE375" s="21"/>
      <c r="FF375" s="21"/>
      <c r="FG375" s="21"/>
      <c r="FH375" s="21"/>
      <c r="FI375" s="21"/>
      <c r="FJ375" s="21"/>
      <c r="FK375" s="21"/>
      <c r="FL375" s="21"/>
      <c r="FM375" s="21"/>
      <c r="FN375" s="21"/>
      <c r="FO375" s="21"/>
      <c r="FP375" s="21"/>
      <c r="FQ375" s="21"/>
      <c r="FR375" s="21"/>
      <c r="FS375" s="21"/>
      <c r="FT375" s="21"/>
      <c r="FU375" s="21"/>
      <c r="FV375" s="21"/>
      <c r="FW375" s="21"/>
      <c r="FX375" s="21"/>
      <c r="FY375" s="21"/>
      <c r="FZ375" s="21"/>
      <c r="GA375" s="21"/>
      <c r="GB375" s="21"/>
      <c r="GC375" s="21"/>
      <c r="GD375" s="21"/>
      <c r="GE375" s="21"/>
      <c r="GF375" s="21"/>
      <c r="GG375" s="21"/>
      <c r="GH375" s="21"/>
      <c r="GI375" s="21"/>
      <c r="GJ375" s="21"/>
      <c r="GK375" s="21"/>
      <c r="GL375" s="21"/>
      <c r="GM375" s="21"/>
      <c r="GN375" s="21"/>
      <c r="GO375" s="21"/>
      <c r="GP375" s="21"/>
      <c r="GQ375" s="21"/>
      <c r="GR375" s="21"/>
      <c r="GS375" s="21"/>
      <c r="GT375" s="21"/>
      <c r="GU375" s="21"/>
      <c r="GV375" s="21"/>
      <c r="GW375" s="21"/>
      <c r="GX375" s="21"/>
      <c r="GY375" s="21"/>
      <c r="GZ375" s="21"/>
      <c r="HA375" s="21"/>
      <c r="HB375" s="21"/>
      <c r="HC375" s="21"/>
      <c r="HD375" s="21"/>
      <c r="HE375" s="21"/>
      <c r="HF375" s="21"/>
      <c r="HG375" s="21"/>
      <c r="HH375" s="21"/>
      <c r="HI375" s="21"/>
      <c r="HJ375" s="21"/>
      <c r="HK375" s="21"/>
      <c r="HL375" s="21"/>
      <c r="HM375" s="21"/>
      <c r="HN375" s="21"/>
      <c r="HO375" s="21"/>
      <c r="HP375" s="21"/>
      <c r="HQ375" s="21"/>
      <c r="HR375" s="21"/>
      <c r="HS375" s="21"/>
      <c r="HT375" s="21"/>
      <c r="HU375" s="21"/>
      <c r="HV375" s="21"/>
      <c r="HW375" s="21"/>
      <c r="HX375" s="21"/>
      <c r="HY375" s="21"/>
      <c r="HZ375" s="21"/>
      <c r="IA375" s="21"/>
      <c r="IB375" s="21"/>
      <c r="IC375" s="21"/>
      <c r="ID375" s="21"/>
      <c r="IE375" s="21"/>
      <c r="IF375" s="21"/>
      <c r="IG375" s="21"/>
      <c r="IH375" s="21"/>
      <c r="II375" s="21"/>
      <c r="IJ375" s="21"/>
    </row>
    <row r="376" spans="2:244" s="1" customFormat="1" ht="15.75" x14ac:dyDescent="0.25">
      <c r="B376" s="47"/>
      <c r="C376" s="48"/>
      <c r="D376" s="6" t="str">
        <f>HYPERLINK(CONCATENATE("http://www.genenames.org/cgi-bin/gene_symbol_report?hgnc_id=HGNC:6938"),"CHST6")</f>
        <v>CHST6</v>
      </c>
      <c r="E376" s="8" t="s">
        <v>333</v>
      </c>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c r="DB376" s="21"/>
      <c r="DC376" s="21"/>
      <c r="DD376" s="21"/>
      <c r="DE376" s="21"/>
      <c r="DF376" s="21"/>
      <c r="DG376" s="21"/>
      <c r="DH376" s="21"/>
      <c r="DI376" s="21"/>
      <c r="DJ376" s="21"/>
      <c r="DK376" s="21"/>
      <c r="DL376" s="21"/>
      <c r="DM376" s="21"/>
      <c r="DN376" s="21"/>
      <c r="DO376" s="21"/>
      <c r="DP376" s="21"/>
      <c r="DQ376" s="21"/>
      <c r="DR376" s="21"/>
      <c r="DS376" s="21"/>
      <c r="DT376" s="21"/>
      <c r="DU376" s="21"/>
      <c r="DV376" s="21"/>
      <c r="DW376" s="21"/>
      <c r="DX376" s="21"/>
      <c r="DY376" s="21"/>
      <c r="DZ376" s="21"/>
      <c r="EA376" s="21"/>
      <c r="EB376" s="21"/>
      <c r="EC376" s="21"/>
      <c r="ED376" s="21"/>
      <c r="EE376" s="21"/>
      <c r="EF376" s="21"/>
      <c r="EG376" s="21"/>
      <c r="EH376" s="21"/>
      <c r="EI376" s="21"/>
      <c r="EJ376" s="21"/>
      <c r="EK376" s="21"/>
      <c r="EL376" s="21"/>
      <c r="EM376" s="21"/>
      <c r="EN376" s="21"/>
      <c r="EO376" s="21"/>
      <c r="EP376" s="21"/>
      <c r="EQ376" s="21"/>
      <c r="ER376" s="21"/>
      <c r="ES376" s="21"/>
      <c r="ET376" s="21"/>
      <c r="EU376" s="21"/>
      <c r="EV376" s="21"/>
      <c r="EW376" s="21"/>
      <c r="EX376" s="21"/>
      <c r="EY376" s="21"/>
      <c r="EZ376" s="21"/>
      <c r="FA376" s="21"/>
      <c r="FB376" s="21"/>
      <c r="FC376" s="21"/>
      <c r="FD376" s="21"/>
      <c r="FE376" s="21"/>
      <c r="FF376" s="21"/>
      <c r="FG376" s="21"/>
      <c r="FH376" s="21"/>
      <c r="FI376" s="21"/>
      <c r="FJ376" s="21"/>
      <c r="FK376" s="21"/>
      <c r="FL376" s="21"/>
      <c r="FM376" s="21"/>
      <c r="FN376" s="21"/>
      <c r="FO376" s="21"/>
      <c r="FP376" s="21"/>
      <c r="FQ376" s="21"/>
      <c r="FR376" s="21"/>
      <c r="FS376" s="21"/>
      <c r="FT376" s="21"/>
      <c r="FU376" s="21"/>
      <c r="FV376" s="21"/>
      <c r="FW376" s="21"/>
      <c r="FX376" s="21"/>
      <c r="FY376" s="21"/>
      <c r="FZ376" s="21"/>
      <c r="GA376" s="21"/>
      <c r="GB376" s="21"/>
      <c r="GC376" s="21"/>
      <c r="GD376" s="21"/>
      <c r="GE376" s="21"/>
      <c r="GF376" s="21"/>
      <c r="GG376" s="21"/>
      <c r="GH376" s="21"/>
      <c r="GI376" s="21"/>
      <c r="GJ376" s="21"/>
      <c r="GK376" s="21"/>
      <c r="GL376" s="21"/>
      <c r="GM376" s="21"/>
      <c r="GN376" s="21"/>
      <c r="GO376" s="21"/>
      <c r="GP376" s="21"/>
      <c r="GQ376" s="21"/>
      <c r="GR376" s="21"/>
      <c r="GS376" s="21"/>
      <c r="GT376" s="21"/>
      <c r="GU376" s="21"/>
      <c r="GV376" s="21"/>
      <c r="GW376" s="21"/>
      <c r="GX376" s="21"/>
      <c r="GY376" s="21"/>
      <c r="GZ376" s="21"/>
      <c r="HA376" s="21"/>
      <c r="HB376" s="21"/>
      <c r="HC376" s="21"/>
      <c r="HD376" s="21"/>
      <c r="HE376" s="21"/>
      <c r="HF376" s="21"/>
      <c r="HG376" s="21"/>
      <c r="HH376" s="21"/>
      <c r="HI376" s="21"/>
      <c r="HJ376" s="21"/>
      <c r="HK376" s="21"/>
      <c r="HL376" s="21"/>
      <c r="HM376" s="21"/>
      <c r="HN376" s="21"/>
      <c r="HO376" s="21"/>
      <c r="HP376" s="21"/>
      <c r="HQ376" s="21"/>
      <c r="HR376" s="21"/>
      <c r="HS376" s="21"/>
      <c r="HT376" s="21"/>
      <c r="HU376" s="21"/>
      <c r="HV376" s="21"/>
      <c r="HW376" s="21"/>
      <c r="HX376" s="21"/>
      <c r="HY376" s="21"/>
      <c r="HZ376" s="21"/>
      <c r="IA376" s="21"/>
      <c r="IB376" s="21"/>
      <c r="IC376" s="21"/>
      <c r="ID376" s="21"/>
      <c r="IE376" s="21"/>
      <c r="IF376" s="21"/>
      <c r="IG376" s="21"/>
      <c r="IH376" s="21"/>
      <c r="II376" s="21"/>
      <c r="IJ376" s="21"/>
    </row>
    <row r="377" spans="2:244" s="1" customFormat="1" ht="15.75" x14ac:dyDescent="0.25">
      <c r="B377" s="47"/>
      <c r="C377" s="48"/>
      <c r="D377" s="6" t="str">
        <f>HYPERLINK(CONCATENATE("http://www.genenames.org/cgi-bin/gene_symbol_report?hgnc_id=HGNC:1970"),"CHST2")</f>
        <v>CHST2</v>
      </c>
      <c r="E377" s="8" t="s">
        <v>333</v>
      </c>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c r="DB377" s="21"/>
      <c r="DC377" s="21"/>
      <c r="DD377" s="21"/>
      <c r="DE377" s="21"/>
      <c r="DF377" s="21"/>
      <c r="DG377" s="21"/>
      <c r="DH377" s="21"/>
      <c r="DI377" s="21"/>
      <c r="DJ377" s="21"/>
      <c r="DK377" s="21"/>
      <c r="DL377" s="21"/>
      <c r="DM377" s="21"/>
      <c r="DN377" s="21"/>
      <c r="DO377" s="21"/>
      <c r="DP377" s="21"/>
      <c r="DQ377" s="21"/>
      <c r="DR377" s="21"/>
      <c r="DS377" s="21"/>
      <c r="DT377" s="21"/>
      <c r="DU377" s="21"/>
      <c r="DV377" s="21"/>
      <c r="DW377" s="21"/>
      <c r="DX377" s="21"/>
      <c r="DY377" s="21"/>
      <c r="DZ377" s="21"/>
      <c r="EA377" s="21"/>
      <c r="EB377" s="21"/>
      <c r="EC377" s="21"/>
      <c r="ED377" s="21"/>
      <c r="EE377" s="21"/>
      <c r="EF377" s="21"/>
      <c r="EG377" s="21"/>
      <c r="EH377" s="21"/>
      <c r="EI377" s="21"/>
      <c r="EJ377" s="21"/>
      <c r="EK377" s="21"/>
      <c r="EL377" s="21"/>
      <c r="EM377" s="21"/>
      <c r="EN377" s="21"/>
      <c r="EO377" s="21"/>
      <c r="EP377" s="21"/>
      <c r="EQ377" s="21"/>
      <c r="ER377" s="21"/>
      <c r="ES377" s="21"/>
      <c r="ET377" s="21"/>
      <c r="EU377" s="21"/>
      <c r="EV377" s="21"/>
      <c r="EW377" s="21"/>
      <c r="EX377" s="21"/>
      <c r="EY377" s="21"/>
      <c r="EZ377" s="21"/>
      <c r="FA377" s="21"/>
      <c r="FB377" s="21"/>
      <c r="FC377" s="21"/>
      <c r="FD377" s="21"/>
      <c r="FE377" s="21"/>
      <c r="FF377" s="21"/>
      <c r="FG377" s="21"/>
      <c r="FH377" s="21"/>
      <c r="FI377" s="21"/>
      <c r="FJ377" s="21"/>
      <c r="FK377" s="21"/>
      <c r="FL377" s="21"/>
      <c r="FM377" s="21"/>
      <c r="FN377" s="21"/>
      <c r="FO377" s="21"/>
      <c r="FP377" s="21"/>
      <c r="FQ377" s="21"/>
      <c r="FR377" s="21"/>
      <c r="FS377" s="21"/>
      <c r="FT377" s="21"/>
      <c r="FU377" s="21"/>
      <c r="FV377" s="21"/>
      <c r="FW377" s="21"/>
      <c r="FX377" s="21"/>
      <c r="FY377" s="21"/>
      <c r="FZ377" s="21"/>
      <c r="GA377" s="21"/>
      <c r="GB377" s="21"/>
      <c r="GC377" s="21"/>
      <c r="GD377" s="21"/>
      <c r="GE377" s="21"/>
      <c r="GF377" s="21"/>
      <c r="GG377" s="21"/>
      <c r="GH377" s="21"/>
      <c r="GI377" s="21"/>
      <c r="GJ377" s="21"/>
      <c r="GK377" s="21"/>
      <c r="GL377" s="21"/>
      <c r="GM377" s="21"/>
      <c r="GN377" s="21"/>
      <c r="GO377" s="21"/>
      <c r="GP377" s="21"/>
      <c r="GQ377" s="21"/>
      <c r="GR377" s="21"/>
      <c r="GS377" s="21"/>
      <c r="GT377" s="21"/>
      <c r="GU377" s="21"/>
      <c r="GV377" s="21"/>
      <c r="GW377" s="21"/>
      <c r="GX377" s="21"/>
      <c r="GY377" s="21"/>
      <c r="GZ377" s="21"/>
      <c r="HA377" s="21"/>
      <c r="HB377" s="21"/>
      <c r="HC377" s="21"/>
      <c r="HD377" s="21"/>
      <c r="HE377" s="21"/>
      <c r="HF377" s="21"/>
      <c r="HG377" s="21"/>
      <c r="HH377" s="21"/>
      <c r="HI377" s="21"/>
      <c r="HJ377" s="21"/>
      <c r="HK377" s="21"/>
      <c r="HL377" s="21"/>
      <c r="HM377" s="21"/>
      <c r="HN377" s="21"/>
      <c r="HO377" s="21"/>
      <c r="HP377" s="21"/>
      <c r="HQ377" s="21"/>
      <c r="HR377" s="21"/>
      <c r="HS377" s="21"/>
      <c r="HT377" s="21"/>
      <c r="HU377" s="21"/>
      <c r="HV377" s="21"/>
      <c r="HW377" s="21"/>
      <c r="HX377" s="21"/>
      <c r="HY377" s="21"/>
      <c r="HZ377" s="21"/>
      <c r="IA377" s="21"/>
      <c r="IB377" s="21"/>
      <c r="IC377" s="21"/>
      <c r="ID377" s="21"/>
      <c r="IE377" s="21"/>
      <c r="IF377" s="21"/>
      <c r="IG377" s="21"/>
      <c r="IH377" s="21"/>
      <c r="II377" s="21"/>
      <c r="IJ377" s="21"/>
    </row>
    <row r="378" spans="2:244" s="1" customFormat="1" ht="15.75" x14ac:dyDescent="0.25">
      <c r="B378" s="47"/>
      <c r="C378" s="48"/>
      <c r="D378" s="6" t="str">
        <f>HYPERLINK(CONCATENATE("http://www.genenames.org/cgi-bin/gene_symbol_report?hgnc_id=HGNC:24464"),"CHST14")</f>
        <v>CHST14</v>
      </c>
      <c r="E378" s="8" t="s">
        <v>334</v>
      </c>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c r="DB378" s="21"/>
      <c r="DC378" s="21"/>
      <c r="DD378" s="21"/>
      <c r="DE378" s="21"/>
      <c r="DF378" s="21"/>
      <c r="DG378" s="21"/>
      <c r="DH378" s="21"/>
      <c r="DI378" s="21"/>
      <c r="DJ378" s="21"/>
      <c r="DK378" s="21"/>
      <c r="DL378" s="21"/>
      <c r="DM378" s="21"/>
      <c r="DN378" s="21"/>
      <c r="DO378" s="21"/>
      <c r="DP378" s="21"/>
      <c r="DQ378" s="21"/>
      <c r="DR378" s="21"/>
      <c r="DS378" s="21"/>
      <c r="DT378" s="21"/>
      <c r="DU378" s="21"/>
      <c r="DV378" s="21"/>
      <c r="DW378" s="21"/>
      <c r="DX378" s="21"/>
      <c r="DY378" s="21"/>
      <c r="DZ378" s="21"/>
      <c r="EA378" s="21"/>
      <c r="EB378" s="21"/>
      <c r="EC378" s="21"/>
      <c r="ED378" s="21"/>
      <c r="EE378" s="21"/>
      <c r="EF378" s="21"/>
      <c r="EG378" s="21"/>
      <c r="EH378" s="21"/>
      <c r="EI378" s="21"/>
      <c r="EJ378" s="21"/>
      <c r="EK378" s="21"/>
      <c r="EL378" s="21"/>
      <c r="EM378" s="21"/>
      <c r="EN378" s="21"/>
      <c r="EO378" s="21"/>
      <c r="EP378" s="21"/>
      <c r="EQ378" s="21"/>
      <c r="ER378" s="21"/>
      <c r="ES378" s="21"/>
      <c r="ET378" s="21"/>
      <c r="EU378" s="21"/>
      <c r="EV378" s="21"/>
      <c r="EW378" s="21"/>
      <c r="EX378" s="21"/>
      <c r="EY378" s="21"/>
      <c r="EZ378" s="21"/>
      <c r="FA378" s="21"/>
      <c r="FB378" s="21"/>
      <c r="FC378" s="21"/>
      <c r="FD378" s="21"/>
      <c r="FE378" s="21"/>
      <c r="FF378" s="21"/>
      <c r="FG378" s="21"/>
      <c r="FH378" s="21"/>
      <c r="FI378" s="21"/>
      <c r="FJ378" s="21"/>
      <c r="FK378" s="21"/>
      <c r="FL378" s="21"/>
      <c r="FM378" s="21"/>
      <c r="FN378" s="21"/>
      <c r="FO378" s="21"/>
      <c r="FP378" s="21"/>
      <c r="FQ378" s="21"/>
      <c r="FR378" s="21"/>
      <c r="FS378" s="21"/>
      <c r="FT378" s="21"/>
      <c r="FU378" s="21"/>
      <c r="FV378" s="21"/>
      <c r="FW378" s="21"/>
      <c r="FX378" s="21"/>
      <c r="FY378" s="21"/>
      <c r="FZ378" s="21"/>
      <c r="GA378" s="21"/>
      <c r="GB378" s="21"/>
      <c r="GC378" s="21"/>
      <c r="GD378" s="21"/>
      <c r="GE378" s="21"/>
      <c r="GF378" s="21"/>
      <c r="GG378" s="21"/>
      <c r="GH378" s="21"/>
      <c r="GI378" s="21"/>
      <c r="GJ378" s="21"/>
      <c r="GK378" s="21"/>
      <c r="GL378" s="21"/>
      <c r="GM378" s="21"/>
      <c r="GN378" s="21"/>
      <c r="GO378" s="21"/>
      <c r="GP378" s="21"/>
      <c r="GQ378" s="21"/>
      <c r="GR378" s="21"/>
      <c r="GS378" s="21"/>
      <c r="GT378" s="21"/>
      <c r="GU378" s="21"/>
      <c r="GV378" s="21"/>
      <c r="GW378" s="21"/>
      <c r="GX378" s="21"/>
      <c r="GY378" s="21"/>
      <c r="GZ378" s="21"/>
      <c r="HA378" s="21"/>
      <c r="HB378" s="21"/>
      <c r="HC378" s="21"/>
      <c r="HD378" s="21"/>
      <c r="HE378" s="21"/>
      <c r="HF378" s="21"/>
      <c r="HG378" s="21"/>
      <c r="HH378" s="21"/>
      <c r="HI378" s="21"/>
      <c r="HJ378" s="21"/>
      <c r="HK378" s="21"/>
      <c r="HL378" s="21"/>
      <c r="HM378" s="21"/>
      <c r="HN378" s="21"/>
      <c r="HO378" s="21"/>
      <c r="HP378" s="21"/>
      <c r="HQ378" s="21"/>
      <c r="HR378" s="21"/>
      <c r="HS378" s="21"/>
      <c r="HT378" s="21"/>
      <c r="HU378" s="21"/>
      <c r="HV378" s="21"/>
      <c r="HW378" s="21"/>
      <c r="HX378" s="21"/>
      <c r="HY378" s="21"/>
      <c r="HZ378" s="21"/>
      <c r="IA378" s="21"/>
      <c r="IB378" s="21"/>
      <c r="IC378" s="21"/>
      <c r="ID378" s="21"/>
      <c r="IE378" s="21"/>
      <c r="IF378" s="21"/>
      <c r="IG378" s="21"/>
      <c r="IH378" s="21"/>
      <c r="II378" s="21"/>
      <c r="IJ378" s="21"/>
    </row>
    <row r="379" spans="2:244" s="1" customFormat="1" ht="15.75" x14ac:dyDescent="0.25">
      <c r="B379" s="47"/>
      <c r="C379" s="48"/>
      <c r="D379" s="6" t="str">
        <f>HYPERLINK(CONCATENATE("http://www.genenames.org/cgi-bin/gene_symbol_report?hgnc_id=HGNC:18137"),"CHST15")</f>
        <v>CHST15</v>
      </c>
      <c r="E379" s="8" t="s">
        <v>335</v>
      </c>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c r="DB379" s="21"/>
      <c r="DC379" s="21"/>
      <c r="DD379" s="21"/>
      <c r="DE379" s="21"/>
      <c r="DF379" s="21"/>
      <c r="DG379" s="21"/>
      <c r="DH379" s="21"/>
      <c r="DI379" s="21"/>
      <c r="DJ379" s="21"/>
      <c r="DK379" s="21"/>
      <c r="DL379" s="21"/>
      <c r="DM379" s="21"/>
      <c r="DN379" s="21"/>
      <c r="DO379" s="21"/>
      <c r="DP379" s="21"/>
      <c r="DQ379" s="21"/>
      <c r="DR379" s="21"/>
      <c r="DS379" s="21"/>
      <c r="DT379" s="21"/>
      <c r="DU379" s="21"/>
      <c r="DV379" s="21"/>
      <c r="DW379" s="21"/>
      <c r="DX379" s="21"/>
      <c r="DY379" s="21"/>
      <c r="DZ379" s="21"/>
      <c r="EA379" s="21"/>
      <c r="EB379" s="21"/>
      <c r="EC379" s="21"/>
      <c r="ED379" s="21"/>
      <c r="EE379" s="21"/>
      <c r="EF379" s="21"/>
      <c r="EG379" s="21"/>
      <c r="EH379" s="21"/>
      <c r="EI379" s="21"/>
      <c r="EJ379" s="21"/>
      <c r="EK379" s="21"/>
      <c r="EL379" s="21"/>
      <c r="EM379" s="21"/>
      <c r="EN379" s="21"/>
      <c r="EO379" s="21"/>
      <c r="EP379" s="21"/>
      <c r="EQ379" s="21"/>
      <c r="ER379" s="21"/>
      <c r="ES379" s="21"/>
      <c r="ET379" s="21"/>
      <c r="EU379" s="21"/>
      <c r="EV379" s="21"/>
      <c r="EW379" s="21"/>
      <c r="EX379" s="21"/>
      <c r="EY379" s="21"/>
      <c r="EZ379" s="21"/>
      <c r="FA379" s="21"/>
      <c r="FB379" s="21"/>
      <c r="FC379" s="21"/>
      <c r="FD379" s="21"/>
      <c r="FE379" s="21"/>
      <c r="FF379" s="21"/>
      <c r="FG379" s="21"/>
      <c r="FH379" s="21"/>
      <c r="FI379" s="21"/>
      <c r="FJ379" s="21"/>
      <c r="FK379" s="21"/>
      <c r="FL379" s="21"/>
      <c r="FM379" s="21"/>
      <c r="FN379" s="21"/>
      <c r="FO379" s="21"/>
      <c r="FP379" s="21"/>
      <c r="FQ379" s="21"/>
      <c r="FR379" s="21"/>
      <c r="FS379" s="21"/>
      <c r="FT379" s="21"/>
      <c r="FU379" s="21"/>
      <c r="FV379" s="21"/>
      <c r="FW379" s="21"/>
      <c r="FX379" s="21"/>
      <c r="FY379" s="21"/>
      <c r="FZ379" s="21"/>
      <c r="GA379" s="21"/>
      <c r="GB379" s="21"/>
      <c r="GC379" s="21"/>
      <c r="GD379" s="21"/>
      <c r="GE379" s="21"/>
      <c r="GF379" s="21"/>
      <c r="GG379" s="21"/>
      <c r="GH379" s="21"/>
      <c r="GI379" s="21"/>
      <c r="GJ379" s="21"/>
      <c r="GK379" s="21"/>
      <c r="GL379" s="21"/>
      <c r="GM379" s="21"/>
      <c r="GN379" s="21"/>
      <c r="GO379" s="21"/>
      <c r="GP379" s="21"/>
      <c r="GQ379" s="21"/>
      <c r="GR379" s="21"/>
      <c r="GS379" s="21"/>
      <c r="GT379" s="21"/>
      <c r="GU379" s="21"/>
      <c r="GV379" s="21"/>
      <c r="GW379" s="21"/>
      <c r="GX379" s="21"/>
      <c r="GY379" s="21"/>
      <c r="GZ379" s="21"/>
      <c r="HA379" s="21"/>
      <c r="HB379" s="21"/>
      <c r="HC379" s="21"/>
      <c r="HD379" s="21"/>
      <c r="HE379" s="21"/>
      <c r="HF379" s="21"/>
      <c r="HG379" s="21"/>
      <c r="HH379" s="21"/>
      <c r="HI379" s="21"/>
      <c r="HJ379" s="21"/>
      <c r="HK379" s="21"/>
      <c r="HL379" s="21"/>
      <c r="HM379" s="21"/>
      <c r="HN379" s="21"/>
      <c r="HO379" s="21"/>
      <c r="HP379" s="21"/>
      <c r="HQ379" s="21"/>
      <c r="HR379" s="21"/>
      <c r="HS379" s="21"/>
      <c r="HT379" s="21"/>
      <c r="HU379" s="21"/>
      <c r="HV379" s="21"/>
      <c r="HW379" s="21"/>
      <c r="HX379" s="21"/>
      <c r="HY379" s="21"/>
      <c r="HZ379" s="21"/>
      <c r="IA379" s="21"/>
      <c r="IB379" s="21"/>
      <c r="IC379" s="21"/>
      <c r="ID379" s="21"/>
      <c r="IE379" s="21"/>
      <c r="IF379" s="21"/>
      <c r="IG379" s="21"/>
      <c r="IH379" s="21"/>
      <c r="II379" s="21"/>
      <c r="IJ379" s="21"/>
    </row>
    <row r="380" spans="2:244" s="1" customFormat="1" ht="15.75" x14ac:dyDescent="0.25">
      <c r="B380" s="47"/>
      <c r="C380" s="48"/>
      <c r="D380" s="6" t="str">
        <f>HYPERLINK(CONCATENATE("http://www.genenames.org/cgi-bin/gene_symbol_report?hgnc_id=HGNC:14178"),"HS3ST6")</f>
        <v>HS3ST6</v>
      </c>
      <c r="E380" s="8" t="s">
        <v>336</v>
      </c>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c r="DB380" s="21"/>
      <c r="DC380" s="21"/>
      <c r="DD380" s="21"/>
      <c r="DE380" s="21"/>
      <c r="DF380" s="21"/>
      <c r="DG380" s="21"/>
      <c r="DH380" s="21"/>
      <c r="DI380" s="21"/>
      <c r="DJ380" s="21"/>
      <c r="DK380" s="21"/>
      <c r="DL380" s="21"/>
      <c r="DM380" s="21"/>
      <c r="DN380" s="21"/>
      <c r="DO380" s="21"/>
      <c r="DP380" s="21"/>
      <c r="DQ380" s="21"/>
      <c r="DR380" s="21"/>
      <c r="DS380" s="21"/>
      <c r="DT380" s="21"/>
      <c r="DU380" s="21"/>
      <c r="DV380" s="21"/>
      <c r="DW380" s="21"/>
      <c r="DX380" s="21"/>
      <c r="DY380" s="21"/>
      <c r="DZ380" s="21"/>
      <c r="EA380" s="21"/>
      <c r="EB380" s="21"/>
      <c r="EC380" s="21"/>
      <c r="ED380" s="21"/>
      <c r="EE380" s="21"/>
      <c r="EF380" s="21"/>
      <c r="EG380" s="21"/>
      <c r="EH380" s="21"/>
      <c r="EI380" s="21"/>
      <c r="EJ380" s="21"/>
      <c r="EK380" s="21"/>
      <c r="EL380" s="21"/>
      <c r="EM380" s="21"/>
      <c r="EN380" s="21"/>
      <c r="EO380" s="21"/>
      <c r="EP380" s="21"/>
      <c r="EQ380" s="21"/>
      <c r="ER380" s="21"/>
      <c r="ES380" s="21"/>
      <c r="ET380" s="21"/>
      <c r="EU380" s="21"/>
      <c r="EV380" s="21"/>
      <c r="EW380" s="21"/>
      <c r="EX380" s="21"/>
      <c r="EY380" s="21"/>
      <c r="EZ380" s="21"/>
      <c r="FA380" s="21"/>
      <c r="FB380" s="21"/>
      <c r="FC380" s="21"/>
      <c r="FD380" s="21"/>
      <c r="FE380" s="21"/>
      <c r="FF380" s="21"/>
      <c r="FG380" s="21"/>
      <c r="FH380" s="21"/>
      <c r="FI380" s="21"/>
      <c r="FJ380" s="21"/>
      <c r="FK380" s="21"/>
      <c r="FL380" s="21"/>
      <c r="FM380" s="21"/>
      <c r="FN380" s="21"/>
      <c r="FO380" s="21"/>
      <c r="FP380" s="21"/>
      <c r="FQ380" s="21"/>
      <c r="FR380" s="21"/>
      <c r="FS380" s="21"/>
      <c r="FT380" s="21"/>
      <c r="FU380" s="21"/>
      <c r="FV380" s="21"/>
      <c r="FW380" s="21"/>
      <c r="FX380" s="21"/>
      <c r="FY380" s="21"/>
      <c r="FZ380" s="21"/>
      <c r="GA380" s="21"/>
      <c r="GB380" s="21"/>
      <c r="GC380" s="21"/>
      <c r="GD380" s="21"/>
      <c r="GE380" s="21"/>
      <c r="GF380" s="21"/>
      <c r="GG380" s="21"/>
      <c r="GH380" s="21"/>
      <c r="GI380" s="21"/>
      <c r="GJ380" s="21"/>
      <c r="GK380" s="21"/>
      <c r="GL380" s="21"/>
      <c r="GM380" s="21"/>
      <c r="GN380" s="21"/>
      <c r="GO380" s="21"/>
      <c r="GP380" s="21"/>
      <c r="GQ380" s="21"/>
      <c r="GR380" s="21"/>
      <c r="GS380" s="21"/>
      <c r="GT380" s="21"/>
      <c r="GU380" s="21"/>
      <c r="GV380" s="21"/>
      <c r="GW380" s="21"/>
      <c r="GX380" s="21"/>
      <c r="GY380" s="21"/>
      <c r="GZ380" s="21"/>
      <c r="HA380" s="21"/>
      <c r="HB380" s="21"/>
      <c r="HC380" s="21"/>
      <c r="HD380" s="21"/>
      <c r="HE380" s="21"/>
      <c r="HF380" s="21"/>
      <c r="HG380" s="21"/>
      <c r="HH380" s="21"/>
      <c r="HI380" s="21"/>
      <c r="HJ380" s="21"/>
      <c r="HK380" s="21"/>
      <c r="HL380" s="21"/>
      <c r="HM380" s="21"/>
      <c r="HN380" s="21"/>
      <c r="HO380" s="21"/>
      <c r="HP380" s="21"/>
      <c r="HQ380" s="21"/>
      <c r="HR380" s="21"/>
      <c r="HS380" s="21"/>
      <c r="HT380" s="21"/>
      <c r="HU380" s="21"/>
      <c r="HV380" s="21"/>
      <c r="HW380" s="21"/>
      <c r="HX380" s="21"/>
      <c r="HY380" s="21"/>
      <c r="HZ380" s="21"/>
      <c r="IA380" s="21"/>
      <c r="IB380" s="21"/>
      <c r="IC380" s="21"/>
      <c r="ID380" s="21"/>
      <c r="IE380" s="21"/>
      <c r="IF380" s="21"/>
      <c r="IG380" s="21"/>
      <c r="IH380" s="21"/>
      <c r="II380" s="21"/>
      <c r="IJ380" s="21"/>
    </row>
    <row r="381" spans="2:244" s="1" customFormat="1" ht="15.75" x14ac:dyDescent="0.25">
      <c r="B381" s="47"/>
      <c r="C381" s="48"/>
      <c r="D381" s="6" t="str">
        <f>HYPERLINK(CONCATENATE("http://www.genenames.org/cgi-bin/gene_symbol_report?hgnc_id=HGNC:12020"),"TPST1")</f>
        <v>TPST1</v>
      </c>
      <c r="E381" s="8" t="s">
        <v>13</v>
      </c>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c r="DB381" s="21"/>
      <c r="DC381" s="21"/>
      <c r="DD381" s="21"/>
      <c r="DE381" s="21"/>
      <c r="DF381" s="21"/>
      <c r="DG381" s="21"/>
      <c r="DH381" s="21"/>
      <c r="DI381" s="21"/>
      <c r="DJ381" s="21"/>
      <c r="DK381" s="21"/>
      <c r="DL381" s="21"/>
      <c r="DM381" s="21"/>
      <c r="DN381" s="21"/>
      <c r="DO381" s="21"/>
      <c r="DP381" s="21"/>
      <c r="DQ381" s="21"/>
      <c r="DR381" s="21"/>
      <c r="DS381" s="21"/>
      <c r="DT381" s="21"/>
      <c r="DU381" s="21"/>
      <c r="DV381" s="21"/>
      <c r="DW381" s="21"/>
      <c r="DX381" s="21"/>
      <c r="DY381" s="21"/>
      <c r="DZ381" s="21"/>
      <c r="EA381" s="21"/>
      <c r="EB381" s="21"/>
      <c r="EC381" s="21"/>
      <c r="ED381" s="21"/>
      <c r="EE381" s="21"/>
      <c r="EF381" s="21"/>
      <c r="EG381" s="21"/>
      <c r="EH381" s="21"/>
      <c r="EI381" s="21"/>
      <c r="EJ381" s="21"/>
      <c r="EK381" s="21"/>
      <c r="EL381" s="21"/>
      <c r="EM381" s="21"/>
      <c r="EN381" s="21"/>
      <c r="EO381" s="21"/>
      <c r="EP381" s="21"/>
      <c r="EQ381" s="21"/>
      <c r="ER381" s="21"/>
      <c r="ES381" s="21"/>
      <c r="ET381" s="21"/>
      <c r="EU381" s="21"/>
      <c r="EV381" s="21"/>
      <c r="EW381" s="21"/>
      <c r="EX381" s="21"/>
      <c r="EY381" s="21"/>
      <c r="EZ381" s="21"/>
      <c r="FA381" s="21"/>
      <c r="FB381" s="21"/>
      <c r="FC381" s="21"/>
      <c r="FD381" s="21"/>
      <c r="FE381" s="21"/>
      <c r="FF381" s="21"/>
      <c r="FG381" s="21"/>
      <c r="FH381" s="21"/>
      <c r="FI381" s="21"/>
      <c r="FJ381" s="21"/>
      <c r="FK381" s="21"/>
      <c r="FL381" s="21"/>
      <c r="FM381" s="21"/>
      <c r="FN381" s="21"/>
      <c r="FO381" s="21"/>
      <c r="FP381" s="21"/>
      <c r="FQ381" s="21"/>
      <c r="FR381" s="21"/>
      <c r="FS381" s="21"/>
      <c r="FT381" s="21"/>
      <c r="FU381" s="21"/>
      <c r="FV381" s="21"/>
      <c r="FW381" s="21"/>
      <c r="FX381" s="21"/>
      <c r="FY381" s="21"/>
      <c r="FZ381" s="21"/>
      <c r="GA381" s="21"/>
      <c r="GB381" s="21"/>
      <c r="GC381" s="21"/>
      <c r="GD381" s="21"/>
      <c r="GE381" s="21"/>
      <c r="GF381" s="21"/>
      <c r="GG381" s="21"/>
      <c r="GH381" s="21"/>
      <c r="GI381" s="21"/>
      <c r="GJ381" s="21"/>
      <c r="GK381" s="21"/>
      <c r="GL381" s="21"/>
      <c r="GM381" s="21"/>
      <c r="GN381" s="21"/>
      <c r="GO381" s="21"/>
      <c r="GP381" s="21"/>
      <c r="GQ381" s="21"/>
      <c r="GR381" s="21"/>
      <c r="GS381" s="21"/>
      <c r="GT381" s="21"/>
      <c r="GU381" s="21"/>
      <c r="GV381" s="21"/>
      <c r="GW381" s="21"/>
      <c r="GX381" s="21"/>
      <c r="GY381" s="21"/>
      <c r="GZ381" s="21"/>
      <c r="HA381" s="21"/>
      <c r="HB381" s="21"/>
      <c r="HC381" s="21"/>
      <c r="HD381" s="21"/>
      <c r="HE381" s="21"/>
      <c r="HF381" s="21"/>
      <c r="HG381" s="21"/>
      <c r="HH381" s="21"/>
      <c r="HI381" s="21"/>
      <c r="HJ381" s="21"/>
      <c r="HK381" s="21"/>
      <c r="HL381" s="21"/>
      <c r="HM381" s="21"/>
      <c r="HN381" s="21"/>
      <c r="HO381" s="21"/>
      <c r="HP381" s="21"/>
      <c r="HQ381" s="21"/>
      <c r="HR381" s="21"/>
      <c r="HS381" s="21"/>
      <c r="HT381" s="21"/>
      <c r="HU381" s="21"/>
      <c r="HV381" s="21"/>
      <c r="HW381" s="21"/>
      <c r="HX381" s="21"/>
      <c r="HY381" s="21"/>
      <c r="HZ381" s="21"/>
      <c r="IA381" s="21"/>
      <c r="IB381" s="21"/>
      <c r="IC381" s="21"/>
      <c r="ID381" s="21"/>
      <c r="IE381" s="21"/>
      <c r="IF381" s="21"/>
      <c r="IG381" s="21"/>
      <c r="IH381" s="21"/>
      <c r="II381" s="21"/>
      <c r="IJ381" s="21"/>
    </row>
    <row r="382" spans="2:244" s="1" customFormat="1" ht="15.75" x14ac:dyDescent="0.25">
      <c r="B382" s="47"/>
      <c r="C382" s="48"/>
      <c r="D382" s="6" t="str">
        <f>HYPERLINK(CONCATENATE("http://www.genenames.org/cgi-bin/gene_symbol_report?hgnc_id=HGNC:12021"),"TPST2")</f>
        <v>TPST2</v>
      </c>
      <c r="E382" s="8" t="s">
        <v>337</v>
      </c>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c r="DB382" s="21"/>
      <c r="DC382" s="21"/>
      <c r="DD382" s="21"/>
      <c r="DE382" s="21"/>
      <c r="DF382" s="21"/>
      <c r="DG382" s="21"/>
      <c r="DH382" s="21"/>
      <c r="DI382" s="21"/>
      <c r="DJ382" s="21"/>
      <c r="DK382" s="21"/>
      <c r="DL382" s="21"/>
      <c r="DM382" s="21"/>
      <c r="DN382" s="21"/>
      <c r="DO382" s="21"/>
      <c r="DP382" s="21"/>
      <c r="DQ382" s="21"/>
      <c r="DR382" s="21"/>
      <c r="DS382" s="21"/>
      <c r="DT382" s="21"/>
      <c r="DU382" s="21"/>
      <c r="DV382" s="21"/>
      <c r="DW382" s="21"/>
      <c r="DX382" s="21"/>
      <c r="DY382" s="21"/>
      <c r="DZ382" s="21"/>
      <c r="EA382" s="21"/>
      <c r="EB382" s="21"/>
      <c r="EC382" s="21"/>
      <c r="ED382" s="21"/>
      <c r="EE382" s="21"/>
      <c r="EF382" s="21"/>
      <c r="EG382" s="21"/>
      <c r="EH382" s="21"/>
      <c r="EI382" s="21"/>
      <c r="EJ382" s="21"/>
      <c r="EK382" s="21"/>
      <c r="EL382" s="21"/>
      <c r="EM382" s="21"/>
      <c r="EN382" s="21"/>
      <c r="EO382" s="21"/>
      <c r="EP382" s="21"/>
      <c r="EQ382" s="21"/>
      <c r="ER382" s="21"/>
      <c r="ES382" s="21"/>
      <c r="ET382" s="21"/>
      <c r="EU382" s="21"/>
      <c r="EV382" s="21"/>
      <c r="EW382" s="21"/>
      <c r="EX382" s="21"/>
      <c r="EY382" s="21"/>
      <c r="EZ382" s="21"/>
      <c r="FA382" s="21"/>
      <c r="FB382" s="21"/>
      <c r="FC382" s="21"/>
      <c r="FD382" s="21"/>
      <c r="FE382" s="21"/>
      <c r="FF382" s="21"/>
      <c r="FG382" s="21"/>
      <c r="FH382" s="21"/>
      <c r="FI382" s="21"/>
      <c r="FJ382" s="21"/>
      <c r="FK382" s="21"/>
      <c r="FL382" s="21"/>
      <c r="FM382" s="21"/>
      <c r="FN382" s="21"/>
      <c r="FO382" s="21"/>
      <c r="FP382" s="21"/>
      <c r="FQ382" s="21"/>
      <c r="FR382" s="21"/>
      <c r="FS382" s="21"/>
      <c r="FT382" s="21"/>
      <c r="FU382" s="21"/>
      <c r="FV382" s="21"/>
      <c r="FW382" s="21"/>
      <c r="FX382" s="21"/>
      <c r="FY382" s="21"/>
      <c r="FZ382" s="21"/>
      <c r="GA382" s="21"/>
      <c r="GB382" s="21"/>
      <c r="GC382" s="21"/>
      <c r="GD382" s="21"/>
      <c r="GE382" s="21"/>
      <c r="GF382" s="21"/>
      <c r="GG382" s="21"/>
      <c r="GH382" s="21"/>
      <c r="GI382" s="21"/>
      <c r="GJ382" s="21"/>
      <c r="GK382" s="21"/>
      <c r="GL382" s="21"/>
      <c r="GM382" s="21"/>
      <c r="GN382" s="21"/>
      <c r="GO382" s="21"/>
      <c r="GP382" s="21"/>
      <c r="GQ382" s="21"/>
      <c r="GR382" s="21"/>
      <c r="GS382" s="21"/>
      <c r="GT382" s="21"/>
      <c r="GU382" s="21"/>
      <c r="GV382" s="21"/>
      <c r="GW382" s="21"/>
      <c r="GX382" s="21"/>
      <c r="GY382" s="21"/>
      <c r="GZ382" s="21"/>
      <c r="HA382" s="21"/>
      <c r="HB382" s="21"/>
      <c r="HC382" s="21"/>
      <c r="HD382" s="21"/>
      <c r="HE382" s="21"/>
      <c r="HF382" s="21"/>
      <c r="HG382" s="21"/>
      <c r="HH382" s="21"/>
      <c r="HI382" s="21"/>
      <c r="HJ382" s="21"/>
      <c r="HK382" s="21"/>
      <c r="HL382" s="21"/>
      <c r="HM382" s="21"/>
      <c r="HN382" s="21"/>
      <c r="HO382" s="21"/>
      <c r="HP382" s="21"/>
      <c r="HQ382" s="21"/>
      <c r="HR382" s="21"/>
      <c r="HS382" s="21"/>
      <c r="HT382" s="21"/>
      <c r="HU382" s="21"/>
      <c r="HV382" s="21"/>
      <c r="HW382" s="21"/>
      <c r="HX382" s="21"/>
      <c r="HY382" s="21"/>
      <c r="HZ382" s="21"/>
      <c r="IA382" s="21"/>
      <c r="IB382" s="21"/>
      <c r="IC382" s="21"/>
      <c r="ID382" s="21"/>
      <c r="IE382" s="21"/>
      <c r="IF382" s="21"/>
      <c r="IG382" s="21"/>
      <c r="IH382" s="21"/>
      <c r="II382" s="21"/>
      <c r="IJ382" s="21"/>
    </row>
    <row r="383" spans="2:244" s="28" customFormat="1" ht="1.5" customHeight="1" x14ac:dyDescent="0.25">
      <c r="B383" s="24"/>
      <c r="C383" s="25"/>
      <c r="D383" s="26"/>
      <c r="E383" s="27"/>
    </row>
    <row r="384" spans="2:244" s="1" customFormat="1" ht="15.75" x14ac:dyDescent="0.25">
      <c r="B384" s="37" t="s">
        <v>20</v>
      </c>
      <c r="C384" s="38"/>
      <c r="D384" s="6" t="str">
        <f>HYPERLINK(CONCATENATE("http://www.genenames.org/cgi-bin/gene_symbol_report?hgnc_id=HGNC:8957"),"PIGA")</f>
        <v>PIGA</v>
      </c>
      <c r="E384" s="8" t="s">
        <v>338</v>
      </c>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c r="DB384" s="21"/>
      <c r="DC384" s="21"/>
      <c r="DD384" s="21"/>
      <c r="DE384" s="21"/>
      <c r="DF384" s="21"/>
      <c r="DG384" s="21"/>
      <c r="DH384" s="21"/>
      <c r="DI384" s="21"/>
      <c r="DJ384" s="21"/>
      <c r="DK384" s="21"/>
      <c r="DL384" s="21"/>
      <c r="DM384" s="21"/>
      <c r="DN384" s="21"/>
      <c r="DO384" s="21"/>
      <c r="DP384" s="21"/>
      <c r="DQ384" s="21"/>
      <c r="DR384" s="21"/>
      <c r="DS384" s="21"/>
      <c r="DT384" s="21"/>
      <c r="DU384" s="21"/>
      <c r="DV384" s="21"/>
      <c r="DW384" s="21"/>
      <c r="DX384" s="21"/>
      <c r="DY384" s="21"/>
      <c r="DZ384" s="21"/>
      <c r="EA384" s="21"/>
      <c r="EB384" s="21"/>
      <c r="EC384" s="21"/>
      <c r="ED384" s="21"/>
      <c r="EE384" s="21"/>
      <c r="EF384" s="21"/>
      <c r="EG384" s="21"/>
      <c r="EH384" s="21"/>
      <c r="EI384" s="21"/>
      <c r="EJ384" s="21"/>
      <c r="EK384" s="21"/>
      <c r="EL384" s="21"/>
      <c r="EM384" s="21"/>
      <c r="EN384" s="21"/>
      <c r="EO384" s="21"/>
      <c r="EP384" s="21"/>
      <c r="EQ384" s="21"/>
      <c r="ER384" s="21"/>
      <c r="ES384" s="21"/>
      <c r="ET384" s="21"/>
      <c r="EU384" s="21"/>
      <c r="EV384" s="21"/>
      <c r="EW384" s="21"/>
      <c r="EX384" s="21"/>
      <c r="EY384" s="21"/>
      <c r="EZ384" s="21"/>
      <c r="FA384" s="21"/>
      <c r="FB384" s="21"/>
      <c r="FC384" s="21"/>
      <c r="FD384" s="21"/>
      <c r="FE384" s="21"/>
      <c r="FF384" s="21"/>
      <c r="FG384" s="21"/>
      <c r="FH384" s="21"/>
      <c r="FI384" s="21"/>
      <c r="FJ384" s="21"/>
      <c r="FK384" s="21"/>
      <c r="FL384" s="21"/>
      <c r="FM384" s="21"/>
      <c r="FN384" s="21"/>
      <c r="FO384" s="21"/>
      <c r="FP384" s="21"/>
      <c r="FQ384" s="21"/>
      <c r="FR384" s="21"/>
      <c r="FS384" s="21"/>
      <c r="FT384" s="21"/>
      <c r="FU384" s="21"/>
      <c r="FV384" s="21"/>
      <c r="FW384" s="21"/>
      <c r="FX384" s="21"/>
      <c r="FY384" s="21"/>
      <c r="FZ384" s="21"/>
      <c r="GA384" s="21"/>
      <c r="GB384" s="21"/>
      <c r="GC384" s="21"/>
      <c r="GD384" s="21"/>
      <c r="GE384" s="21"/>
      <c r="GF384" s="21"/>
      <c r="GG384" s="21"/>
      <c r="GH384" s="21"/>
      <c r="GI384" s="21"/>
      <c r="GJ384" s="21"/>
      <c r="GK384" s="21"/>
      <c r="GL384" s="21"/>
      <c r="GM384" s="21"/>
      <c r="GN384" s="21"/>
      <c r="GO384" s="21"/>
      <c r="GP384" s="21"/>
      <c r="GQ384" s="21"/>
      <c r="GR384" s="21"/>
      <c r="GS384" s="21"/>
      <c r="GT384" s="21"/>
      <c r="GU384" s="21"/>
      <c r="GV384" s="21"/>
      <c r="GW384" s="21"/>
      <c r="GX384" s="21"/>
      <c r="GY384" s="21"/>
      <c r="GZ384" s="21"/>
      <c r="HA384" s="21"/>
      <c r="HB384" s="21"/>
      <c r="HC384" s="21"/>
      <c r="HD384" s="21"/>
      <c r="HE384" s="21"/>
      <c r="HF384" s="21"/>
      <c r="HG384" s="21"/>
      <c r="HH384" s="21"/>
      <c r="HI384" s="21"/>
      <c r="HJ384" s="21"/>
      <c r="HK384" s="21"/>
      <c r="HL384" s="21"/>
      <c r="HM384" s="21"/>
      <c r="HN384" s="21"/>
      <c r="HO384" s="21"/>
      <c r="HP384" s="21"/>
      <c r="HQ384" s="21"/>
      <c r="HR384" s="21"/>
      <c r="HS384" s="21"/>
      <c r="HT384" s="21"/>
      <c r="HU384" s="21"/>
      <c r="HV384" s="21"/>
      <c r="HW384" s="21"/>
      <c r="HX384" s="21"/>
      <c r="HY384" s="21"/>
      <c r="HZ384" s="21"/>
      <c r="IA384" s="21"/>
      <c r="IB384" s="21"/>
      <c r="IC384" s="21"/>
      <c r="ID384" s="21"/>
      <c r="IE384" s="21"/>
      <c r="IF384" s="21"/>
      <c r="IG384" s="21"/>
      <c r="IH384" s="21"/>
      <c r="II384" s="21"/>
      <c r="IJ384" s="21"/>
    </row>
    <row r="385" spans="2:244" s="1" customFormat="1" ht="15.75" x14ac:dyDescent="0.25">
      <c r="B385" s="37"/>
      <c r="C385" s="38"/>
      <c r="D385" s="6" t="str">
        <f>HYPERLINK(CONCATENATE("http://www.genenames.org/cgi-bin/gene_symbol_report?hgnc_id=HGNC:8959"),"PIGB")</f>
        <v>PIGB</v>
      </c>
      <c r="E385" s="8" t="s">
        <v>339</v>
      </c>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c r="DB385" s="21"/>
      <c r="DC385" s="21"/>
      <c r="DD385" s="21"/>
      <c r="DE385" s="21"/>
      <c r="DF385" s="21"/>
      <c r="DG385" s="21"/>
      <c r="DH385" s="21"/>
      <c r="DI385" s="21"/>
      <c r="DJ385" s="21"/>
      <c r="DK385" s="21"/>
      <c r="DL385" s="21"/>
      <c r="DM385" s="21"/>
      <c r="DN385" s="21"/>
      <c r="DO385" s="21"/>
      <c r="DP385" s="21"/>
      <c r="DQ385" s="21"/>
      <c r="DR385" s="21"/>
      <c r="DS385" s="21"/>
      <c r="DT385" s="21"/>
      <c r="DU385" s="21"/>
      <c r="DV385" s="21"/>
      <c r="DW385" s="21"/>
      <c r="DX385" s="21"/>
      <c r="DY385" s="21"/>
      <c r="DZ385" s="21"/>
      <c r="EA385" s="21"/>
      <c r="EB385" s="21"/>
      <c r="EC385" s="21"/>
      <c r="ED385" s="21"/>
      <c r="EE385" s="21"/>
      <c r="EF385" s="21"/>
      <c r="EG385" s="21"/>
      <c r="EH385" s="21"/>
      <c r="EI385" s="21"/>
      <c r="EJ385" s="21"/>
      <c r="EK385" s="21"/>
      <c r="EL385" s="21"/>
      <c r="EM385" s="21"/>
      <c r="EN385" s="21"/>
      <c r="EO385" s="21"/>
      <c r="EP385" s="21"/>
      <c r="EQ385" s="21"/>
      <c r="ER385" s="21"/>
      <c r="ES385" s="21"/>
      <c r="ET385" s="21"/>
      <c r="EU385" s="21"/>
      <c r="EV385" s="21"/>
      <c r="EW385" s="21"/>
      <c r="EX385" s="21"/>
      <c r="EY385" s="21"/>
      <c r="EZ385" s="21"/>
      <c r="FA385" s="21"/>
      <c r="FB385" s="21"/>
      <c r="FC385" s="21"/>
      <c r="FD385" s="21"/>
      <c r="FE385" s="21"/>
      <c r="FF385" s="21"/>
      <c r="FG385" s="21"/>
      <c r="FH385" s="21"/>
      <c r="FI385" s="21"/>
      <c r="FJ385" s="21"/>
      <c r="FK385" s="21"/>
      <c r="FL385" s="21"/>
      <c r="FM385" s="21"/>
      <c r="FN385" s="21"/>
      <c r="FO385" s="21"/>
      <c r="FP385" s="21"/>
      <c r="FQ385" s="21"/>
      <c r="FR385" s="21"/>
      <c r="FS385" s="21"/>
      <c r="FT385" s="21"/>
      <c r="FU385" s="21"/>
      <c r="FV385" s="21"/>
      <c r="FW385" s="21"/>
      <c r="FX385" s="21"/>
      <c r="FY385" s="21"/>
      <c r="FZ385" s="21"/>
      <c r="GA385" s="21"/>
      <c r="GB385" s="21"/>
      <c r="GC385" s="21"/>
      <c r="GD385" s="21"/>
      <c r="GE385" s="21"/>
      <c r="GF385" s="21"/>
      <c r="GG385" s="21"/>
      <c r="GH385" s="21"/>
      <c r="GI385" s="21"/>
      <c r="GJ385" s="21"/>
      <c r="GK385" s="21"/>
      <c r="GL385" s="21"/>
      <c r="GM385" s="21"/>
      <c r="GN385" s="21"/>
      <c r="GO385" s="21"/>
      <c r="GP385" s="21"/>
      <c r="GQ385" s="21"/>
      <c r="GR385" s="21"/>
      <c r="GS385" s="21"/>
      <c r="GT385" s="21"/>
      <c r="GU385" s="21"/>
      <c r="GV385" s="21"/>
      <c r="GW385" s="21"/>
      <c r="GX385" s="21"/>
      <c r="GY385" s="21"/>
      <c r="GZ385" s="21"/>
      <c r="HA385" s="21"/>
      <c r="HB385" s="21"/>
      <c r="HC385" s="21"/>
      <c r="HD385" s="21"/>
      <c r="HE385" s="21"/>
      <c r="HF385" s="21"/>
      <c r="HG385" s="21"/>
      <c r="HH385" s="21"/>
      <c r="HI385" s="21"/>
      <c r="HJ385" s="21"/>
      <c r="HK385" s="21"/>
      <c r="HL385" s="21"/>
      <c r="HM385" s="21"/>
      <c r="HN385" s="21"/>
      <c r="HO385" s="21"/>
      <c r="HP385" s="21"/>
      <c r="HQ385" s="21"/>
      <c r="HR385" s="21"/>
      <c r="HS385" s="21"/>
      <c r="HT385" s="21"/>
      <c r="HU385" s="21"/>
      <c r="HV385" s="21"/>
      <c r="HW385" s="21"/>
      <c r="HX385" s="21"/>
      <c r="HY385" s="21"/>
      <c r="HZ385" s="21"/>
      <c r="IA385" s="21"/>
      <c r="IB385" s="21"/>
      <c r="IC385" s="21"/>
      <c r="ID385" s="21"/>
      <c r="IE385" s="21"/>
      <c r="IF385" s="21"/>
      <c r="IG385" s="21"/>
      <c r="IH385" s="21"/>
      <c r="II385" s="21"/>
      <c r="IJ385" s="21"/>
    </row>
    <row r="386" spans="2:244" s="1" customFormat="1" ht="15.75" x14ac:dyDescent="0.25">
      <c r="B386" s="37"/>
      <c r="C386" s="38"/>
      <c r="D386" s="6" t="str">
        <f>HYPERLINK(CONCATENATE("http://www.genenames.org/cgi-bin/gene_symbol_report?hgnc_id=HGNC:8960"),"PIGC")</f>
        <v>PIGC</v>
      </c>
      <c r="E386" s="8" t="s">
        <v>340</v>
      </c>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c r="DB386" s="21"/>
      <c r="DC386" s="21"/>
      <c r="DD386" s="21"/>
      <c r="DE386" s="21"/>
      <c r="DF386" s="21"/>
      <c r="DG386" s="21"/>
      <c r="DH386" s="21"/>
      <c r="DI386" s="21"/>
      <c r="DJ386" s="21"/>
      <c r="DK386" s="21"/>
      <c r="DL386" s="21"/>
      <c r="DM386" s="21"/>
      <c r="DN386" s="21"/>
      <c r="DO386" s="21"/>
      <c r="DP386" s="21"/>
      <c r="DQ386" s="21"/>
      <c r="DR386" s="21"/>
      <c r="DS386" s="21"/>
      <c r="DT386" s="21"/>
      <c r="DU386" s="21"/>
      <c r="DV386" s="21"/>
      <c r="DW386" s="21"/>
      <c r="DX386" s="21"/>
      <c r="DY386" s="21"/>
      <c r="DZ386" s="21"/>
      <c r="EA386" s="21"/>
      <c r="EB386" s="21"/>
      <c r="EC386" s="21"/>
      <c r="ED386" s="21"/>
      <c r="EE386" s="21"/>
      <c r="EF386" s="21"/>
      <c r="EG386" s="21"/>
      <c r="EH386" s="21"/>
      <c r="EI386" s="21"/>
      <c r="EJ386" s="21"/>
      <c r="EK386" s="21"/>
      <c r="EL386" s="21"/>
      <c r="EM386" s="21"/>
      <c r="EN386" s="21"/>
      <c r="EO386" s="21"/>
      <c r="EP386" s="21"/>
      <c r="EQ386" s="21"/>
      <c r="ER386" s="21"/>
      <c r="ES386" s="21"/>
      <c r="ET386" s="21"/>
      <c r="EU386" s="21"/>
      <c r="EV386" s="21"/>
      <c r="EW386" s="21"/>
      <c r="EX386" s="21"/>
      <c r="EY386" s="21"/>
      <c r="EZ386" s="21"/>
      <c r="FA386" s="21"/>
      <c r="FB386" s="21"/>
      <c r="FC386" s="21"/>
      <c r="FD386" s="21"/>
      <c r="FE386" s="21"/>
      <c r="FF386" s="21"/>
      <c r="FG386" s="21"/>
      <c r="FH386" s="21"/>
      <c r="FI386" s="21"/>
      <c r="FJ386" s="21"/>
      <c r="FK386" s="21"/>
      <c r="FL386" s="21"/>
      <c r="FM386" s="21"/>
      <c r="FN386" s="21"/>
      <c r="FO386" s="21"/>
      <c r="FP386" s="21"/>
      <c r="FQ386" s="21"/>
      <c r="FR386" s="21"/>
      <c r="FS386" s="21"/>
      <c r="FT386" s="21"/>
      <c r="FU386" s="21"/>
      <c r="FV386" s="21"/>
      <c r="FW386" s="21"/>
      <c r="FX386" s="21"/>
      <c r="FY386" s="21"/>
      <c r="FZ386" s="21"/>
      <c r="GA386" s="21"/>
      <c r="GB386" s="21"/>
      <c r="GC386" s="21"/>
      <c r="GD386" s="21"/>
      <c r="GE386" s="21"/>
      <c r="GF386" s="21"/>
      <c r="GG386" s="21"/>
      <c r="GH386" s="21"/>
      <c r="GI386" s="21"/>
      <c r="GJ386" s="21"/>
      <c r="GK386" s="21"/>
      <c r="GL386" s="21"/>
      <c r="GM386" s="21"/>
      <c r="GN386" s="21"/>
      <c r="GO386" s="21"/>
      <c r="GP386" s="21"/>
      <c r="GQ386" s="21"/>
      <c r="GR386" s="21"/>
      <c r="GS386" s="21"/>
      <c r="GT386" s="21"/>
      <c r="GU386" s="21"/>
      <c r="GV386" s="21"/>
      <c r="GW386" s="21"/>
      <c r="GX386" s="21"/>
      <c r="GY386" s="21"/>
      <c r="GZ386" s="21"/>
      <c r="HA386" s="21"/>
      <c r="HB386" s="21"/>
      <c r="HC386" s="21"/>
      <c r="HD386" s="21"/>
      <c r="HE386" s="21"/>
      <c r="HF386" s="21"/>
      <c r="HG386" s="21"/>
      <c r="HH386" s="21"/>
      <c r="HI386" s="21"/>
      <c r="HJ386" s="21"/>
      <c r="HK386" s="21"/>
      <c r="HL386" s="21"/>
      <c r="HM386" s="21"/>
      <c r="HN386" s="21"/>
      <c r="HO386" s="21"/>
      <c r="HP386" s="21"/>
      <c r="HQ386" s="21"/>
      <c r="HR386" s="21"/>
      <c r="HS386" s="21"/>
      <c r="HT386" s="21"/>
      <c r="HU386" s="21"/>
      <c r="HV386" s="21"/>
      <c r="HW386" s="21"/>
      <c r="HX386" s="21"/>
      <c r="HY386" s="21"/>
      <c r="HZ386" s="21"/>
      <c r="IA386" s="21"/>
      <c r="IB386" s="21"/>
      <c r="IC386" s="21"/>
      <c r="ID386" s="21"/>
      <c r="IE386" s="21"/>
      <c r="IF386" s="21"/>
      <c r="IG386" s="21"/>
      <c r="IH386" s="21"/>
      <c r="II386" s="21"/>
      <c r="IJ386" s="21"/>
    </row>
    <row r="387" spans="2:244" s="1" customFormat="1" ht="15.75" x14ac:dyDescent="0.25">
      <c r="B387" s="37"/>
      <c r="C387" s="38"/>
      <c r="D387" s="6" t="str">
        <f>HYPERLINK(CONCATENATE("http://www.genenames.org/cgi-bin/gene_symbol_report?hgnc_id=HGNC:8962"),"PIGF")</f>
        <v>PIGF</v>
      </c>
      <c r="E387" s="8" t="s">
        <v>341</v>
      </c>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c r="DB387" s="21"/>
      <c r="DC387" s="21"/>
      <c r="DD387" s="21"/>
      <c r="DE387" s="21"/>
      <c r="DF387" s="21"/>
      <c r="DG387" s="21"/>
      <c r="DH387" s="21"/>
      <c r="DI387" s="21"/>
      <c r="DJ387" s="21"/>
      <c r="DK387" s="21"/>
      <c r="DL387" s="21"/>
      <c r="DM387" s="21"/>
      <c r="DN387" s="21"/>
      <c r="DO387" s="21"/>
      <c r="DP387" s="21"/>
      <c r="DQ387" s="21"/>
      <c r="DR387" s="21"/>
      <c r="DS387" s="21"/>
      <c r="DT387" s="21"/>
      <c r="DU387" s="21"/>
      <c r="DV387" s="21"/>
      <c r="DW387" s="21"/>
      <c r="DX387" s="21"/>
      <c r="DY387" s="21"/>
      <c r="DZ387" s="21"/>
      <c r="EA387" s="21"/>
      <c r="EB387" s="21"/>
      <c r="EC387" s="21"/>
      <c r="ED387" s="21"/>
      <c r="EE387" s="21"/>
      <c r="EF387" s="21"/>
      <c r="EG387" s="21"/>
      <c r="EH387" s="21"/>
      <c r="EI387" s="21"/>
      <c r="EJ387" s="21"/>
      <c r="EK387" s="21"/>
      <c r="EL387" s="21"/>
      <c r="EM387" s="21"/>
      <c r="EN387" s="21"/>
      <c r="EO387" s="21"/>
      <c r="EP387" s="21"/>
      <c r="EQ387" s="21"/>
      <c r="ER387" s="21"/>
      <c r="ES387" s="21"/>
      <c r="ET387" s="21"/>
      <c r="EU387" s="21"/>
      <c r="EV387" s="21"/>
      <c r="EW387" s="21"/>
      <c r="EX387" s="21"/>
      <c r="EY387" s="21"/>
      <c r="EZ387" s="21"/>
      <c r="FA387" s="21"/>
      <c r="FB387" s="21"/>
      <c r="FC387" s="21"/>
      <c r="FD387" s="21"/>
      <c r="FE387" s="21"/>
      <c r="FF387" s="21"/>
      <c r="FG387" s="21"/>
      <c r="FH387" s="21"/>
      <c r="FI387" s="21"/>
      <c r="FJ387" s="21"/>
      <c r="FK387" s="21"/>
      <c r="FL387" s="21"/>
      <c r="FM387" s="21"/>
      <c r="FN387" s="21"/>
      <c r="FO387" s="21"/>
      <c r="FP387" s="21"/>
      <c r="FQ387" s="21"/>
      <c r="FR387" s="21"/>
      <c r="FS387" s="21"/>
      <c r="FT387" s="21"/>
      <c r="FU387" s="21"/>
      <c r="FV387" s="21"/>
      <c r="FW387" s="21"/>
      <c r="FX387" s="21"/>
      <c r="FY387" s="21"/>
      <c r="FZ387" s="21"/>
      <c r="GA387" s="21"/>
      <c r="GB387" s="21"/>
      <c r="GC387" s="21"/>
      <c r="GD387" s="21"/>
      <c r="GE387" s="21"/>
      <c r="GF387" s="21"/>
      <c r="GG387" s="21"/>
      <c r="GH387" s="21"/>
      <c r="GI387" s="21"/>
      <c r="GJ387" s="21"/>
      <c r="GK387" s="21"/>
      <c r="GL387" s="21"/>
      <c r="GM387" s="21"/>
      <c r="GN387" s="21"/>
      <c r="GO387" s="21"/>
      <c r="GP387" s="21"/>
      <c r="GQ387" s="21"/>
      <c r="GR387" s="21"/>
      <c r="GS387" s="21"/>
      <c r="GT387" s="21"/>
      <c r="GU387" s="21"/>
      <c r="GV387" s="21"/>
      <c r="GW387" s="21"/>
      <c r="GX387" s="21"/>
      <c r="GY387" s="21"/>
      <c r="GZ387" s="21"/>
      <c r="HA387" s="21"/>
      <c r="HB387" s="21"/>
      <c r="HC387" s="21"/>
      <c r="HD387" s="21"/>
      <c r="HE387" s="21"/>
      <c r="HF387" s="21"/>
      <c r="HG387" s="21"/>
      <c r="HH387" s="21"/>
      <c r="HI387" s="21"/>
      <c r="HJ387" s="21"/>
      <c r="HK387" s="21"/>
      <c r="HL387" s="21"/>
      <c r="HM387" s="21"/>
      <c r="HN387" s="21"/>
      <c r="HO387" s="21"/>
      <c r="HP387" s="21"/>
      <c r="HQ387" s="21"/>
      <c r="HR387" s="21"/>
      <c r="HS387" s="21"/>
      <c r="HT387" s="21"/>
      <c r="HU387" s="21"/>
      <c r="HV387" s="21"/>
      <c r="HW387" s="21"/>
      <c r="HX387" s="21"/>
      <c r="HY387" s="21"/>
      <c r="HZ387" s="21"/>
      <c r="IA387" s="21"/>
      <c r="IB387" s="21"/>
      <c r="IC387" s="21"/>
      <c r="ID387" s="21"/>
      <c r="IE387" s="21"/>
      <c r="IF387" s="21"/>
      <c r="IG387" s="21"/>
      <c r="IH387" s="21"/>
      <c r="II387" s="21"/>
      <c r="IJ387" s="21"/>
    </row>
    <row r="388" spans="2:244" s="1" customFormat="1" ht="15.75" x14ac:dyDescent="0.25">
      <c r="B388" s="37"/>
      <c r="C388" s="38"/>
      <c r="D388" s="6" t="str">
        <f>HYPERLINK(CONCATENATE("http://www.genenames.org/cgi-bin/gene_symbol_report?hgnc_id=HGNC:25985"),"PIGG")</f>
        <v>PIGG</v>
      </c>
      <c r="E388" s="8" t="s">
        <v>342</v>
      </c>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c r="DB388" s="21"/>
      <c r="DC388" s="21"/>
      <c r="DD388" s="21"/>
      <c r="DE388" s="21"/>
      <c r="DF388" s="21"/>
      <c r="DG388" s="21"/>
      <c r="DH388" s="21"/>
      <c r="DI388" s="21"/>
      <c r="DJ388" s="21"/>
      <c r="DK388" s="21"/>
      <c r="DL388" s="21"/>
      <c r="DM388" s="21"/>
      <c r="DN388" s="21"/>
      <c r="DO388" s="21"/>
      <c r="DP388" s="21"/>
      <c r="DQ388" s="21"/>
      <c r="DR388" s="21"/>
      <c r="DS388" s="21"/>
      <c r="DT388" s="21"/>
      <c r="DU388" s="21"/>
      <c r="DV388" s="21"/>
      <c r="DW388" s="21"/>
      <c r="DX388" s="21"/>
      <c r="DY388" s="21"/>
      <c r="DZ388" s="21"/>
      <c r="EA388" s="21"/>
      <c r="EB388" s="21"/>
      <c r="EC388" s="21"/>
      <c r="ED388" s="21"/>
      <c r="EE388" s="21"/>
      <c r="EF388" s="21"/>
      <c r="EG388" s="21"/>
      <c r="EH388" s="21"/>
      <c r="EI388" s="21"/>
      <c r="EJ388" s="21"/>
      <c r="EK388" s="21"/>
      <c r="EL388" s="21"/>
      <c r="EM388" s="21"/>
      <c r="EN388" s="21"/>
      <c r="EO388" s="21"/>
      <c r="EP388" s="21"/>
      <c r="EQ388" s="21"/>
      <c r="ER388" s="21"/>
      <c r="ES388" s="21"/>
      <c r="ET388" s="21"/>
      <c r="EU388" s="21"/>
      <c r="EV388" s="21"/>
      <c r="EW388" s="21"/>
      <c r="EX388" s="21"/>
      <c r="EY388" s="21"/>
      <c r="EZ388" s="21"/>
      <c r="FA388" s="21"/>
      <c r="FB388" s="21"/>
      <c r="FC388" s="21"/>
      <c r="FD388" s="21"/>
      <c r="FE388" s="21"/>
      <c r="FF388" s="21"/>
      <c r="FG388" s="21"/>
      <c r="FH388" s="21"/>
      <c r="FI388" s="21"/>
      <c r="FJ388" s="21"/>
      <c r="FK388" s="21"/>
      <c r="FL388" s="21"/>
      <c r="FM388" s="21"/>
      <c r="FN388" s="21"/>
      <c r="FO388" s="21"/>
      <c r="FP388" s="21"/>
      <c r="FQ388" s="21"/>
      <c r="FR388" s="21"/>
      <c r="FS388" s="21"/>
      <c r="FT388" s="21"/>
      <c r="FU388" s="21"/>
      <c r="FV388" s="21"/>
      <c r="FW388" s="21"/>
      <c r="FX388" s="21"/>
      <c r="FY388" s="21"/>
      <c r="FZ388" s="21"/>
      <c r="GA388" s="21"/>
      <c r="GB388" s="21"/>
      <c r="GC388" s="21"/>
      <c r="GD388" s="21"/>
      <c r="GE388" s="21"/>
      <c r="GF388" s="21"/>
      <c r="GG388" s="21"/>
      <c r="GH388" s="21"/>
      <c r="GI388" s="21"/>
      <c r="GJ388" s="21"/>
      <c r="GK388" s="21"/>
      <c r="GL388" s="21"/>
      <c r="GM388" s="21"/>
      <c r="GN388" s="21"/>
      <c r="GO388" s="21"/>
      <c r="GP388" s="21"/>
      <c r="GQ388" s="21"/>
      <c r="GR388" s="21"/>
      <c r="GS388" s="21"/>
      <c r="GT388" s="21"/>
      <c r="GU388" s="21"/>
      <c r="GV388" s="21"/>
      <c r="GW388" s="21"/>
      <c r="GX388" s="21"/>
      <c r="GY388" s="21"/>
      <c r="GZ388" s="21"/>
      <c r="HA388" s="21"/>
      <c r="HB388" s="21"/>
      <c r="HC388" s="21"/>
      <c r="HD388" s="21"/>
      <c r="HE388" s="21"/>
      <c r="HF388" s="21"/>
      <c r="HG388" s="21"/>
      <c r="HH388" s="21"/>
      <c r="HI388" s="21"/>
      <c r="HJ388" s="21"/>
      <c r="HK388" s="21"/>
      <c r="HL388" s="21"/>
      <c r="HM388" s="21"/>
      <c r="HN388" s="21"/>
      <c r="HO388" s="21"/>
      <c r="HP388" s="21"/>
      <c r="HQ388" s="21"/>
      <c r="HR388" s="21"/>
      <c r="HS388" s="21"/>
      <c r="HT388" s="21"/>
      <c r="HU388" s="21"/>
      <c r="HV388" s="21"/>
      <c r="HW388" s="21"/>
      <c r="HX388" s="21"/>
      <c r="HY388" s="21"/>
      <c r="HZ388" s="21"/>
      <c r="IA388" s="21"/>
      <c r="IB388" s="21"/>
      <c r="IC388" s="21"/>
      <c r="ID388" s="21"/>
      <c r="IE388" s="21"/>
      <c r="IF388" s="21"/>
      <c r="IG388" s="21"/>
      <c r="IH388" s="21"/>
      <c r="II388" s="21"/>
      <c r="IJ388" s="21"/>
    </row>
    <row r="389" spans="2:244" s="1" customFormat="1" ht="15.75" x14ac:dyDescent="0.25">
      <c r="B389" s="37"/>
      <c r="C389" s="38"/>
      <c r="D389" s="6" t="str">
        <f>HYPERLINK(CONCATENATE("http://www.genenames.org/cgi-bin/gene_symbol_report?hgnc_id=HGNC:8964"),"PIGH")</f>
        <v>PIGH</v>
      </c>
      <c r="E389" s="8" t="s">
        <v>343</v>
      </c>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c r="DB389" s="21"/>
      <c r="DC389" s="21"/>
      <c r="DD389" s="21"/>
      <c r="DE389" s="21"/>
      <c r="DF389" s="21"/>
      <c r="DG389" s="21"/>
      <c r="DH389" s="21"/>
      <c r="DI389" s="21"/>
      <c r="DJ389" s="21"/>
      <c r="DK389" s="21"/>
      <c r="DL389" s="21"/>
      <c r="DM389" s="21"/>
      <c r="DN389" s="21"/>
      <c r="DO389" s="21"/>
      <c r="DP389" s="21"/>
      <c r="DQ389" s="21"/>
      <c r="DR389" s="21"/>
      <c r="DS389" s="21"/>
      <c r="DT389" s="21"/>
      <c r="DU389" s="21"/>
      <c r="DV389" s="21"/>
      <c r="DW389" s="21"/>
      <c r="DX389" s="21"/>
      <c r="DY389" s="21"/>
      <c r="DZ389" s="21"/>
      <c r="EA389" s="21"/>
      <c r="EB389" s="21"/>
      <c r="EC389" s="21"/>
      <c r="ED389" s="21"/>
      <c r="EE389" s="21"/>
      <c r="EF389" s="21"/>
      <c r="EG389" s="21"/>
      <c r="EH389" s="21"/>
      <c r="EI389" s="21"/>
      <c r="EJ389" s="21"/>
      <c r="EK389" s="21"/>
      <c r="EL389" s="21"/>
      <c r="EM389" s="21"/>
      <c r="EN389" s="21"/>
      <c r="EO389" s="21"/>
      <c r="EP389" s="21"/>
      <c r="EQ389" s="21"/>
      <c r="ER389" s="21"/>
      <c r="ES389" s="21"/>
      <c r="ET389" s="21"/>
      <c r="EU389" s="21"/>
      <c r="EV389" s="21"/>
      <c r="EW389" s="21"/>
      <c r="EX389" s="21"/>
      <c r="EY389" s="21"/>
      <c r="EZ389" s="21"/>
      <c r="FA389" s="21"/>
      <c r="FB389" s="21"/>
      <c r="FC389" s="21"/>
      <c r="FD389" s="21"/>
      <c r="FE389" s="21"/>
      <c r="FF389" s="21"/>
      <c r="FG389" s="21"/>
      <c r="FH389" s="21"/>
      <c r="FI389" s="21"/>
      <c r="FJ389" s="21"/>
      <c r="FK389" s="21"/>
      <c r="FL389" s="21"/>
      <c r="FM389" s="21"/>
      <c r="FN389" s="21"/>
      <c r="FO389" s="21"/>
      <c r="FP389" s="21"/>
      <c r="FQ389" s="21"/>
      <c r="FR389" s="21"/>
      <c r="FS389" s="21"/>
      <c r="FT389" s="21"/>
      <c r="FU389" s="21"/>
      <c r="FV389" s="21"/>
      <c r="FW389" s="21"/>
      <c r="FX389" s="21"/>
      <c r="FY389" s="21"/>
      <c r="FZ389" s="21"/>
      <c r="GA389" s="21"/>
      <c r="GB389" s="21"/>
      <c r="GC389" s="21"/>
      <c r="GD389" s="21"/>
      <c r="GE389" s="21"/>
      <c r="GF389" s="21"/>
      <c r="GG389" s="21"/>
      <c r="GH389" s="21"/>
      <c r="GI389" s="21"/>
      <c r="GJ389" s="21"/>
      <c r="GK389" s="21"/>
      <c r="GL389" s="21"/>
      <c r="GM389" s="21"/>
      <c r="GN389" s="21"/>
      <c r="GO389" s="21"/>
      <c r="GP389" s="21"/>
      <c r="GQ389" s="21"/>
      <c r="GR389" s="21"/>
      <c r="GS389" s="21"/>
      <c r="GT389" s="21"/>
      <c r="GU389" s="21"/>
      <c r="GV389" s="21"/>
      <c r="GW389" s="21"/>
      <c r="GX389" s="21"/>
      <c r="GY389" s="21"/>
      <c r="GZ389" s="21"/>
      <c r="HA389" s="21"/>
      <c r="HB389" s="21"/>
      <c r="HC389" s="21"/>
      <c r="HD389" s="21"/>
      <c r="HE389" s="21"/>
      <c r="HF389" s="21"/>
      <c r="HG389" s="21"/>
      <c r="HH389" s="21"/>
      <c r="HI389" s="21"/>
      <c r="HJ389" s="21"/>
      <c r="HK389" s="21"/>
      <c r="HL389" s="21"/>
      <c r="HM389" s="21"/>
      <c r="HN389" s="21"/>
      <c r="HO389" s="21"/>
      <c r="HP389" s="21"/>
      <c r="HQ389" s="21"/>
      <c r="HR389" s="21"/>
      <c r="HS389" s="21"/>
      <c r="HT389" s="21"/>
      <c r="HU389" s="21"/>
      <c r="HV389" s="21"/>
      <c r="HW389" s="21"/>
      <c r="HX389" s="21"/>
      <c r="HY389" s="21"/>
      <c r="HZ389" s="21"/>
      <c r="IA389" s="21"/>
      <c r="IB389" s="21"/>
      <c r="IC389" s="21"/>
      <c r="ID389" s="21"/>
      <c r="IE389" s="21"/>
      <c r="IF389" s="21"/>
      <c r="IG389" s="21"/>
      <c r="IH389" s="21"/>
      <c r="II389" s="21"/>
      <c r="IJ389" s="21"/>
    </row>
    <row r="390" spans="2:244" s="1" customFormat="1" ht="15.75" x14ac:dyDescent="0.25">
      <c r="B390" s="37"/>
      <c r="C390" s="38"/>
      <c r="D390" s="6" t="str">
        <f>HYPERLINK(CONCATENATE("http://www.genenames.org/cgi-bin/gene_symbol_report?hgnc_id=HGNC:8965"),"PIGK")</f>
        <v>PIGK</v>
      </c>
      <c r="E390" s="8" t="s">
        <v>344</v>
      </c>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c r="DB390" s="21"/>
      <c r="DC390" s="21"/>
      <c r="DD390" s="21"/>
      <c r="DE390" s="21"/>
      <c r="DF390" s="21"/>
      <c r="DG390" s="21"/>
      <c r="DH390" s="21"/>
      <c r="DI390" s="21"/>
      <c r="DJ390" s="21"/>
      <c r="DK390" s="21"/>
      <c r="DL390" s="21"/>
      <c r="DM390" s="21"/>
      <c r="DN390" s="21"/>
      <c r="DO390" s="21"/>
      <c r="DP390" s="21"/>
      <c r="DQ390" s="21"/>
      <c r="DR390" s="21"/>
      <c r="DS390" s="21"/>
      <c r="DT390" s="21"/>
      <c r="DU390" s="21"/>
      <c r="DV390" s="21"/>
      <c r="DW390" s="21"/>
      <c r="DX390" s="21"/>
      <c r="DY390" s="21"/>
      <c r="DZ390" s="21"/>
      <c r="EA390" s="21"/>
      <c r="EB390" s="21"/>
      <c r="EC390" s="21"/>
      <c r="ED390" s="21"/>
      <c r="EE390" s="21"/>
      <c r="EF390" s="21"/>
      <c r="EG390" s="21"/>
      <c r="EH390" s="21"/>
      <c r="EI390" s="21"/>
      <c r="EJ390" s="21"/>
      <c r="EK390" s="21"/>
      <c r="EL390" s="21"/>
      <c r="EM390" s="21"/>
      <c r="EN390" s="21"/>
      <c r="EO390" s="21"/>
      <c r="EP390" s="21"/>
      <c r="EQ390" s="21"/>
      <c r="ER390" s="21"/>
      <c r="ES390" s="21"/>
      <c r="ET390" s="21"/>
      <c r="EU390" s="21"/>
      <c r="EV390" s="21"/>
      <c r="EW390" s="21"/>
      <c r="EX390" s="21"/>
      <c r="EY390" s="21"/>
      <c r="EZ390" s="21"/>
      <c r="FA390" s="21"/>
      <c r="FB390" s="21"/>
      <c r="FC390" s="21"/>
      <c r="FD390" s="21"/>
      <c r="FE390" s="21"/>
      <c r="FF390" s="21"/>
      <c r="FG390" s="21"/>
      <c r="FH390" s="21"/>
      <c r="FI390" s="21"/>
      <c r="FJ390" s="21"/>
      <c r="FK390" s="21"/>
      <c r="FL390" s="21"/>
      <c r="FM390" s="21"/>
      <c r="FN390" s="21"/>
      <c r="FO390" s="21"/>
      <c r="FP390" s="21"/>
      <c r="FQ390" s="21"/>
      <c r="FR390" s="21"/>
      <c r="FS390" s="21"/>
      <c r="FT390" s="21"/>
      <c r="FU390" s="21"/>
      <c r="FV390" s="21"/>
      <c r="FW390" s="21"/>
      <c r="FX390" s="21"/>
      <c r="FY390" s="21"/>
      <c r="FZ390" s="21"/>
      <c r="GA390" s="21"/>
      <c r="GB390" s="21"/>
      <c r="GC390" s="21"/>
      <c r="GD390" s="21"/>
      <c r="GE390" s="21"/>
      <c r="GF390" s="21"/>
      <c r="GG390" s="21"/>
      <c r="GH390" s="21"/>
      <c r="GI390" s="21"/>
      <c r="GJ390" s="21"/>
      <c r="GK390" s="21"/>
      <c r="GL390" s="21"/>
      <c r="GM390" s="21"/>
      <c r="GN390" s="21"/>
      <c r="GO390" s="21"/>
      <c r="GP390" s="21"/>
      <c r="GQ390" s="21"/>
      <c r="GR390" s="21"/>
      <c r="GS390" s="21"/>
      <c r="GT390" s="21"/>
      <c r="GU390" s="21"/>
      <c r="GV390" s="21"/>
      <c r="GW390" s="21"/>
      <c r="GX390" s="21"/>
      <c r="GY390" s="21"/>
      <c r="GZ390" s="21"/>
      <c r="HA390" s="21"/>
      <c r="HB390" s="21"/>
      <c r="HC390" s="21"/>
      <c r="HD390" s="21"/>
      <c r="HE390" s="21"/>
      <c r="HF390" s="21"/>
      <c r="HG390" s="21"/>
      <c r="HH390" s="21"/>
      <c r="HI390" s="21"/>
      <c r="HJ390" s="21"/>
      <c r="HK390" s="21"/>
      <c r="HL390" s="21"/>
      <c r="HM390" s="21"/>
      <c r="HN390" s="21"/>
      <c r="HO390" s="21"/>
      <c r="HP390" s="21"/>
      <c r="HQ390" s="21"/>
      <c r="HR390" s="21"/>
      <c r="HS390" s="21"/>
      <c r="HT390" s="21"/>
      <c r="HU390" s="21"/>
      <c r="HV390" s="21"/>
      <c r="HW390" s="21"/>
      <c r="HX390" s="21"/>
      <c r="HY390" s="21"/>
      <c r="HZ390" s="21"/>
      <c r="IA390" s="21"/>
      <c r="IB390" s="21"/>
      <c r="IC390" s="21"/>
      <c r="ID390" s="21"/>
      <c r="IE390" s="21"/>
      <c r="IF390" s="21"/>
      <c r="IG390" s="21"/>
      <c r="IH390" s="21"/>
      <c r="II390" s="21"/>
      <c r="IJ390" s="21"/>
    </row>
    <row r="391" spans="2:244" s="1" customFormat="1" ht="15.75" x14ac:dyDescent="0.25">
      <c r="B391" s="37"/>
      <c r="C391" s="38"/>
      <c r="D391" s="6" t="str">
        <f>HYPERLINK(CONCATENATE("http://www.genenames.org/cgi-bin/gene_symbol_report?hgnc_id=HGNC:8966"),"PIGL")</f>
        <v>PIGL</v>
      </c>
      <c r="E391" s="8" t="s">
        <v>345</v>
      </c>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c r="DB391" s="21"/>
      <c r="DC391" s="21"/>
      <c r="DD391" s="21"/>
      <c r="DE391" s="21"/>
      <c r="DF391" s="21"/>
      <c r="DG391" s="21"/>
      <c r="DH391" s="21"/>
      <c r="DI391" s="21"/>
      <c r="DJ391" s="21"/>
      <c r="DK391" s="21"/>
      <c r="DL391" s="21"/>
      <c r="DM391" s="21"/>
      <c r="DN391" s="21"/>
      <c r="DO391" s="21"/>
      <c r="DP391" s="21"/>
      <c r="DQ391" s="21"/>
      <c r="DR391" s="21"/>
      <c r="DS391" s="21"/>
      <c r="DT391" s="21"/>
      <c r="DU391" s="21"/>
      <c r="DV391" s="21"/>
      <c r="DW391" s="21"/>
      <c r="DX391" s="21"/>
      <c r="DY391" s="21"/>
      <c r="DZ391" s="21"/>
      <c r="EA391" s="21"/>
      <c r="EB391" s="21"/>
      <c r="EC391" s="21"/>
      <c r="ED391" s="21"/>
      <c r="EE391" s="21"/>
      <c r="EF391" s="21"/>
      <c r="EG391" s="21"/>
      <c r="EH391" s="21"/>
      <c r="EI391" s="21"/>
      <c r="EJ391" s="21"/>
      <c r="EK391" s="21"/>
      <c r="EL391" s="21"/>
      <c r="EM391" s="21"/>
      <c r="EN391" s="21"/>
      <c r="EO391" s="21"/>
      <c r="EP391" s="21"/>
      <c r="EQ391" s="21"/>
      <c r="ER391" s="21"/>
      <c r="ES391" s="21"/>
      <c r="ET391" s="21"/>
      <c r="EU391" s="21"/>
      <c r="EV391" s="21"/>
      <c r="EW391" s="21"/>
      <c r="EX391" s="21"/>
      <c r="EY391" s="21"/>
      <c r="EZ391" s="21"/>
      <c r="FA391" s="21"/>
      <c r="FB391" s="21"/>
      <c r="FC391" s="21"/>
      <c r="FD391" s="21"/>
      <c r="FE391" s="21"/>
      <c r="FF391" s="21"/>
      <c r="FG391" s="21"/>
      <c r="FH391" s="21"/>
      <c r="FI391" s="21"/>
      <c r="FJ391" s="21"/>
      <c r="FK391" s="21"/>
      <c r="FL391" s="21"/>
      <c r="FM391" s="21"/>
      <c r="FN391" s="21"/>
      <c r="FO391" s="21"/>
      <c r="FP391" s="21"/>
      <c r="FQ391" s="21"/>
      <c r="FR391" s="21"/>
      <c r="FS391" s="21"/>
      <c r="FT391" s="21"/>
      <c r="FU391" s="21"/>
      <c r="FV391" s="21"/>
      <c r="FW391" s="21"/>
      <c r="FX391" s="21"/>
      <c r="FY391" s="21"/>
      <c r="FZ391" s="21"/>
      <c r="GA391" s="21"/>
      <c r="GB391" s="21"/>
      <c r="GC391" s="21"/>
      <c r="GD391" s="21"/>
      <c r="GE391" s="21"/>
      <c r="GF391" s="21"/>
      <c r="GG391" s="21"/>
      <c r="GH391" s="21"/>
      <c r="GI391" s="21"/>
      <c r="GJ391" s="21"/>
      <c r="GK391" s="21"/>
      <c r="GL391" s="21"/>
      <c r="GM391" s="21"/>
      <c r="GN391" s="21"/>
      <c r="GO391" s="21"/>
      <c r="GP391" s="21"/>
      <c r="GQ391" s="21"/>
      <c r="GR391" s="21"/>
      <c r="GS391" s="21"/>
      <c r="GT391" s="21"/>
      <c r="GU391" s="21"/>
      <c r="GV391" s="21"/>
      <c r="GW391" s="21"/>
      <c r="GX391" s="21"/>
      <c r="GY391" s="21"/>
      <c r="GZ391" s="21"/>
      <c r="HA391" s="21"/>
      <c r="HB391" s="21"/>
      <c r="HC391" s="21"/>
      <c r="HD391" s="21"/>
      <c r="HE391" s="21"/>
      <c r="HF391" s="21"/>
      <c r="HG391" s="21"/>
      <c r="HH391" s="21"/>
      <c r="HI391" s="21"/>
      <c r="HJ391" s="21"/>
      <c r="HK391" s="21"/>
      <c r="HL391" s="21"/>
      <c r="HM391" s="21"/>
      <c r="HN391" s="21"/>
      <c r="HO391" s="21"/>
      <c r="HP391" s="21"/>
      <c r="HQ391" s="21"/>
      <c r="HR391" s="21"/>
      <c r="HS391" s="21"/>
      <c r="HT391" s="21"/>
      <c r="HU391" s="21"/>
      <c r="HV391" s="21"/>
      <c r="HW391" s="21"/>
      <c r="HX391" s="21"/>
      <c r="HY391" s="21"/>
      <c r="HZ391" s="21"/>
      <c r="IA391" s="21"/>
      <c r="IB391" s="21"/>
      <c r="IC391" s="21"/>
      <c r="ID391" s="21"/>
      <c r="IE391" s="21"/>
      <c r="IF391" s="21"/>
      <c r="IG391" s="21"/>
      <c r="IH391" s="21"/>
      <c r="II391" s="21"/>
      <c r="IJ391" s="21"/>
    </row>
    <row r="392" spans="2:244" s="1" customFormat="1" ht="15.75" x14ac:dyDescent="0.25">
      <c r="B392" s="37"/>
      <c r="C392" s="38"/>
      <c r="D392" s="6" t="str">
        <f>HYPERLINK(CONCATENATE("http://www.genenames.org/cgi-bin/gene_symbol_report?hgnc_id=HGNC:18858"),"PIGM")</f>
        <v>PIGM</v>
      </c>
      <c r="E392" s="8" t="s">
        <v>346</v>
      </c>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c r="DB392" s="21"/>
      <c r="DC392" s="21"/>
      <c r="DD392" s="21"/>
      <c r="DE392" s="21"/>
      <c r="DF392" s="21"/>
      <c r="DG392" s="21"/>
      <c r="DH392" s="21"/>
      <c r="DI392" s="21"/>
      <c r="DJ392" s="21"/>
      <c r="DK392" s="21"/>
      <c r="DL392" s="21"/>
      <c r="DM392" s="21"/>
      <c r="DN392" s="21"/>
      <c r="DO392" s="21"/>
      <c r="DP392" s="21"/>
      <c r="DQ392" s="21"/>
      <c r="DR392" s="21"/>
      <c r="DS392" s="21"/>
      <c r="DT392" s="21"/>
      <c r="DU392" s="21"/>
      <c r="DV392" s="21"/>
      <c r="DW392" s="21"/>
      <c r="DX392" s="21"/>
      <c r="DY392" s="21"/>
      <c r="DZ392" s="21"/>
      <c r="EA392" s="21"/>
      <c r="EB392" s="21"/>
      <c r="EC392" s="21"/>
      <c r="ED392" s="21"/>
      <c r="EE392" s="21"/>
      <c r="EF392" s="21"/>
      <c r="EG392" s="21"/>
      <c r="EH392" s="21"/>
      <c r="EI392" s="21"/>
      <c r="EJ392" s="21"/>
      <c r="EK392" s="21"/>
      <c r="EL392" s="21"/>
      <c r="EM392" s="21"/>
      <c r="EN392" s="21"/>
      <c r="EO392" s="21"/>
      <c r="EP392" s="21"/>
      <c r="EQ392" s="21"/>
      <c r="ER392" s="21"/>
      <c r="ES392" s="21"/>
      <c r="ET392" s="21"/>
      <c r="EU392" s="21"/>
      <c r="EV392" s="21"/>
      <c r="EW392" s="21"/>
      <c r="EX392" s="21"/>
      <c r="EY392" s="21"/>
      <c r="EZ392" s="21"/>
      <c r="FA392" s="21"/>
      <c r="FB392" s="21"/>
      <c r="FC392" s="21"/>
      <c r="FD392" s="21"/>
      <c r="FE392" s="21"/>
      <c r="FF392" s="21"/>
      <c r="FG392" s="21"/>
      <c r="FH392" s="21"/>
      <c r="FI392" s="21"/>
      <c r="FJ392" s="21"/>
      <c r="FK392" s="21"/>
      <c r="FL392" s="21"/>
      <c r="FM392" s="21"/>
      <c r="FN392" s="21"/>
      <c r="FO392" s="21"/>
      <c r="FP392" s="21"/>
      <c r="FQ392" s="21"/>
      <c r="FR392" s="21"/>
      <c r="FS392" s="21"/>
      <c r="FT392" s="21"/>
      <c r="FU392" s="21"/>
      <c r="FV392" s="21"/>
      <c r="FW392" s="21"/>
      <c r="FX392" s="21"/>
      <c r="FY392" s="21"/>
      <c r="FZ392" s="21"/>
      <c r="GA392" s="21"/>
      <c r="GB392" s="21"/>
      <c r="GC392" s="21"/>
      <c r="GD392" s="21"/>
      <c r="GE392" s="21"/>
      <c r="GF392" s="21"/>
      <c r="GG392" s="21"/>
      <c r="GH392" s="21"/>
      <c r="GI392" s="21"/>
      <c r="GJ392" s="21"/>
      <c r="GK392" s="21"/>
      <c r="GL392" s="21"/>
      <c r="GM392" s="21"/>
      <c r="GN392" s="21"/>
      <c r="GO392" s="21"/>
      <c r="GP392" s="21"/>
      <c r="GQ392" s="21"/>
      <c r="GR392" s="21"/>
      <c r="GS392" s="21"/>
      <c r="GT392" s="21"/>
      <c r="GU392" s="21"/>
      <c r="GV392" s="21"/>
      <c r="GW392" s="21"/>
      <c r="GX392" s="21"/>
      <c r="GY392" s="21"/>
      <c r="GZ392" s="21"/>
      <c r="HA392" s="21"/>
      <c r="HB392" s="21"/>
      <c r="HC392" s="21"/>
      <c r="HD392" s="21"/>
      <c r="HE392" s="21"/>
      <c r="HF392" s="21"/>
      <c r="HG392" s="21"/>
      <c r="HH392" s="21"/>
      <c r="HI392" s="21"/>
      <c r="HJ392" s="21"/>
      <c r="HK392" s="21"/>
      <c r="HL392" s="21"/>
      <c r="HM392" s="21"/>
      <c r="HN392" s="21"/>
      <c r="HO392" s="21"/>
      <c r="HP392" s="21"/>
      <c r="HQ392" s="21"/>
      <c r="HR392" s="21"/>
      <c r="HS392" s="21"/>
      <c r="HT392" s="21"/>
      <c r="HU392" s="21"/>
      <c r="HV392" s="21"/>
      <c r="HW392" s="21"/>
      <c r="HX392" s="21"/>
      <c r="HY392" s="21"/>
      <c r="HZ392" s="21"/>
      <c r="IA392" s="21"/>
      <c r="IB392" s="21"/>
      <c r="IC392" s="21"/>
      <c r="ID392" s="21"/>
      <c r="IE392" s="21"/>
      <c r="IF392" s="21"/>
      <c r="IG392" s="21"/>
      <c r="IH392" s="21"/>
      <c r="II392" s="21"/>
      <c r="IJ392" s="21"/>
    </row>
    <row r="393" spans="2:244" s="1" customFormat="1" ht="15.75" x14ac:dyDescent="0.25">
      <c r="B393" s="37"/>
      <c r="C393" s="38"/>
      <c r="D393" s="6" t="str">
        <f>HYPERLINK(CONCATENATE("http://www.genenames.org/cgi-bin/gene_symbol_report?hgnc_id=HGNC:8967"),"PIGN")</f>
        <v>PIGN</v>
      </c>
      <c r="E393" s="8" t="s">
        <v>347</v>
      </c>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c r="DB393" s="21"/>
      <c r="DC393" s="21"/>
      <c r="DD393" s="21"/>
      <c r="DE393" s="21"/>
      <c r="DF393" s="21"/>
      <c r="DG393" s="21"/>
      <c r="DH393" s="21"/>
      <c r="DI393" s="21"/>
      <c r="DJ393" s="21"/>
      <c r="DK393" s="21"/>
      <c r="DL393" s="21"/>
      <c r="DM393" s="21"/>
      <c r="DN393" s="21"/>
      <c r="DO393" s="21"/>
      <c r="DP393" s="21"/>
      <c r="DQ393" s="21"/>
      <c r="DR393" s="21"/>
      <c r="DS393" s="21"/>
      <c r="DT393" s="21"/>
      <c r="DU393" s="21"/>
      <c r="DV393" s="21"/>
      <c r="DW393" s="21"/>
      <c r="DX393" s="21"/>
      <c r="DY393" s="21"/>
      <c r="DZ393" s="21"/>
      <c r="EA393" s="21"/>
      <c r="EB393" s="21"/>
      <c r="EC393" s="21"/>
      <c r="ED393" s="21"/>
      <c r="EE393" s="21"/>
      <c r="EF393" s="21"/>
      <c r="EG393" s="21"/>
      <c r="EH393" s="21"/>
      <c r="EI393" s="21"/>
      <c r="EJ393" s="21"/>
      <c r="EK393" s="21"/>
      <c r="EL393" s="21"/>
      <c r="EM393" s="21"/>
      <c r="EN393" s="21"/>
      <c r="EO393" s="21"/>
      <c r="EP393" s="21"/>
      <c r="EQ393" s="21"/>
      <c r="ER393" s="21"/>
      <c r="ES393" s="21"/>
      <c r="ET393" s="21"/>
      <c r="EU393" s="21"/>
      <c r="EV393" s="21"/>
      <c r="EW393" s="21"/>
      <c r="EX393" s="21"/>
      <c r="EY393" s="21"/>
      <c r="EZ393" s="21"/>
      <c r="FA393" s="21"/>
      <c r="FB393" s="21"/>
      <c r="FC393" s="21"/>
      <c r="FD393" s="21"/>
      <c r="FE393" s="21"/>
      <c r="FF393" s="21"/>
      <c r="FG393" s="21"/>
      <c r="FH393" s="21"/>
      <c r="FI393" s="21"/>
      <c r="FJ393" s="21"/>
      <c r="FK393" s="21"/>
      <c r="FL393" s="21"/>
      <c r="FM393" s="21"/>
      <c r="FN393" s="21"/>
      <c r="FO393" s="21"/>
      <c r="FP393" s="21"/>
      <c r="FQ393" s="21"/>
      <c r="FR393" s="21"/>
      <c r="FS393" s="21"/>
      <c r="FT393" s="21"/>
      <c r="FU393" s="21"/>
      <c r="FV393" s="21"/>
      <c r="FW393" s="21"/>
      <c r="FX393" s="21"/>
      <c r="FY393" s="21"/>
      <c r="FZ393" s="21"/>
      <c r="GA393" s="21"/>
      <c r="GB393" s="21"/>
      <c r="GC393" s="21"/>
      <c r="GD393" s="21"/>
      <c r="GE393" s="21"/>
      <c r="GF393" s="21"/>
      <c r="GG393" s="21"/>
      <c r="GH393" s="21"/>
      <c r="GI393" s="21"/>
      <c r="GJ393" s="21"/>
      <c r="GK393" s="21"/>
      <c r="GL393" s="21"/>
      <c r="GM393" s="21"/>
      <c r="GN393" s="21"/>
      <c r="GO393" s="21"/>
      <c r="GP393" s="21"/>
      <c r="GQ393" s="21"/>
      <c r="GR393" s="21"/>
      <c r="GS393" s="21"/>
      <c r="GT393" s="21"/>
      <c r="GU393" s="21"/>
      <c r="GV393" s="21"/>
      <c r="GW393" s="21"/>
      <c r="GX393" s="21"/>
      <c r="GY393" s="21"/>
      <c r="GZ393" s="21"/>
      <c r="HA393" s="21"/>
      <c r="HB393" s="21"/>
      <c r="HC393" s="21"/>
      <c r="HD393" s="21"/>
      <c r="HE393" s="21"/>
      <c r="HF393" s="21"/>
      <c r="HG393" s="21"/>
      <c r="HH393" s="21"/>
      <c r="HI393" s="21"/>
      <c r="HJ393" s="21"/>
      <c r="HK393" s="21"/>
      <c r="HL393" s="21"/>
      <c r="HM393" s="21"/>
      <c r="HN393" s="21"/>
      <c r="HO393" s="21"/>
      <c r="HP393" s="21"/>
      <c r="HQ393" s="21"/>
      <c r="HR393" s="21"/>
      <c r="HS393" s="21"/>
      <c r="HT393" s="21"/>
      <c r="HU393" s="21"/>
      <c r="HV393" s="21"/>
      <c r="HW393" s="21"/>
      <c r="HX393" s="21"/>
      <c r="HY393" s="21"/>
      <c r="HZ393" s="21"/>
      <c r="IA393" s="21"/>
      <c r="IB393" s="21"/>
      <c r="IC393" s="21"/>
      <c r="ID393" s="21"/>
      <c r="IE393" s="21"/>
      <c r="IF393" s="21"/>
      <c r="IG393" s="21"/>
      <c r="IH393" s="21"/>
      <c r="II393" s="21"/>
      <c r="IJ393" s="21"/>
    </row>
    <row r="394" spans="2:244" s="1" customFormat="1" ht="15.75" x14ac:dyDescent="0.25">
      <c r="B394" s="37"/>
      <c r="C394" s="38"/>
      <c r="D394" s="6" t="str">
        <f>HYPERLINK(CONCATENATE("http://www.genenames.org/cgi-bin/gene_symbol_report?hgnc_id=HGNC:23215"),"PIGO")</f>
        <v>PIGO</v>
      </c>
      <c r="E394" s="8" t="s">
        <v>348</v>
      </c>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c r="DB394" s="21"/>
      <c r="DC394" s="21"/>
      <c r="DD394" s="21"/>
      <c r="DE394" s="21"/>
      <c r="DF394" s="21"/>
      <c r="DG394" s="21"/>
      <c r="DH394" s="21"/>
      <c r="DI394" s="21"/>
      <c r="DJ394" s="21"/>
      <c r="DK394" s="21"/>
      <c r="DL394" s="21"/>
      <c r="DM394" s="21"/>
      <c r="DN394" s="21"/>
      <c r="DO394" s="21"/>
      <c r="DP394" s="21"/>
      <c r="DQ394" s="21"/>
      <c r="DR394" s="21"/>
      <c r="DS394" s="21"/>
      <c r="DT394" s="21"/>
      <c r="DU394" s="21"/>
      <c r="DV394" s="21"/>
      <c r="DW394" s="21"/>
      <c r="DX394" s="21"/>
      <c r="DY394" s="21"/>
      <c r="DZ394" s="21"/>
      <c r="EA394" s="21"/>
      <c r="EB394" s="21"/>
      <c r="EC394" s="21"/>
      <c r="ED394" s="21"/>
      <c r="EE394" s="21"/>
      <c r="EF394" s="21"/>
      <c r="EG394" s="21"/>
      <c r="EH394" s="21"/>
      <c r="EI394" s="21"/>
      <c r="EJ394" s="21"/>
      <c r="EK394" s="21"/>
      <c r="EL394" s="21"/>
      <c r="EM394" s="21"/>
      <c r="EN394" s="21"/>
      <c r="EO394" s="21"/>
      <c r="EP394" s="21"/>
      <c r="EQ394" s="21"/>
      <c r="ER394" s="21"/>
      <c r="ES394" s="21"/>
      <c r="ET394" s="21"/>
      <c r="EU394" s="21"/>
      <c r="EV394" s="21"/>
      <c r="EW394" s="21"/>
      <c r="EX394" s="21"/>
      <c r="EY394" s="21"/>
      <c r="EZ394" s="21"/>
      <c r="FA394" s="21"/>
      <c r="FB394" s="21"/>
      <c r="FC394" s="21"/>
      <c r="FD394" s="21"/>
      <c r="FE394" s="21"/>
      <c r="FF394" s="21"/>
      <c r="FG394" s="21"/>
      <c r="FH394" s="21"/>
      <c r="FI394" s="21"/>
      <c r="FJ394" s="21"/>
      <c r="FK394" s="21"/>
      <c r="FL394" s="21"/>
      <c r="FM394" s="21"/>
      <c r="FN394" s="21"/>
      <c r="FO394" s="21"/>
      <c r="FP394" s="21"/>
      <c r="FQ394" s="21"/>
      <c r="FR394" s="21"/>
      <c r="FS394" s="21"/>
      <c r="FT394" s="21"/>
      <c r="FU394" s="21"/>
      <c r="FV394" s="21"/>
      <c r="FW394" s="21"/>
      <c r="FX394" s="21"/>
      <c r="FY394" s="21"/>
      <c r="FZ394" s="21"/>
      <c r="GA394" s="21"/>
      <c r="GB394" s="21"/>
      <c r="GC394" s="21"/>
      <c r="GD394" s="21"/>
      <c r="GE394" s="21"/>
      <c r="GF394" s="21"/>
      <c r="GG394" s="21"/>
      <c r="GH394" s="21"/>
      <c r="GI394" s="21"/>
      <c r="GJ394" s="21"/>
      <c r="GK394" s="21"/>
      <c r="GL394" s="21"/>
      <c r="GM394" s="21"/>
      <c r="GN394" s="21"/>
      <c r="GO394" s="21"/>
      <c r="GP394" s="21"/>
      <c r="GQ394" s="21"/>
      <c r="GR394" s="21"/>
      <c r="GS394" s="21"/>
      <c r="GT394" s="21"/>
      <c r="GU394" s="21"/>
      <c r="GV394" s="21"/>
      <c r="GW394" s="21"/>
      <c r="GX394" s="21"/>
      <c r="GY394" s="21"/>
      <c r="GZ394" s="21"/>
      <c r="HA394" s="21"/>
      <c r="HB394" s="21"/>
      <c r="HC394" s="21"/>
      <c r="HD394" s="21"/>
      <c r="HE394" s="21"/>
      <c r="HF394" s="21"/>
      <c r="HG394" s="21"/>
      <c r="HH394" s="21"/>
      <c r="HI394" s="21"/>
      <c r="HJ394" s="21"/>
      <c r="HK394" s="21"/>
      <c r="HL394" s="21"/>
      <c r="HM394" s="21"/>
      <c r="HN394" s="21"/>
      <c r="HO394" s="21"/>
      <c r="HP394" s="21"/>
      <c r="HQ394" s="21"/>
      <c r="HR394" s="21"/>
      <c r="HS394" s="21"/>
      <c r="HT394" s="21"/>
      <c r="HU394" s="21"/>
      <c r="HV394" s="21"/>
      <c r="HW394" s="21"/>
      <c r="HX394" s="21"/>
      <c r="HY394" s="21"/>
      <c r="HZ394" s="21"/>
      <c r="IA394" s="21"/>
      <c r="IB394" s="21"/>
      <c r="IC394" s="21"/>
      <c r="ID394" s="21"/>
      <c r="IE394" s="21"/>
      <c r="IF394" s="21"/>
      <c r="IG394" s="21"/>
      <c r="IH394" s="21"/>
      <c r="II394" s="21"/>
      <c r="IJ394" s="21"/>
    </row>
    <row r="395" spans="2:244" s="1" customFormat="1" ht="15.75" x14ac:dyDescent="0.25">
      <c r="B395" s="37"/>
      <c r="C395" s="38"/>
      <c r="D395" s="6" t="str">
        <f>HYPERLINK(CONCATENATE("http://www.genenames.org/cgi-bin/gene_symbol_report?hgnc_id=HGNC:3046"),"PIGP")</f>
        <v>PIGP</v>
      </c>
      <c r="E395" s="8" t="s">
        <v>349</v>
      </c>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c r="DB395" s="21"/>
      <c r="DC395" s="21"/>
      <c r="DD395" s="21"/>
      <c r="DE395" s="21"/>
      <c r="DF395" s="21"/>
      <c r="DG395" s="21"/>
      <c r="DH395" s="21"/>
      <c r="DI395" s="21"/>
      <c r="DJ395" s="21"/>
      <c r="DK395" s="21"/>
      <c r="DL395" s="21"/>
      <c r="DM395" s="21"/>
      <c r="DN395" s="21"/>
      <c r="DO395" s="21"/>
      <c r="DP395" s="21"/>
      <c r="DQ395" s="21"/>
      <c r="DR395" s="21"/>
      <c r="DS395" s="21"/>
      <c r="DT395" s="21"/>
      <c r="DU395" s="21"/>
      <c r="DV395" s="21"/>
      <c r="DW395" s="21"/>
      <c r="DX395" s="21"/>
      <c r="DY395" s="21"/>
      <c r="DZ395" s="21"/>
      <c r="EA395" s="21"/>
      <c r="EB395" s="21"/>
      <c r="EC395" s="21"/>
      <c r="ED395" s="21"/>
      <c r="EE395" s="21"/>
      <c r="EF395" s="21"/>
      <c r="EG395" s="21"/>
      <c r="EH395" s="21"/>
      <c r="EI395" s="21"/>
      <c r="EJ395" s="21"/>
      <c r="EK395" s="21"/>
      <c r="EL395" s="21"/>
      <c r="EM395" s="21"/>
      <c r="EN395" s="21"/>
      <c r="EO395" s="21"/>
      <c r="EP395" s="21"/>
      <c r="EQ395" s="21"/>
      <c r="ER395" s="21"/>
      <c r="ES395" s="21"/>
      <c r="ET395" s="21"/>
      <c r="EU395" s="21"/>
      <c r="EV395" s="21"/>
      <c r="EW395" s="21"/>
      <c r="EX395" s="21"/>
      <c r="EY395" s="21"/>
      <c r="EZ395" s="21"/>
      <c r="FA395" s="21"/>
      <c r="FB395" s="21"/>
      <c r="FC395" s="21"/>
      <c r="FD395" s="21"/>
      <c r="FE395" s="21"/>
      <c r="FF395" s="21"/>
      <c r="FG395" s="21"/>
      <c r="FH395" s="21"/>
      <c r="FI395" s="21"/>
      <c r="FJ395" s="21"/>
      <c r="FK395" s="21"/>
      <c r="FL395" s="21"/>
      <c r="FM395" s="21"/>
      <c r="FN395" s="21"/>
      <c r="FO395" s="21"/>
      <c r="FP395" s="21"/>
      <c r="FQ395" s="21"/>
      <c r="FR395" s="21"/>
      <c r="FS395" s="21"/>
      <c r="FT395" s="21"/>
      <c r="FU395" s="21"/>
      <c r="FV395" s="21"/>
      <c r="FW395" s="21"/>
      <c r="FX395" s="21"/>
      <c r="FY395" s="21"/>
      <c r="FZ395" s="21"/>
      <c r="GA395" s="21"/>
      <c r="GB395" s="21"/>
      <c r="GC395" s="21"/>
      <c r="GD395" s="21"/>
      <c r="GE395" s="21"/>
      <c r="GF395" s="21"/>
      <c r="GG395" s="21"/>
      <c r="GH395" s="21"/>
      <c r="GI395" s="21"/>
      <c r="GJ395" s="21"/>
      <c r="GK395" s="21"/>
      <c r="GL395" s="21"/>
      <c r="GM395" s="21"/>
      <c r="GN395" s="21"/>
      <c r="GO395" s="21"/>
      <c r="GP395" s="21"/>
      <c r="GQ395" s="21"/>
      <c r="GR395" s="21"/>
      <c r="GS395" s="21"/>
      <c r="GT395" s="21"/>
      <c r="GU395" s="21"/>
      <c r="GV395" s="21"/>
      <c r="GW395" s="21"/>
      <c r="GX395" s="21"/>
      <c r="GY395" s="21"/>
      <c r="GZ395" s="21"/>
      <c r="HA395" s="21"/>
      <c r="HB395" s="21"/>
      <c r="HC395" s="21"/>
      <c r="HD395" s="21"/>
      <c r="HE395" s="21"/>
      <c r="HF395" s="21"/>
      <c r="HG395" s="21"/>
      <c r="HH395" s="21"/>
      <c r="HI395" s="21"/>
      <c r="HJ395" s="21"/>
      <c r="HK395" s="21"/>
      <c r="HL395" s="21"/>
      <c r="HM395" s="21"/>
      <c r="HN395" s="21"/>
      <c r="HO395" s="21"/>
      <c r="HP395" s="21"/>
      <c r="HQ395" s="21"/>
      <c r="HR395" s="21"/>
      <c r="HS395" s="21"/>
      <c r="HT395" s="21"/>
      <c r="HU395" s="21"/>
      <c r="HV395" s="21"/>
      <c r="HW395" s="21"/>
      <c r="HX395" s="21"/>
      <c r="HY395" s="21"/>
      <c r="HZ395" s="21"/>
      <c r="IA395" s="21"/>
      <c r="IB395" s="21"/>
      <c r="IC395" s="21"/>
      <c r="ID395" s="21"/>
      <c r="IE395" s="21"/>
      <c r="IF395" s="21"/>
      <c r="IG395" s="21"/>
      <c r="IH395" s="21"/>
      <c r="II395" s="21"/>
      <c r="IJ395" s="21"/>
    </row>
    <row r="396" spans="2:244" s="1" customFormat="1" ht="15.75" x14ac:dyDescent="0.25">
      <c r="B396" s="37"/>
      <c r="C396" s="38"/>
      <c r="D396" s="6" t="str">
        <f>HYPERLINK(CONCATENATE("http://www.genenames.org/cgi-bin/gene_symbol_report?hgnc_id=HGNC:14135"),"PIGQ")</f>
        <v>PIGQ</v>
      </c>
      <c r="E396" s="8" t="s">
        <v>350</v>
      </c>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c r="DB396" s="21"/>
      <c r="DC396" s="21"/>
      <c r="DD396" s="21"/>
      <c r="DE396" s="21"/>
      <c r="DF396" s="21"/>
      <c r="DG396" s="21"/>
      <c r="DH396" s="21"/>
      <c r="DI396" s="21"/>
      <c r="DJ396" s="21"/>
      <c r="DK396" s="21"/>
      <c r="DL396" s="21"/>
      <c r="DM396" s="21"/>
      <c r="DN396" s="21"/>
      <c r="DO396" s="21"/>
      <c r="DP396" s="21"/>
      <c r="DQ396" s="21"/>
      <c r="DR396" s="21"/>
      <c r="DS396" s="21"/>
      <c r="DT396" s="21"/>
      <c r="DU396" s="21"/>
      <c r="DV396" s="21"/>
      <c r="DW396" s="21"/>
      <c r="DX396" s="21"/>
      <c r="DY396" s="21"/>
      <c r="DZ396" s="21"/>
      <c r="EA396" s="21"/>
      <c r="EB396" s="21"/>
      <c r="EC396" s="21"/>
      <c r="ED396" s="21"/>
      <c r="EE396" s="21"/>
      <c r="EF396" s="21"/>
      <c r="EG396" s="21"/>
      <c r="EH396" s="21"/>
      <c r="EI396" s="21"/>
      <c r="EJ396" s="21"/>
      <c r="EK396" s="21"/>
      <c r="EL396" s="21"/>
      <c r="EM396" s="21"/>
      <c r="EN396" s="21"/>
      <c r="EO396" s="21"/>
      <c r="EP396" s="21"/>
      <c r="EQ396" s="21"/>
      <c r="ER396" s="21"/>
      <c r="ES396" s="21"/>
      <c r="ET396" s="21"/>
      <c r="EU396" s="21"/>
      <c r="EV396" s="21"/>
      <c r="EW396" s="21"/>
      <c r="EX396" s="21"/>
      <c r="EY396" s="21"/>
      <c r="EZ396" s="21"/>
      <c r="FA396" s="21"/>
      <c r="FB396" s="21"/>
      <c r="FC396" s="21"/>
      <c r="FD396" s="21"/>
      <c r="FE396" s="21"/>
      <c r="FF396" s="21"/>
      <c r="FG396" s="21"/>
      <c r="FH396" s="21"/>
      <c r="FI396" s="21"/>
      <c r="FJ396" s="21"/>
      <c r="FK396" s="21"/>
      <c r="FL396" s="21"/>
      <c r="FM396" s="21"/>
      <c r="FN396" s="21"/>
      <c r="FO396" s="21"/>
      <c r="FP396" s="21"/>
      <c r="FQ396" s="21"/>
      <c r="FR396" s="21"/>
      <c r="FS396" s="21"/>
      <c r="FT396" s="21"/>
      <c r="FU396" s="21"/>
      <c r="FV396" s="21"/>
      <c r="FW396" s="21"/>
      <c r="FX396" s="21"/>
      <c r="FY396" s="21"/>
      <c r="FZ396" s="21"/>
      <c r="GA396" s="21"/>
      <c r="GB396" s="21"/>
      <c r="GC396" s="21"/>
      <c r="GD396" s="21"/>
      <c r="GE396" s="21"/>
      <c r="GF396" s="21"/>
      <c r="GG396" s="21"/>
      <c r="GH396" s="21"/>
      <c r="GI396" s="21"/>
      <c r="GJ396" s="21"/>
      <c r="GK396" s="21"/>
      <c r="GL396" s="21"/>
      <c r="GM396" s="21"/>
      <c r="GN396" s="21"/>
      <c r="GO396" s="21"/>
      <c r="GP396" s="21"/>
      <c r="GQ396" s="21"/>
      <c r="GR396" s="21"/>
      <c r="GS396" s="21"/>
      <c r="GT396" s="21"/>
      <c r="GU396" s="21"/>
      <c r="GV396" s="21"/>
      <c r="GW396" s="21"/>
      <c r="GX396" s="21"/>
      <c r="GY396" s="21"/>
      <c r="GZ396" s="21"/>
      <c r="HA396" s="21"/>
      <c r="HB396" s="21"/>
      <c r="HC396" s="21"/>
      <c r="HD396" s="21"/>
      <c r="HE396" s="21"/>
      <c r="HF396" s="21"/>
      <c r="HG396" s="21"/>
      <c r="HH396" s="21"/>
      <c r="HI396" s="21"/>
      <c r="HJ396" s="21"/>
      <c r="HK396" s="21"/>
      <c r="HL396" s="21"/>
      <c r="HM396" s="21"/>
      <c r="HN396" s="21"/>
      <c r="HO396" s="21"/>
      <c r="HP396" s="21"/>
      <c r="HQ396" s="21"/>
      <c r="HR396" s="21"/>
      <c r="HS396" s="21"/>
      <c r="HT396" s="21"/>
      <c r="HU396" s="21"/>
      <c r="HV396" s="21"/>
      <c r="HW396" s="21"/>
      <c r="HX396" s="21"/>
      <c r="HY396" s="21"/>
      <c r="HZ396" s="21"/>
      <c r="IA396" s="21"/>
      <c r="IB396" s="21"/>
      <c r="IC396" s="21"/>
      <c r="ID396" s="21"/>
      <c r="IE396" s="21"/>
      <c r="IF396" s="21"/>
      <c r="IG396" s="21"/>
      <c r="IH396" s="21"/>
      <c r="II396" s="21"/>
      <c r="IJ396" s="21"/>
    </row>
    <row r="397" spans="2:244" s="1" customFormat="1" ht="15.75" x14ac:dyDescent="0.25">
      <c r="B397" s="37"/>
      <c r="C397" s="38"/>
      <c r="D397" s="6" t="str">
        <f>HYPERLINK(CONCATENATE("http://www.genenames.org/cgi-bin/gene_symbol_report?hgnc_id=HGNC:14937"),"PIGS")</f>
        <v>PIGS</v>
      </c>
      <c r="E397" s="8" t="s">
        <v>351</v>
      </c>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c r="DB397" s="21"/>
      <c r="DC397" s="21"/>
      <c r="DD397" s="21"/>
      <c r="DE397" s="21"/>
      <c r="DF397" s="21"/>
      <c r="DG397" s="21"/>
      <c r="DH397" s="21"/>
      <c r="DI397" s="21"/>
      <c r="DJ397" s="21"/>
      <c r="DK397" s="21"/>
      <c r="DL397" s="21"/>
      <c r="DM397" s="21"/>
      <c r="DN397" s="21"/>
      <c r="DO397" s="21"/>
      <c r="DP397" s="21"/>
      <c r="DQ397" s="21"/>
      <c r="DR397" s="21"/>
      <c r="DS397" s="21"/>
      <c r="DT397" s="21"/>
      <c r="DU397" s="21"/>
      <c r="DV397" s="21"/>
      <c r="DW397" s="21"/>
      <c r="DX397" s="21"/>
      <c r="DY397" s="21"/>
      <c r="DZ397" s="21"/>
      <c r="EA397" s="21"/>
      <c r="EB397" s="21"/>
      <c r="EC397" s="21"/>
      <c r="ED397" s="21"/>
      <c r="EE397" s="21"/>
      <c r="EF397" s="21"/>
      <c r="EG397" s="21"/>
      <c r="EH397" s="21"/>
      <c r="EI397" s="21"/>
      <c r="EJ397" s="21"/>
      <c r="EK397" s="21"/>
      <c r="EL397" s="21"/>
      <c r="EM397" s="21"/>
      <c r="EN397" s="21"/>
      <c r="EO397" s="21"/>
      <c r="EP397" s="21"/>
      <c r="EQ397" s="21"/>
      <c r="ER397" s="21"/>
      <c r="ES397" s="21"/>
      <c r="ET397" s="21"/>
      <c r="EU397" s="21"/>
      <c r="EV397" s="21"/>
      <c r="EW397" s="21"/>
      <c r="EX397" s="21"/>
      <c r="EY397" s="21"/>
      <c r="EZ397" s="21"/>
      <c r="FA397" s="21"/>
      <c r="FB397" s="21"/>
      <c r="FC397" s="21"/>
      <c r="FD397" s="21"/>
      <c r="FE397" s="21"/>
      <c r="FF397" s="21"/>
      <c r="FG397" s="21"/>
      <c r="FH397" s="21"/>
      <c r="FI397" s="21"/>
      <c r="FJ397" s="21"/>
      <c r="FK397" s="21"/>
      <c r="FL397" s="21"/>
      <c r="FM397" s="21"/>
      <c r="FN397" s="21"/>
      <c r="FO397" s="21"/>
      <c r="FP397" s="21"/>
      <c r="FQ397" s="21"/>
      <c r="FR397" s="21"/>
      <c r="FS397" s="21"/>
      <c r="FT397" s="21"/>
      <c r="FU397" s="21"/>
      <c r="FV397" s="21"/>
      <c r="FW397" s="21"/>
      <c r="FX397" s="21"/>
      <c r="FY397" s="21"/>
      <c r="FZ397" s="21"/>
      <c r="GA397" s="21"/>
      <c r="GB397" s="21"/>
      <c r="GC397" s="21"/>
      <c r="GD397" s="21"/>
      <c r="GE397" s="21"/>
      <c r="GF397" s="21"/>
      <c r="GG397" s="21"/>
      <c r="GH397" s="21"/>
      <c r="GI397" s="21"/>
      <c r="GJ397" s="21"/>
      <c r="GK397" s="21"/>
      <c r="GL397" s="21"/>
      <c r="GM397" s="21"/>
      <c r="GN397" s="21"/>
      <c r="GO397" s="21"/>
      <c r="GP397" s="21"/>
      <c r="GQ397" s="21"/>
      <c r="GR397" s="21"/>
      <c r="GS397" s="21"/>
      <c r="GT397" s="21"/>
      <c r="GU397" s="21"/>
      <c r="GV397" s="21"/>
      <c r="GW397" s="21"/>
      <c r="GX397" s="21"/>
      <c r="GY397" s="21"/>
      <c r="GZ397" s="21"/>
      <c r="HA397" s="21"/>
      <c r="HB397" s="21"/>
      <c r="HC397" s="21"/>
      <c r="HD397" s="21"/>
      <c r="HE397" s="21"/>
      <c r="HF397" s="21"/>
      <c r="HG397" s="21"/>
      <c r="HH397" s="21"/>
      <c r="HI397" s="21"/>
      <c r="HJ397" s="21"/>
      <c r="HK397" s="21"/>
      <c r="HL397" s="21"/>
      <c r="HM397" s="21"/>
      <c r="HN397" s="21"/>
      <c r="HO397" s="21"/>
      <c r="HP397" s="21"/>
      <c r="HQ397" s="21"/>
      <c r="HR397" s="21"/>
      <c r="HS397" s="21"/>
      <c r="HT397" s="21"/>
      <c r="HU397" s="21"/>
      <c r="HV397" s="21"/>
      <c r="HW397" s="21"/>
      <c r="HX397" s="21"/>
      <c r="HY397" s="21"/>
      <c r="HZ397" s="21"/>
      <c r="IA397" s="21"/>
      <c r="IB397" s="21"/>
      <c r="IC397" s="21"/>
      <c r="ID397" s="21"/>
      <c r="IE397" s="21"/>
      <c r="IF397" s="21"/>
      <c r="IG397" s="21"/>
      <c r="IH397" s="21"/>
      <c r="II397" s="21"/>
      <c r="IJ397" s="21"/>
    </row>
    <row r="398" spans="2:244" s="1" customFormat="1" ht="15.75" x14ac:dyDescent="0.25">
      <c r="B398" s="37"/>
      <c r="C398" s="38"/>
      <c r="D398" s="6" t="str">
        <f>HYPERLINK(CONCATENATE("http://www.genenames.org/cgi-bin/gene_symbol_report?hgnc_id=HGNC:14938"),"PIGT")</f>
        <v>PIGT</v>
      </c>
      <c r="E398" s="8" t="s">
        <v>352</v>
      </c>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c r="DB398" s="21"/>
      <c r="DC398" s="21"/>
      <c r="DD398" s="21"/>
      <c r="DE398" s="21"/>
      <c r="DF398" s="21"/>
      <c r="DG398" s="21"/>
      <c r="DH398" s="21"/>
      <c r="DI398" s="21"/>
      <c r="DJ398" s="21"/>
      <c r="DK398" s="21"/>
      <c r="DL398" s="21"/>
      <c r="DM398" s="21"/>
      <c r="DN398" s="21"/>
      <c r="DO398" s="21"/>
      <c r="DP398" s="21"/>
      <c r="DQ398" s="21"/>
      <c r="DR398" s="21"/>
      <c r="DS398" s="21"/>
      <c r="DT398" s="21"/>
      <c r="DU398" s="21"/>
      <c r="DV398" s="21"/>
      <c r="DW398" s="21"/>
      <c r="DX398" s="21"/>
      <c r="DY398" s="21"/>
      <c r="DZ398" s="21"/>
      <c r="EA398" s="21"/>
      <c r="EB398" s="21"/>
      <c r="EC398" s="21"/>
      <c r="ED398" s="21"/>
      <c r="EE398" s="21"/>
      <c r="EF398" s="21"/>
      <c r="EG398" s="21"/>
      <c r="EH398" s="21"/>
      <c r="EI398" s="21"/>
      <c r="EJ398" s="21"/>
      <c r="EK398" s="21"/>
      <c r="EL398" s="21"/>
      <c r="EM398" s="21"/>
      <c r="EN398" s="21"/>
      <c r="EO398" s="21"/>
      <c r="EP398" s="21"/>
      <c r="EQ398" s="21"/>
      <c r="ER398" s="21"/>
      <c r="ES398" s="21"/>
      <c r="ET398" s="21"/>
      <c r="EU398" s="21"/>
      <c r="EV398" s="21"/>
      <c r="EW398" s="21"/>
      <c r="EX398" s="21"/>
      <c r="EY398" s="21"/>
      <c r="EZ398" s="21"/>
      <c r="FA398" s="21"/>
      <c r="FB398" s="21"/>
      <c r="FC398" s="21"/>
      <c r="FD398" s="21"/>
      <c r="FE398" s="21"/>
      <c r="FF398" s="21"/>
      <c r="FG398" s="21"/>
      <c r="FH398" s="21"/>
      <c r="FI398" s="21"/>
      <c r="FJ398" s="21"/>
      <c r="FK398" s="21"/>
      <c r="FL398" s="21"/>
      <c r="FM398" s="21"/>
      <c r="FN398" s="21"/>
      <c r="FO398" s="21"/>
      <c r="FP398" s="21"/>
      <c r="FQ398" s="21"/>
      <c r="FR398" s="21"/>
      <c r="FS398" s="21"/>
      <c r="FT398" s="21"/>
      <c r="FU398" s="21"/>
      <c r="FV398" s="21"/>
      <c r="FW398" s="21"/>
      <c r="FX398" s="21"/>
      <c r="FY398" s="21"/>
      <c r="FZ398" s="21"/>
      <c r="GA398" s="21"/>
      <c r="GB398" s="21"/>
      <c r="GC398" s="21"/>
      <c r="GD398" s="21"/>
      <c r="GE398" s="21"/>
      <c r="GF398" s="21"/>
      <c r="GG398" s="21"/>
      <c r="GH398" s="21"/>
      <c r="GI398" s="21"/>
      <c r="GJ398" s="21"/>
      <c r="GK398" s="21"/>
      <c r="GL398" s="21"/>
      <c r="GM398" s="21"/>
      <c r="GN398" s="21"/>
      <c r="GO398" s="21"/>
      <c r="GP398" s="21"/>
      <c r="GQ398" s="21"/>
      <c r="GR398" s="21"/>
      <c r="GS398" s="21"/>
      <c r="GT398" s="21"/>
      <c r="GU398" s="21"/>
      <c r="GV398" s="21"/>
      <c r="GW398" s="21"/>
      <c r="GX398" s="21"/>
      <c r="GY398" s="21"/>
      <c r="GZ398" s="21"/>
      <c r="HA398" s="21"/>
      <c r="HB398" s="21"/>
      <c r="HC398" s="21"/>
      <c r="HD398" s="21"/>
      <c r="HE398" s="21"/>
      <c r="HF398" s="21"/>
      <c r="HG398" s="21"/>
      <c r="HH398" s="21"/>
      <c r="HI398" s="21"/>
      <c r="HJ398" s="21"/>
      <c r="HK398" s="21"/>
      <c r="HL398" s="21"/>
      <c r="HM398" s="21"/>
      <c r="HN398" s="21"/>
      <c r="HO398" s="21"/>
      <c r="HP398" s="21"/>
      <c r="HQ398" s="21"/>
      <c r="HR398" s="21"/>
      <c r="HS398" s="21"/>
      <c r="HT398" s="21"/>
      <c r="HU398" s="21"/>
      <c r="HV398" s="21"/>
      <c r="HW398" s="21"/>
      <c r="HX398" s="21"/>
      <c r="HY398" s="21"/>
      <c r="HZ398" s="21"/>
      <c r="IA398" s="21"/>
      <c r="IB398" s="21"/>
      <c r="IC398" s="21"/>
      <c r="ID398" s="21"/>
      <c r="IE398" s="21"/>
      <c r="IF398" s="21"/>
      <c r="IG398" s="21"/>
      <c r="IH398" s="21"/>
      <c r="II398" s="21"/>
      <c r="IJ398" s="21"/>
    </row>
    <row r="399" spans="2:244" s="1" customFormat="1" ht="15.75" x14ac:dyDescent="0.25">
      <c r="B399" s="37"/>
      <c r="C399" s="38"/>
      <c r="D399" s="6" t="str">
        <f>HYPERLINK(CONCATENATE("http://www.genenames.org/cgi-bin/gene_symbol_report?hgnc_id=HGNC:15791"),"PIGU")</f>
        <v>PIGU</v>
      </c>
      <c r="E399" s="8" t="s">
        <v>353</v>
      </c>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c r="DB399" s="21"/>
      <c r="DC399" s="21"/>
      <c r="DD399" s="21"/>
      <c r="DE399" s="21"/>
      <c r="DF399" s="21"/>
      <c r="DG399" s="21"/>
      <c r="DH399" s="21"/>
      <c r="DI399" s="21"/>
      <c r="DJ399" s="21"/>
      <c r="DK399" s="21"/>
      <c r="DL399" s="21"/>
      <c r="DM399" s="21"/>
      <c r="DN399" s="21"/>
      <c r="DO399" s="21"/>
      <c r="DP399" s="21"/>
      <c r="DQ399" s="21"/>
      <c r="DR399" s="21"/>
      <c r="DS399" s="21"/>
      <c r="DT399" s="21"/>
      <c r="DU399" s="21"/>
      <c r="DV399" s="21"/>
      <c r="DW399" s="21"/>
      <c r="DX399" s="21"/>
      <c r="DY399" s="21"/>
      <c r="DZ399" s="21"/>
      <c r="EA399" s="21"/>
      <c r="EB399" s="21"/>
      <c r="EC399" s="21"/>
      <c r="ED399" s="21"/>
      <c r="EE399" s="21"/>
      <c r="EF399" s="21"/>
      <c r="EG399" s="21"/>
      <c r="EH399" s="21"/>
      <c r="EI399" s="21"/>
      <c r="EJ399" s="21"/>
      <c r="EK399" s="21"/>
      <c r="EL399" s="21"/>
      <c r="EM399" s="21"/>
      <c r="EN399" s="21"/>
      <c r="EO399" s="21"/>
      <c r="EP399" s="21"/>
      <c r="EQ399" s="21"/>
      <c r="ER399" s="21"/>
      <c r="ES399" s="21"/>
      <c r="ET399" s="21"/>
      <c r="EU399" s="21"/>
      <c r="EV399" s="21"/>
      <c r="EW399" s="21"/>
      <c r="EX399" s="21"/>
      <c r="EY399" s="21"/>
      <c r="EZ399" s="21"/>
      <c r="FA399" s="21"/>
      <c r="FB399" s="21"/>
      <c r="FC399" s="21"/>
      <c r="FD399" s="21"/>
      <c r="FE399" s="21"/>
      <c r="FF399" s="21"/>
      <c r="FG399" s="21"/>
      <c r="FH399" s="21"/>
      <c r="FI399" s="21"/>
      <c r="FJ399" s="21"/>
      <c r="FK399" s="21"/>
      <c r="FL399" s="21"/>
      <c r="FM399" s="21"/>
      <c r="FN399" s="21"/>
      <c r="FO399" s="21"/>
      <c r="FP399" s="21"/>
      <c r="FQ399" s="21"/>
      <c r="FR399" s="21"/>
      <c r="FS399" s="21"/>
      <c r="FT399" s="21"/>
      <c r="FU399" s="21"/>
      <c r="FV399" s="21"/>
      <c r="FW399" s="21"/>
      <c r="FX399" s="21"/>
      <c r="FY399" s="21"/>
      <c r="FZ399" s="21"/>
      <c r="GA399" s="21"/>
      <c r="GB399" s="21"/>
      <c r="GC399" s="21"/>
      <c r="GD399" s="21"/>
      <c r="GE399" s="21"/>
      <c r="GF399" s="21"/>
      <c r="GG399" s="21"/>
      <c r="GH399" s="21"/>
      <c r="GI399" s="21"/>
      <c r="GJ399" s="21"/>
      <c r="GK399" s="21"/>
      <c r="GL399" s="21"/>
      <c r="GM399" s="21"/>
      <c r="GN399" s="21"/>
      <c r="GO399" s="21"/>
      <c r="GP399" s="21"/>
      <c r="GQ399" s="21"/>
      <c r="GR399" s="21"/>
      <c r="GS399" s="21"/>
      <c r="GT399" s="21"/>
      <c r="GU399" s="21"/>
      <c r="GV399" s="21"/>
      <c r="GW399" s="21"/>
      <c r="GX399" s="21"/>
      <c r="GY399" s="21"/>
      <c r="GZ399" s="21"/>
      <c r="HA399" s="21"/>
      <c r="HB399" s="21"/>
      <c r="HC399" s="21"/>
      <c r="HD399" s="21"/>
      <c r="HE399" s="21"/>
      <c r="HF399" s="21"/>
      <c r="HG399" s="21"/>
      <c r="HH399" s="21"/>
      <c r="HI399" s="21"/>
      <c r="HJ399" s="21"/>
      <c r="HK399" s="21"/>
      <c r="HL399" s="21"/>
      <c r="HM399" s="21"/>
      <c r="HN399" s="21"/>
      <c r="HO399" s="21"/>
      <c r="HP399" s="21"/>
      <c r="HQ399" s="21"/>
      <c r="HR399" s="21"/>
      <c r="HS399" s="21"/>
      <c r="HT399" s="21"/>
      <c r="HU399" s="21"/>
      <c r="HV399" s="21"/>
      <c r="HW399" s="21"/>
      <c r="HX399" s="21"/>
      <c r="HY399" s="21"/>
      <c r="HZ399" s="21"/>
      <c r="IA399" s="21"/>
      <c r="IB399" s="21"/>
      <c r="IC399" s="21"/>
      <c r="ID399" s="21"/>
      <c r="IE399" s="21"/>
      <c r="IF399" s="21"/>
      <c r="IG399" s="21"/>
      <c r="IH399" s="21"/>
      <c r="II399" s="21"/>
      <c r="IJ399" s="21"/>
    </row>
    <row r="400" spans="2:244" s="1" customFormat="1" ht="15.75" x14ac:dyDescent="0.25">
      <c r="B400" s="37"/>
      <c r="C400" s="38"/>
      <c r="D400" s="6" t="str">
        <f>HYPERLINK(CONCATENATE("http://www.genenames.org/cgi-bin/gene_symbol_report?hgnc_id=HGNC:26031"),"PIGV")</f>
        <v>PIGV</v>
      </c>
      <c r="E400" s="8" t="s">
        <v>354</v>
      </c>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c r="DB400" s="21"/>
      <c r="DC400" s="21"/>
      <c r="DD400" s="21"/>
      <c r="DE400" s="21"/>
      <c r="DF400" s="21"/>
      <c r="DG400" s="21"/>
      <c r="DH400" s="21"/>
      <c r="DI400" s="21"/>
      <c r="DJ400" s="21"/>
      <c r="DK400" s="21"/>
      <c r="DL400" s="21"/>
      <c r="DM400" s="21"/>
      <c r="DN400" s="21"/>
      <c r="DO400" s="21"/>
      <c r="DP400" s="21"/>
      <c r="DQ400" s="21"/>
      <c r="DR400" s="21"/>
      <c r="DS400" s="21"/>
      <c r="DT400" s="21"/>
      <c r="DU400" s="21"/>
      <c r="DV400" s="21"/>
      <c r="DW400" s="21"/>
      <c r="DX400" s="21"/>
      <c r="DY400" s="21"/>
      <c r="DZ400" s="21"/>
      <c r="EA400" s="21"/>
      <c r="EB400" s="21"/>
      <c r="EC400" s="21"/>
      <c r="ED400" s="21"/>
      <c r="EE400" s="21"/>
      <c r="EF400" s="21"/>
      <c r="EG400" s="21"/>
      <c r="EH400" s="21"/>
      <c r="EI400" s="21"/>
      <c r="EJ400" s="21"/>
      <c r="EK400" s="21"/>
      <c r="EL400" s="21"/>
      <c r="EM400" s="21"/>
      <c r="EN400" s="21"/>
      <c r="EO400" s="21"/>
      <c r="EP400" s="21"/>
      <c r="EQ400" s="21"/>
      <c r="ER400" s="21"/>
      <c r="ES400" s="21"/>
      <c r="ET400" s="21"/>
      <c r="EU400" s="21"/>
      <c r="EV400" s="21"/>
      <c r="EW400" s="21"/>
      <c r="EX400" s="21"/>
      <c r="EY400" s="21"/>
      <c r="EZ400" s="21"/>
      <c r="FA400" s="21"/>
      <c r="FB400" s="21"/>
      <c r="FC400" s="21"/>
      <c r="FD400" s="21"/>
      <c r="FE400" s="21"/>
      <c r="FF400" s="21"/>
      <c r="FG400" s="21"/>
      <c r="FH400" s="21"/>
      <c r="FI400" s="21"/>
      <c r="FJ400" s="21"/>
      <c r="FK400" s="21"/>
      <c r="FL400" s="21"/>
      <c r="FM400" s="21"/>
      <c r="FN400" s="21"/>
      <c r="FO400" s="21"/>
      <c r="FP400" s="21"/>
      <c r="FQ400" s="21"/>
      <c r="FR400" s="21"/>
      <c r="FS400" s="21"/>
      <c r="FT400" s="21"/>
      <c r="FU400" s="21"/>
      <c r="FV400" s="21"/>
      <c r="FW400" s="21"/>
      <c r="FX400" s="21"/>
      <c r="FY400" s="21"/>
      <c r="FZ400" s="21"/>
      <c r="GA400" s="21"/>
      <c r="GB400" s="21"/>
      <c r="GC400" s="21"/>
      <c r="GD400" s="21"/>
      <c r="GE400" s="21"/>
      <c r="GF400" s="21"/>
      <c r="GG400" s="21"/>
      <c r="GH400" s="21"/>
      <c r="GI400" s="21"/>
      <c r="GJ400" s="21"/>
      <c r="GK400" s="21"/>
      <c r="GL400" s="21"/>
      <c r="GM400" s="21"/>
      <c r="GN400" s="21"/>
      <c r="GO400" s="21"/>
      <c r="GP400" s="21"/>
      <c r="GQ400" s="21"/>
      <c r="GR400" s="21"/>
      <c r="GS400" s="21"/>
      <c r="GT400" s="21"/>
      <c r="GU400" s="21"/>
      <c r="GV400" s="21"/>
      <c r="GW400" s="21"/>
      <c r="GX400" s="21"/>
      <c r="GY400" s="21"/>
      <c r="GZ400" s="21"/>
      <c r="HA400" s="21"/>
      <c r="HB400" s="21"/>
      <c r="HC400" s="21"/>
      <c r="HD400" s="21"/>
      <c r="HE400" s="21"/>
      <c r="HF400" s="21"/>
      <c r="HG400" s="21"/>
      <c r="HH400" s="21"/>
      <c r="HI400" s="21"/>
      <c r="HJ400" s="21"/>
      <c r="HK400" s="21"/>
      <c r="HL400" s="21"/>
      <c r="HM400" s="21"/>
      <c r="HN400" s="21"/>
      <c r="HO400" s="21"/>
      <c r="HP400" s="21"/>
      <c r="HQ400" s="21"/>
      <c r="HR400" s="21"/>
      <c r="HS400" s="21"/>
      <c r="HT400" s="21"/>
      <c r="HU400" s="21"/>
      <c r="HV400" s="21"/>
      <c r="HW400" s="21"/>
      <c r="HX400" s="21"/>
      <c r="HY400" s="21"/>
      <c r="HZ400" s="21"/>
      <c r="IA400" s="21"/>
      <c r="IB400" s="21"/>
      <c r="IC400" s="21"/>
      <c r="ID400" s="21"/>
      <c r="IE400" s="21"/>
      <c r="IF400" s="21"/>
      <c r="IG400" s="21"/>
      <c r="IH400" s="21"/>
      <c r="II400" s="21"/>
      <c r="IJ400" s="21"/>
    </row>
    <row r="401" spans="2:244" s="1" customFormat="1" ht="15.75" x14ac:dyDescent="0.25">
      <c r="B401" s="37"/>
      <c r="C401" s="38"/>
      <c r="D401" s="6" t="str">
        <f>HYPERLINK(CONCATENATE("http://www.genenames.org/cgi-bin/gene_symbol_report?hgnc_id=HGNC:23213"),"PIGW")</f>
        <v>PIGW</v>
      </c>
      <c r="E401" s="8" t="s">
        <v>355</v>
      </c>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c r="DA401" s="21"/>
      <c r="DB401" s="21"/>
      <c r="DC401" s="21"/>
      <c r="DD401" s="21"/>
      <c r="DE401" s="21"/>
      <c r="DF401" s="21"/>
      <c r="DG401" s="21"/>
      <c r="DH401" s="21"/>
      <c r="DI401" s="21"/>
      <c r="DJ401" s="21"/>
      <c r="DK401" s="21"/>
      <c r="DL401" s="21"/>
      <c r="DM401" s="21"/>
      <c r="DN401" s="21"/>
      <c r="DO401" s="21"/>
      <c r="DP401" s="21"/>
      <c r="DQ401" s="21"/>
      <c r="DR401" s="21"/>
      <c r="DS401" s="21"/>
      <c r="DT401" s="21"/>
      <c r="DU401" s="21"/>
      <c r="DV401" s="21"/>
      <c r="DW401" s="21"/>
      <c r="DX401" s="21"/>
      <c r="DY401" s="21"/>
      <c r="DZ401" s="21"/>
      <c r="EA401" s="21"/>
      <c r="EB401" s="21"/>
      <c r="EC401" s="21"/>
      <c r="ED401" s="21"/>
      <c r="EE401" s="21"/>
      <c r="EF401" s="21"/>
      <c r="EG401" s="21"/>
      <c r="EH401" s="21"/>
      <c r="EI401" s="21"/>
      <c r="EJ401" s="21"/>
      <c r="EK401" s="21"/>
      <c r="EL401" s="21"/>
      <c r="EM401" s="21"/>
      <c r="EN401" s="21"/>
      <c r="EO401" s="21"/>
      <c r="EP401" s="21"/>
      <c r="EQ401" s="21"/>
      <c r="ER401" s="21"/>
      <c r="ES401" s="21"/>
      <c r="ET401" s="21"/>
      <c r="EU401" s="21"/>
      <c r="EV401" s="21"/>
      <c r="EW401" s="21"/>
      <c r="EX401" s="21"/>
      <c r="EY401" s="21"/>
      <c r="EZ401" s="21"/>
      <c r="FA401" s="21"/>
      <c r="FB401" s="21"/>
      <c r="FC401" s="21"/>
      <c r="FD401" s="21"/>
      <c r="FE401" s="21"/>
      <c r="FF401" s="21"/>
      <c r="FG401" s="21"/>
      <c r="FH401" s="21"/>
      <c r="FI401" s="21"/>
      <c r="FJ401" s="21"/>
      <c r="FK401" s="21"/>
      <c r="FL401" s="21"/>
      <c r="FM401" s="21"/>
      <c r="FN401" s="21"/>
      <c r="FO401" s="21"/>
      <c r="FP401" s="21"/>
      <c r="FQ401" s="21"/>
      <c r="FR401" s="21"/>
      <c r="FS401" s="21"/>
      <c r="FT401" s="21"/>
      <c r="FU401" s="21"/>
      <c r="FV401" s="21"/>
      <c r="FW401" s="21"/>
      <c r="FX401" s="21"/>
      <c r="FY401" s="21"/>
      <c r="FZ401" s="21"/>
      <c r="GA401" s="21"/>
      <c r="GB401" s="21"/>
      <c r="GC401" s="21"/>
      <c r="GD401" s="21"/>
      <c r="GE401" s="21"/>
      <c r="GF401" s="21"/>
      <c r="GG401" s="21"/>
      <c r="GH401" s="21"/>
      <c r="GI401" s="21"/>
      <c r="GJ401" s="21"/>
      <c r="GK401" s="21"/>
      <c r="GL401" s="21"/>
      <c r="GM401" s="21"/>
      <c r="GN401" s="21"/>
      <c r="GO401" s="21"/>
      <c r="GP401" s="21"/>
      <c r="GQ401" s="21"/>
      <c r="GR401" s="21"/>
      <c r="GS401" s="21"/>
      <c r="GT401" s="21"/>
      <c r="GU401" s="21"/>
      <c r="GV401" s="21"/>
      <c r="GW401" s="21"/>
      <c r="GX401" s="21"/>
      <c r="GY401" s="21"/>
      <c r="GZ401" s="21"/>
      <c r="HA401" s="21"/>
      <c r="HB401" s="21"/>
      <c r="HC401" s="21"/>
      <c r="HD401" s="21"/>
      <c r="HE401" s="21"/>
      <c r="HF401" s="21"/>
      <c r="HG401" s="21"/>
      <c r="HH401" s="21"/>
      <c r="HI401" s="21"/>
      <c r="HJ401" s="21"/>
      <c r="HK401" s="21"/>
      <c r="HL401" s="21"/>
      <c r="HM401" s="21"/>
      <c r="HN401" s="21"/>
      <c r="HO401" s="21"/>
      <c r="HP401" s="21"/>
      <c r="HQ401" s="21"/>
      <c r="HR401" s="21"/>
      <c r="HS401" s="21"/>
      <c r="HT401" s="21"/>
      <c r="HU401" s="21"/>
      <c r="HV401" s="21"/>
      <c r="HW401" s="21"/>
      <c r="HX401" s="21"/>
      <c r="HY401" s="21"/>
      <c r="HZ401" s="21"/>
      <c r="IA401" s="21"/>
      <c r="IB401" s="21"/>
      <c r="IC401" s="21"/>
      <c r="ID401" s="21"/>
      <c r="IE401" s="21"/>
      <c r="IF401" s="21"/>
      <c r="IG401" s="21"/>
      <c r="IH401" s="21"/>
      <c r="II401" s="21"/>
      <c r="IJ401" s="21"/>
    </row>
    <row r="402" spans="2:244" s="1" customFormat="1" ht="15.75" x14ac:dyDescent="0.25">
      <c r="B402" s="37"/>
      <c r="C402" s="38"/>
      <c r="D402" s="6" t="str">
        <f>HYPERLINK(CONCATENATE("http://www.genenames.org/cgi-bin/gene_symbol_report?hgnc_id=HGNC:26046"),"PIGX")</f>
        <v>PIGX</v>
      </c>
      <c r="E402" s="8" t="s">
        <v>356</v>
      </c>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c r="DA402" s="21"/>
      <c r="DB402" s="21"/>
      <c r="DC402" s="21"/>
      <c r="DD402" s="21"/>
      <c r="DE402" s="21"/>
      <c r="DF402" s="21"/>
      <c r="DG402" s="21"/>
      <c r="DH402" s="21"/>
      <c r="DI402" s="21"/>
      <c r="DJ402" s="21"/>
      <c r="DK402" s="21"/>
      <c r="DL402" s="21"/>
      <c r="DM402" s="21"/>
      <c r="DN402" s="21"/>
      <c r="DO402" s="21"/>
      <c r="DP402" s="21"/>
      <c r="DQ402" s="21"/>
      <c r="DR402" s="21"/>
      <c r="DS402" s="21"/>
      <c r="DT402" s="21"/>
      <c r="DU402" s="21"/>
      <c r="DV402" s="21"/>
      <c r="DW402" s="21"/>
      <c r="DX402" s="21"/>
      <c r="DY402" s="21"/>
      <c r="DZ402" s="21"/>
      <c r="EA402" s="21"/>
      <c r="EB402" s="21"/>
      <c r="EC402" s="21"/>
      <c r="ED402" s="21"/>
      <c r="EE402" s="21"/>
      <c r="EF402" s="21"/>
      <c r="EG402" s="21"/>
      <c r="EH402" s="21"/>
      <c r="EI402" s="21"/>
      <c r="EJ402" s="21"/>
      <c r="EK402" s="21"/>
      <c r="EL402" s="21"/>
      <c r="EM402" s="21"/>
      <c r="EN402" s="21"/>
      <c r="EO402" s="21"/>
      <c r="EP402" s="21"/>
      <c r="EQ402" s="21"/>
      <c r="ER402" s="21"/>
      <c r="ES402" s="21"/>
      <c r="ET402" s="21"/>
      <c r="EU402" s="21"/>
      <c r="EV402" s="21"/>
      <c r="EW402" s="21"/>
      <c r="EX402" s="21"/>
      <c r="EY402" s="21"/>
      <c r="EZ402" s="21"/>
      <c r="FA402" s="21"/>
      <c r="FB402" s="21"/>
      <c r="FC402" s="21"/>
      <c r="FD402" s="21"/>
      <c r="FE402" s="21"/>
      <c r="FF402" s="21"/>
      <c r="FG402" s="21"/>
      <c r="FH402" s="21"/>
      <c r="FI402" s="21"/>
      <c r="FJ402" s="21"/>
      <c r="FK402" s="21"/>
      <c r="FL402" s="21"/>
      <c r="FM402" s="21"/>
      <c r="FN402" s="21"/>
      <c r="FO402" s="21"/>
      <c r="FP402" s="21"/>
      <c r="FQ402" s="21"/>
      <c r="FR402" s="21"/>
      <c r="FS402" s="21"/>
      <c r="FT402" s="21"/>
      <c r="FU402" s="21"/>
      <c r="FV402" s="21"/>
      <c r="FW402" s="21"/>
      <c r="FX402" s="21"/>
      <c r="FY402" s="21"/>
      <c r="FZ402" s="21"/>
      <c r="GA402" s="21"/>
      <c r="GB402" s="21"/>
      <c r="GC402" s="21"/>
      <c r="GD402" s="21"/>
      <c r="GE402" s="21"/>
      <c r="GF402" s="21"/>
      <c r="GG402" s="21"/>
      <c r="GH402" s="21"/>
      <c r="GI402" s="21"/>
      <c r="GJ402" s="21"/>
      <c r="GK402" s="21"/>
      <c r="GL402" s="21"/>
      <c r="GM402" s="21"/>
      <c r="GN402" s="21"/>
      <c r="GO402" s="21"/>
      <c r="GP402" s="21"/>
      <c r="GQ402" s="21"/>
      <c r="GR402" s="21"/>
      <c r="GS402" s="21"/>
      <c r="GT402" s="21"/>
      <c r="GU402" s="21"/>
      <c r="GV402" s="21"/>
      <c r="GW402" s="21"/>
      <c r="GX402" s="21"/>
      <c r="GY402" s="21"/>
      <c r="GZ402" s="21"/>
      <c r="HA402" s="21"/>
      <c r="HB402" s="21"/>
      <c r="HC402" s="21"/>
      <c r="HD402" s="21"/>
      <c r="HE402" s="21"/>
      <c r="HF402" s="21"/>
      <c r="HG402" s="21"/>
      <c r="HH402" s="21"/>
      <c r="HI402" s="21"/>
      <c r="HJ402" s="21"/>
      <c r="HK402" s="21"/>
      <c r="HL402" s="21"/>
      <c r="HM402" s="21"/>
      <c r="HN402" s="21"/>
      <c r="HO402" s="21"/>
      <c r="HP402" s="21"/>
      <c r="HQ402" s="21"/>
      <c r="HR402" s="21"/>
      <c r="HS402" s="21"/>
      <c r="HT402" s="21"/>
      <c r="HU402" s="21"/>
      <c r="HV402" s="21"/>
      <c r="HW402" s="21"/>
      <c r="HX402" s="21"/>
      <c r="HY402" s="21"/>
      <c r="HZ402" s="21"/>
      <c r="IA402" s="21"/>
      <c r="IB402" s="21"/>
      <c r="IC402" s="21"/>
      <c r="ID402" s="21"/>
      <c r="IE402" s="21"/>
      <c r="IF402" s="21"/>
      <c r="IG402" s="21"/>
      <c r="IH402" s="21"/>
      <c r="II402" s="21"/>
      <c r="IJ402" s="21"/>
    </row>
    <row r="403" spans="2:244" s="1" customFormat="1" ht="15.75" x14ac:dyDescent="0.25">
      <c r="B403" s="37"/>
      <c r="C403" s="38"/>
      <c r="D403" s="6" t="str">
        <f>HYPERLINK(CONCATENATE("http://www.genenames.org/cgi-bin/gene_symbol_report?hgnc_id=HGNC:28213"),"PIGY")</f>
        <v>PIGY</v>
      </c>
      <c r="E403" s="8" t="s">
        <v>357</v>
      </c>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c r="DA403" s="21"/>
      <c r="DB403" s="21"/>
      <c r="DC403" s="21"/>
      <c r="DD403" s="21"/>
      <c r="DE403" s="21"/>
      <c r="DF403" s="21"/>
      <c r="DG403" s="21"/>
      <c r="DH403" s="21"/>
      <c r="DI403" s="21"/>
      <c r="DJ403" s="21"/>
      <c r="DK403" s="21"/>
      <c r="DL403" s="21"/>
      <c r="DM403" s="21"/>
      <c r="DN403" s="21"/>
      <c r="DO403" s="21"/>
      <c r="DP403" s="21"/>
      <c r="DQ403" s="21"/>
      <c r="DR403" s="21"/>
      <c r="DS403" s="21"/>
      <c r="DT403" s="21"/>
      <c r="DU403" s="21"/>
      <c r="DV403" s="21"/>
      <c r="DW403" s="21"/>
      <c r="DX403" s="21"/>
      <c r="DY403" s="21"/>
      <c r="DZ403" s="21"/>
      <c r="EA403" s="21"/>
      <c r="EB403" s="21"/>
      <c r="EC403" s="21"/>
      <c r="ED403" s="21"/>
      <c r="EE403" s="21"/>
      <c r="EF403" s="21"/>
      <c r="EG403" s="21"/>
      <c r="EH403" s="21"/>
      <c r="EI403" s="21"/>
      <c r="EJ403" s="21"/>
      <c r="EK403" s="21"/>
      <c r="EL403" s="21"/>
      <c r="EM403" s="21"/>
      <c r="EN403" s="21"/>
      <c r="EO403" s="21"/>
      <c r="EP403" s="21"/>
      <c r="EQ403" s="21"/>
      <c r="ER403" s="21"/>
      <c r="ES403" s="21"/>
      <c r="ET403" s="21"/>
      <c r="EU403" s="21"/>
      <c r="EV403" s="21"/>
      <c r="EW403" s="21"/>
      <c r="EX403" s="21"/>
      <c r="EY403" s="21"/>
      <c r="EZ403" s="21"/>
      <c r="FA403" s="21"/>
      <c r="FB403" s="21"/>
      <c r="FC403" s="21"/>
      <c r="FD403" s="21"/>
      <c r="FE403" s="21"/>
      <c r="FF403" s="21"/>
      <c r="FG403" s="21"/>
      <c r="FH403" s="21"/>
      <c r="FI403" s="21"/>
      <c r="FJ403" s="21"/>
      <c r="FK403" s="21"/>
      <c r="FL403" s="21"/>
      <c r="FM403" s="21"/>
      <c r="FN403" s="21"/>
      <c r="FO403" s="21"/>
      <c r="FP403" s="21"/>
      <c r="FQ403" s="21"/>
      <c r="FR403" s="21"/>
      <c r="FS403" s="21"/>
      <c r="FT403" s="21"/>
      <c r="FU403" s="21"/>
      <c r="FV403" s="21"/>
      <c r="FW403" s="21"/>
      <c r="FX403" s="21"/>
      <c r="FY403" s="21"/>
      <c r="FZ403" s="21"/>
      <c r="GA403" s="21"/>
      <c r="GB403" s="21"/>
      <c r="GC403" s="21"/>
      <c r="GD403" s="21"/>
      <c r="GE403" s="21"/>
      <c r="GF403" s="21"/>
      <c r="GG403" s="21"/>
      <c r="GH403" s="21"/>
      <c r="GI403" s="21"/>
      <c r="GJ403" s="21"/>
      <c r="GK403" s="21"/>
      <c r="GL403" s="21"/>
      <c r="GM403" s="21"/>
      <c r="GN403" s="21"/>
      <c r="GO403" s="21"/>
      <c r="GP403" s="21"/>
      <c r="GQ403" s="21"/>
      <c r="GR403" s="21"/>
      <c r="GS403" s="21"/>
      <c r="GT403" s="21"/>
      <c r="GU403" s="21"/>
      <c r="GV403" s="21"/>
      <c r="GW403" s="21"/>
      <c r="GX403" s="21"/>
      <c r="GY403" s="21"/>
      <c r="GZ403" s="21"/>
      <c r="HA403" s="21"/>
      <c r="HB403" s="21"/>
      <c r="HC403" s="21"/>
      <c r="HD403" s="21"/>
      <c r="HE403" s="21"/>
      <c r="HF403" s="21"/>
      <c r="HG403" s="21"/>
      <c r="HH403" s="21"/>
      <c r="HI403" s="21"/>
      <c r="HJ403" s="21"/>
      <c r="HK403" s="21"/>
      <c r="HL403" s="21"/>
      <c r="HM403" s="21"/>
      <c r="HN403" s="21"/>
      <c r="HO403" s="21"/>
      <c r="HP403" s="21"/>
      <c r="HQ403" s="21"/>
      <c r="HR403" s="21"/>
      <c r="HS403" s="21"/>
      <c r="HT403" s="21"/>
      <c r="HU403" s="21"/>
      <c r="HV403" s="21"/>
      <c r="HW403" s="21"/>
      <c r="HX403" s="21"/>
      <c r="HY403" s="21"/>
      <c r="HZ403" s="21"/>
      <c r="IA403" s="21"/>
      <c r="IB403" s="21"/>
      <c r="IC403" s="21"/>
      <c r="ID403" s="21"/>
      <c r="IE403" s="21"/>
      <c r="IF403" s="21"/>
      <c r="IG403" s="21"/>
      <c r="IH403" s="21"/>
      <c r="II403" s="21"/>
      <c r="IJ403" s="21"/>
    </row>
    <row r="404" spans="2:244" s="1" customFormat="1" ht="15.75" x14ac:dyDescent="0.25">
      <c r="B404" s="37"/>
      <c r="C404" s="38"/>
      <c r="D404" s="6" t="str">
        <f>HYPERLINK(CONCATENATE("http://www.genenames.org/cgi-bin/gene_symbol_report?hgnc_id=HGNC:30596"),"PIGZ")</f>
        <v>PIGZ</v>
      </c>
      <c r="E404" s="8" t="s">
        <v>358</v>
      </c>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c r="DA404" s="21"/>
      <c r="DB404" s="21"/>
      <c r="DC404" s="21"/>
      <c r="DD404" s="21"/>
      <c r="DE404" s="21"/>
      <c r="DF404" s="21"/>
      <c r="DG404" s="21"/>
      <c r="DH404" s="21"/>
      <c r="DI404" s="21"/>
      <c r="DJ404" s="21"/>
      <c r="DK404" s="21"/>
      <c r="DL404" s="21"/>
      <c r="DM404" s="21"/>
      <c r="DN404" s="21"/>
      <c r="DO404" s="21"/>
      <c r="DP404" s="21"/>
      <c r="DQ404" s="21"/>
      <c r="DR404" s="21"/>
      <c r="DS404" s="21"/>
      <c r="DT404" s="21"/>
      <c r="DU404" s="21"/>
      <c r="DV404" s="21"/>
      <c r="DW404" s="21"/>
      <c r="DX404" s="21"/>
      <c r="DY404" s="21"/>
      <c r="DZ404" s="21"/>
      <c r="EA404" s="21"/>
      <c r="EB404" s="21"/>
      <c r="EC404" s="21"/>
      <c r="ED404" s="21"/>
      <c r="EE404" s="21"/>
      <c r="EF404" s="21"/>
      <c r="EG404" s="21"/>
      <c r="EH404" s="21"/>
      <c r="EI404" s="21"/>
      <c r="EJ404" s="21"/>
      <c r="EK404" s="21"/>
      <c r="EL404" s="21"/>
      <c r="EM404" s="21"/>
      <c r="EN404" s="21"/>
      <c r="EO404" s="21"/>
      <c r="EP404" s="21"/>
      <c r="EQ404" s="21"/>
      <c r="ER404" s="21"/>
      <c r="ES404" s="21"/>
      <c r="ET404" s="21"/>
      <c r="EU404" s="21"/>
      <c r="EV404" s="21"/>
      <c r="EW404" s="21"/>
      <c r="EX404" s="21"/>
      <c r="EY404" s="21"/>
      <c r="EZ404" s="21"/>
      <c r="FA404" s="21"/>
      <c r="FB404" s="21"/>
      <c r="FC404" s="21"/>
      <c r="FD404" s="21"/>
      <c r="FE404" s="21"/>
      <c r="FF404" s="21"/>
      <c r="FG404" s="21"/>
      <c r="FH404" s="21"/>
      <c r="FI404" s="21"/>
      <c r="FJ404" s="21"/>
      <c r="FK404" s="21"/>
      <c r="FL404" s="21"/>
      <c r="FM404" s="21"/>
      <c r="FN404" s="21"/>
      <c r="FO404" s="21"/>
      <c r="FP404" s="21"/>
      <c r="FQ404" s="21"/>
      <c r="FR404" s="21"/>
      <c r="FS404" s="21"/>
      <c r="FT404" s="21"/>
      <c r="FU404" s="21"/>
      <c r="FV404" s="21"/>
      <c r="FW404" s="21"/>
      <c r="FX404" s="21"/>
      <c r="FY404" s="21"/>
      <c r="FZ404" s="21"/>
      <c r="GA404" s="21"/>
      <c r="GB404" s="21"/>
      <c r="GC404" s="21"/>
      <c r="GD404" s="21"/>
      <c r="GE404" s="21"/>
      <c r="GF404" s="21"/>
      <c r="GG404" s="21"/>
      <c r="GH404" s="21"/>
      <c r="GI404" s="21"/>
      <c r="GJ404" s="21"/>
      <c r="GK404" s="21"/>
      <c r="GL404" s="21"/>
      <c r="GM404" s="21"/>
      <c r="GN404" s="21"/>
      <c r="GO404" s="21"/>
      <c r="GP404" s="21"/>
      <c r="GQ404" s="21"/>
      <c r="GR404" s="21"/>
      <c r="GS404" s="21"/>
      <c r="GT404" s="21"/>
      <c r="GU404" s="21"/>
      <c r="GV404" s="21"/>
      <c r="GW404" s="21"/>
      <c r="GX404" s="21"/>
      <c r="GY404" s="21"/>
      <c r="GZ404" s="21"/>
      <c r="HA404" s="21"/>
      <c r="HB404" s="21"/>
      <c r="HC404" s="21"/>
      <c r="HD404" s="21"/>
      <c r="HE404" s="21"/>
      <c r="HF404" s="21"/>
      <c r="HG404" s="21"/>
      <c r="HH404" s="21"/>
      <c r="HI404" s="21"/>
      <c r="HJ404" s="21"/>
      <c r="HK404" s="21"/>
      <c r="HL404" s="21"/>
      <c r="HM404" s="21"/>
      <c r="HN404" s="21"/>
      <c r="HO404" s="21"/>
      <c r="HP404" s="21"/>
      <c r="HQ404" s="21"/>
      <c r="HR404" s="21"/>
      <c r="HS404" s="21"/>
      <c r="HT404" s="21"/>
      <c r="HU404" s="21"/>
      <c r="HV404" s="21"/>
      <c r="HW404" s="21"/>
      <c r="HX404" s="21"/>
      <c r="HY404" s="21"/>
      <c r="HZ404" s="21"/>
      <c r="IA404" s="21"/>
      <c r="IB404" s="21"/>
      <c r="IC404" s="21"/>
      <c r="ID404" s="21"/>
      <c r="IE404" s="21"/>
      <c r="IF404" s="21"/>
      <c r="IG404" s="21"/>
      <c r="IH404" s="21"/>
      <c r="II404" s="21"/>
      <c r="IJ404" s="21"/>
    </row>
    <row r="405" spans="2:244" s="28" customFormat="1" ht="0.75" customHeight="1" x14ac:dyDescent="0.25">
      <c r="B405" s="24"/>
      <c r="C405" s="25"/>
      <c r="D405" s="26"/>
      <c r="E405" s="27"/>
    </row>
    <row r="406" spans="2:244" s="1" customFormat="1" ht="15.75" x14ac:dyDescent="0.25">
      <c r="B406" s="37" t="s">
        <v>359</v>
      </c>
      <c r="C406" s="38"/>
      <c r="D406" s="6" t="str">
        <f>HYPERLINK(CONCATENATE("http://www.genenames.org/cgi-bin/gene_symbol_report?hgnc_id=HGNC:26483"),"GLT1D1")</f>
        <v>GLT1D1</v>
      </c>
      <c r="E406" s="8" t="s">
        <v>3</v>
      </c>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c r="DA406" s="21"/>
      <c r="DB406" s="21"/>
      <c r="DC406" s="21"/>
      <c r="DD406" s="21"/>
      <c r="DE406" s="21"/>
      <c r="DF406" s="21"/>
      <c r="DG406" s="21"/>
      <c r="DH406" s="21"/>
      <c r="DI406" s="21"/>
      <c r="DJ406" s="21"/>
      <c r="DK406" s="21"/>
      <c r="DL406" s="21"/>
      <c r="DM406" s="21"/>
      <c r="DN406" s="21"/>
      <c r="DO406" s="21"/>
      <c r="DP406" s="21"/>
      <c r="DQ406" s="21"/>
      <c r="DR406" s="21"/>
      <c r="DS406" s="21"/>
      <c r="DT406" s="21"/>
      <c r="DU406" s="21"/>
      <c r="DV406" s="21"/>
      <c r="DW406" s="21"/>
      <c r="DX406" s="21"/>
      <c r="DY406" s="21"/>
      <c r="DZ406" s="21"/>
      <c r="EA406" s="21"/>
      <c r="EB406" s="21"/>
      <c r="EC406" s="21"/>
      <c r="ED406" s="21"/>
      <c r="EE406" s="21"/>
      <c r="EF406" s="21"/>
      <c r="EG406" s="21"/>
      <c r="EH406" s="21"/>
      <c r="EI406" s="21"/>
      <c r="EJ406" s="21"/>
      <c r="EK406" s="21"/>
      <c r="EL406" s="21"/>
      <c r="EM406" s="21"/>
      <c r="EN406" s="21"/>
      <c r="EO406" s="21"/>
      <c r="EP406" s="21"/>
      <c r="EQ406" s="21"/>
      <c r="ER406" s="21"/>
      <c r="ES406" s="21"/>
      <c r="ET406" s="21"/>
      <c r="EU406" s="21"/>
      <c r="EV406" s="21"/>
      <c r="EW406" s="21"/>
      <c r="EX406" s="21"/>
      <c r="EY406" s="21"/>
      <c r="EZ406" s="21"/>
      <c r="FA406" s="21"/>
      <c r="FB406" s="21"/>
      <c r="FC406" s="21"/>
      <c r="FD406" s="21"/>
      <c r="FE406" s="21"/>
      <c r="FF406" s="21"/>
      <c r="FG406" s="21"/>
      <c r="FH406" s="21"/>
      <c r="FI406" s="21"/>
      <c r="FJ406" s="21"/>
      <c r="FK406" s="21"/>
      <c r="FL406" s="21"/>
      <c r="FM406" s="21"/>
      <c r="FN406" s="21"/>
      <c r="FO406" s="21"/>
      <c r="FP406" s="21"/>
      <c r="FQ406" s="21"/>
      <c r="FR406" s="21"/>
      <c r="FS406" s="21"/>
      <c r="FT406" s="21"/>
      <c r="FU406" s="21"/>
      <c r="FV406" s="21"/>
      <c r="FW406" s="21"/>
      <c r="FX406" s="21"/>
      <c r="FY406" s="21"/>
      <c r="FZ406" s="21"/>
      <c r="GA406" s="21"/>
      <c r="GB406" s="21"/>
      <c r="GC406" s="21"/>
      <c r="GD406" s="21"/>
      <c r="GE406" s="21"/>
      <c r="GF406" s="21"/>
      <c r="GG406" s="21"/>
      <c r="GH406" s="21"/>
      <c r="GI406" s="21"/>
      <c r="GJ406" s="21"/>
      <c r="GK406" s="21"/>
      <c r="GL406" s="21"/>
      <c r="GM406" s="21"/>
      <c r="GN406" s="21"/>
      <c r="GO406" s="21"/>
      <c r="GP406" s="21"/>
      <c r="GQ406" s="21"/>
      <c r="GR406" s="21"/>
      <c r="GS406" s="21"/>
      <c r="GT406" s="21"/>
      <c r="GU406" s="21"/>
      <c r="GV406" s="21"/>
      <c r="GW406" s="21"/>
      <c r="GX406" s="21"/>
      <c r="GY406" s="21"/>
      <c r="GZ406" s="21"/>
      <c r="HA406" s="21"/>
      <c r="HB406" s="21"/>
      <c r="HC406" s="21"/>
      <c r="HD406" s="21"/>
      <c r="HE406" s="21"/>
      <c r="HF406" s="21"/>
      <c r="HG406" s="21"/>
      <c r="HH406" s="21"/>
      <c r="HI406" s="21"/>
      <c r="HJ406" s="21"/>
      <c r="HK406" s="21"/>
      <c r="HL406" s="21"/>
      <c r="HM406" s="21"/>
      <c r="HN406" s="21"/>
      <c r="HO406" s="21"/>
      <c r="HP406" s="21"/>
      <c r="HQ406" s="21"/>
      <c r="HR406" s="21"/>
      <c r="HS406" s="21"/>
      <c r="HT406" s="21"/>
      <c r="HU406" s="21"/>
      <c r="HV406" s="21"/>
      <c r="HW406" s="21"/>
      <c r="HX406" s="21"/>
      <c r="HY406" s="21"/>
      <c r="HZ406" s="21"/>
      <c r="IA406" s="21"/>
      <c r="IB406" s="21"/>
      <c r="IC406" s="21"/>
      <c r="ID406" s="21"/>
      <c r="IE406" s="21"/>
      <c r="IF406" s="21"/>
      <c r="IG406" s="21"/>
      <c r="IH406" s="21"/>
      <c r="II406" s="21"/>
      <c r="IJ406" s="21"/>
    </row>
    <row r="407" spans="2:244" s="1" customFormat="1" ht="15.75" x14ac:dyDescent="0.25">
      <c r="B407" s="37"/>
      <c r="C407" s="38"/>
      <c r="D407" s="6" t="str">
        <f>HYPERLINK(CONCATENATE("http://www.genenames.org/cgi-bin/gene_symbol_report?hgnc_id=HGNC:24870"),"GLT8D1")</f>
        <v>GLT8D1</v>
      </c>
      <c r="E407" s="8" t="s">
        <v>360</v>
      </c>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c r="DA407" s="21"/>
      <c r="DB407" s="21"/>
      <c r="DC407" s="21"/>
      <c r="DD407" s="21"/>
      <c r="DE407" s="21"/>
      <c r="DF407" s="21"/>
      <c r="DG407" s="21"/>
      <c r="DH407" s="21"/>
      <c r="DI407" s="21"/>
      <c r="DJ407" s="21"/>
      <c r="DK407" s="21"/>
      <c r="DL407" s="21"/>
      <c r="DM407" s="21"/>
      <c r="DN407" s="21"/>
      <c r="DO407" s="21"/>
      <c r="DP407" s="21"/>
      <c r="DQ407" s="21"/>
      <c r="DR407" s="21"/>
      <c r="DS407" s="21"/>
      <c r="DT407" s="21"/>
      <c r="DU407" s="21"/>
      <c r="DV407" s="21"/>
      <c r="DW407" s="21"/>
      <c r="DX407" s="21"/>
      <c r="DY407" s="21"/>
      <c r="DZ407" s="21"/>
      <c r="EA407" s="21"/>
      <c r="EB407" s="21"/>
      <c r="EC407" s="21"/>
      <c r="ED407" s="21"/>
      <c r="EE407" s="21"/>
      <c r="EF407" s="21"/>
      <c r="EG407" s="21"/>
      <c r="EH407" s="21"/>
      <c r="EI407" s="21"/>
      <c r="EJ407" s="21"/>
      <c r="EK407" s="21"/>
      <c r="EL407" s="21"/>
      <c r="EM407" s="21"/>
      <c r="EN407" s="21"/>
      <c r="EO407" s="21"/>
      <c r="EP407" s="21"/>
      <c r="EQ407" s="21"/>
      <c r="ER407" s="21"/>
      <c r="ES407" s="21"/>
      <c r="ET407" s="21"/>
      <c r="EU407" s="21"/>
      <c r="EV407" s="21"/>
      <c r="EW407" s="21"/>
      <c r="EX407" s="21"/>
      <c r="EY407" s="21"/>
      <c r="EZ407" s="21"/>
      <c r="FA407" s="21"/>
      <c r="FB407" s="21"/>
      <c r="FC407" s="21"/>
      <c r="FD407" s="21"/>
      <c r="FE407" s="21"/>
      <c r="FF407" s="21"/>
      <c r="FG407" s="21"/>
      <c r="FH407" s="21"/>
      <c r="FI407" s="21"/>
      <c r="FJ407" s="21"/>
      <c r="FK407" s="21"/>
      <c r="FL407" s="21"/>
      <c r="FM407" s="21"/>
      <c r="FN407" s="21"/>
      <c r="FO407" s="21"/>
      <c r="FP407" s="21"/>
      <c r="FQ407" s="21"/>
      <c r="FR407" s="21"/>
      <c r="FS407" s="21"/>
      <c r="FT407" s="21"/>
      <c r="FU407" s="21"/>
      <c r="FV407" s="21"/>
      <c r="FW407" s="21"/>
      <c r="FX407" s="21"/>
      <c r="FY407" s="21"/>
      <c r="FZ407" s="21"/>
      <c r="GA407" s="21"/>
      <c r="GB407" s="21"/>
      <c r="GC407" s="21"/>
      <c r="GD407" s="21"/>
      <c r="GE407" s="21"/>
      <c r="GF407" s="21"/>
      <c r="GG407" s="21"/>
      <c r="GH407" s="21"/>
      <c r="GI407" s="21"/>
      <c r="GJ407" s="21"/>
      <c r="GK407" s="21"/>
      <c r="GL407" s="21"/>
      <c r="GM407" s="21"/>
      <c r="GN407" s="21"/>
      <c r="GO407" s="21"/>
      <c r="GP407" s="21"/>
      <c r="GQ407" s="21"/>
      <c r="GR407" s="21"/>
      <c r="GS407" s="21"/>
      <c r="GT407" s="21"/>
      <c r="GU407" s="21"/>
      <c r="GV407" s="21"/>
      <c r="GW407" s="21"/>
      <c r="GX407" s="21"/>
      <c r="GY407" s="21"/>
      <c r="GZ407" s="21"/>
      <c r="HA407" s="21"/>
      <c r="HB407" s="21"/>
      <c r="HC407" s="21"/>
      <c r="HD407" s="21"/>
      <c r="HE407" s="21"/>
      <c r="HF407" s="21"/>
      <c r="HG407" s="21"/>
      <c r="HH407" s="21"/>
      <c r="HI407" s="21"/>
      <c r="HJ407" s="21"/>
      <c r="HK407" s="21"/>
      <c r="HL407" s="21"/>
      <c r="HM407" s="21"/>
      <c r="HN407" s="21"/>
      <c r="HO407" s="21"/>
      <c r="HP407" s="21"/>
      <c r="HQ407" s="21"/>
      <c r="HR407" s="21"/>
      <c r="HS407" s="21"/>
      <c r="HT407" s="21"/>
      <c r="HU407" s="21"/>
      <c r="HV407" s="21"/>
      <c r="HW407" s="21"/>
      <c r="HX407" s="21"/>
      <c r="HY407" s="21"/>
      <c r="HZ407" s="21"/>
      <c r="IA407" s="21"/>
      <c r="IB407" s="21"/>
      <c r="IC407" s="21"/>
      <c r="ID407" s="21"/>
      <c r="IE407" s="21"/>
      <c r="IF407" s="21"/>
      <c r="IG407" s="21"/>
      <c r="IH407" s="21"/>
      <c r="II407" s="21"/>
      <c r="IJ407" s="21"/>
    </row>
    <row r="408" spans="2:244" s="1" customFormat="1" ht="15.75" x14ac:dyDescent="0.25">
      <c r="B408" s="37"/>
      <c r="C408" s="38"/>
      <c r="D408" s="6" t="str">
        <f>HYPERLINK(CONCATENATE("http://www.genenames.org/cgi-bin/gene_symbol_report?hgnc_id=HGNC:24890"),"GLT8D2")</f>
        <v>GLT8D2</v>
      </c>
      <c r="E408" s="8" t="s">
        <v>361</v>
      </c>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c r="DA408" s="21"/>
      <c r="DB408" s="21"/>
      <c r="DC408" s="21"/>
      <c r="DD408" s="21"/>
      <c r="DE408" s="21"/>
      <c r="DF408" s="21"/>
      <c r="DG408" s="21"/>
      <c r="DH408" s="21"/>
      <c r="DI408" s="21"/>
      <c r="DJ408" s="21"/>
      <c r="DK408" s="21"/>
      <c r="DL408" s="21"/>
      <c r="DM408" s="21"/>
      <c r="DN408" s="21"/>
      <c r="DO408" s="21"/>
      <c r="DP408" s="21"/>
      <c r="DQ408" s="21"/>
      <c r="DR408" s="21"/>
      <c r="DS408" s="21"/>
      <c r="DT408" s="21"/>
      <c r="DU408" s="21"/>
      <c r="DV408" s="21"/>
      <c r="DW408" s="21"/>
      <c r="DX408" s="21"/>
      <c r="DY408" s="21"/>
      <c r="DZ408" s="21"/>
      <c r="EA408" s="21"/>
      <c r="EB408" s="21"/>
      <c r="EC408" s="21"/>
      <c r="ED408" s="21"/>
      <c r="EE408" s="21"/>
      <c r="EF408" s="21"/>
      <c r="EG408" s="21"/>
      <c r="EH408" s="21"/>
      <c r="EI408" s="21"/>
      <c r="EJ408" s="21"/>
      <c r="EK408" s="21"/>
      <c r="EL408" s="21"/>
      <c r="EM408" s="21"/>
      <c r="EN408" s="21"/>
      <c r="EO408" s="21"/>
      <c r="EP408" s="21"/>
      <c r="EQ408" s="21"/>
      <c r="ER408" s="21"/>
      <c r="ES408" s="21"/>
      <c r="ET408" s="21"/>
      <c r="EU408" s="21"/>
      <c r="EV408" s="21"/>
      <c r="EW408" s="21"/>
      <c r="EX408" s="21"/>
      <c r="EY408" s="21"/>
      <c r="EZ408" s="21"/>
      <c r="FA408" s="21"/>
      <c r="FB408" s="21"/>
      <c r="FC408" s="21"/>
      <c r="FD408" s="21"/>
      <c r="FE408" s="21"/>
      <c r="FF408" s="21"/>
      <c r="FG408" s="21"/>
      <c r="FH408" s="21"/>
      <c r="FI408" s="21"/>
      <c r="FJ408" s="21"/>
      <c r="FK408" s="21"/>
      <c r="FL408" s="21"/>
      <c r="FM408" s="21"/>
      <c r="FN408" s="21"/>
      <c r="FO408" s="21"/>
      <c r="FP408" s="21"/>
      <c r="FQ408" s="21"/>
      <c r="FR408" s="21"/>
      <c r="FS408" s="21"/>
      <c r="FT408" s="21"/>
      <c r="FU408" s="21"/>
      <c r="FV408" s="21"/>
      <c r="FW408" s="21"/>
      <c r="FX408" s="21"/>
      <c r="FY408" s="21"/>
      <c r="FZ408" s="21"/>
      <c r="GA408" s="21"/>
      <c r="GB408" s="21"/>
      <c r="GC408" s="21"/>
      <c r="GD408" s="21"/>
      <c r="GE408" s="21"/>
      <c r="GF408" s="21"/>
      <c r="GG408" s="21"/>
      <c r="GH408" s="21"/>
      <c r="GI408" s="21"/>
      <c r="GJ408" s="21"/>
      <c r="GK408" s="21"/>
      <c r="GL408" s="21"/>
      <c r="GM408" s="21"/>
      <c r="GN408" s="21"/>
      <c r="GO408" s="21"/>
      <c r="GP408" s="21"/>
      <c r="GQ408" s="21"/>
      <c r="GR408" s="21"/>
      <c r="GS408" s="21"/>
      <c r="GT408" s="21"/>
      <c r="GU408" s="21"/>
      <c r="GV408" s="21"/>
      <c r="GW408" s="21"/>
      <c r="GX408" s="21"/>
      <c r="GY408" s="21"/>
      <c r="GZ408" s="21"/>
      <c r="HA408" s="21"/>
      <c r="HB408" s="21"/>
      <c r="HC408" s="21"/>
      <c r="HD408" s="21"/>
      <c r="HE408" s="21"/>
      <c r="HF408" s="21"/>
      <c r="HG408" s="21"/>
      <c r="HH408" s="21"/>
      <c r="HI408" s="21"/>
      <c r="HJ408" s="21"/>
      <c r="HK408" s="21"/>
      <c r="HL408" s="21"/>
      <c r="HM408" s="21"/>
      <c r="HN408" s="21"/>
      <c r="HO408" s="21"/>
      <c r="HP408" s="21"/>
      <c r="HQ408" s="21"/>
      <c r="HR408" s="21"/>
      <c r="HS408" s="21"/>
      <c r="HT408" s="21"/>
      <c r="HU408" s="21"/>
      <c r="HV408" s="21"/>
      <c r="HW408" s="21"/>
      <c r="HX408" s="21"/>
      <c r="HY408" s="21"/>
      <c r="HZ408" s="21"/>
      <c r="IA408" s="21"/>
      <c r="IB408" s="21"/>
      <c r="IC408" s="21"/>
      <c r="ID408" s="21"/>
      <c r="IE408" s="21"/>
      <c r="IF408" s="21"/>
      <c r="IG408" s="21"/>
      <c r="IH408" s="21"/>
      <c r="II408" s="21"/>
      <c r="IJ408" s="21"/>
    </row>
    <row r="409" spans="2:244" s="1" customFormat="1" ht="15.75" x14ac:dyDescent="0.25">
      <c r="B409" s="37"/>
      <c r="C409" s="38"/>
      <c r="D409" s="6" t="str">
        <f>HYPERLINK(CONCATENATE("http://www.genenames.org/cgi-bin/gene_symbol_report?hgnc_id=HGNC:20887"),"GTDC1")</f>
        <v>GTDC1</v>
      </c>
      <c r="E409" s="8" t="s">
        <v>362</v>
      </c>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c r="DA409" s="21"/>
      <c r="DB409" s="21"/>
      <c r="DC409" s="21"/>
      <c r="DD409" s="21"/>
      <c r="DE409" s="21"/>
      <c r="DF409" s="21"/>
      <c r="DG409" s="21"/>
      <c r="DH409" s="21"/>
      <c r="DI409" s="21"/>
      <c r="DJ409" s="21"/>
      <c r="DK409" s="21"/>
      <c r="DL409" s="21"/>
      <c r="DM409" s="21"/>
      <c r="DN409" s="21"/>
      <c r="DO409" s="21"/>
      <c r="DP409" s="21"/>
      <c r="DQ409" s="21"/>
      <c r="DR409" s="21"/>
      <c r="DS409" s="21"/>
      <c r="DT409" s="21"/>
      <c r="DU409" s="21"/>
      <c r="DV409" s="21"/>
      <c r="DW409" s="21"/>
      <c r="DX409" s="21"/>
      <c r="DY409" s="21"/>
      <c r="DZ409" s="21"/>
      <c r="EA409" s="21"/>
      <c r="EB409" s="21"/>
      <c r="EC409" s="21"/>
      <c r="ED409" s="21"/>
      <c r="EE409" s="21"/>
      <c r="EF409" s="21"/>
      <c r="EG409" s="21"/>
      <c r="EH409" s="21"/>
      <c r="EI409" s="21"/>
      <c r="EJ409" s="21"/>
      <c r="EK409" s="21"/>
      <c r="EL409" s="21"/>
      <c r="EM409" s="21"/>
      <c r="EN409" s="21"/>
      <c r="EO409" s="21"/>
      <c r="EP409" s="21"/>
      <c r="EQ409" s="21"/>
      <c r="ER409" s="21"/>
      <c r="ES409" s="21"/>
      <c r="ET409" s="21"/>
      <c r="EU409" s="21"/>
      <c r="EV409" s="21"/>
      <c r="EW409" s="21"/>
      <c r="EX409" s="21"/>
      <c r="EY409" s="21"/>
      <c r="EZ409" s="21"/>
      <c r="FA409" s="21"/>
      <c r="FB409" s="21"/>
      <c r="FC409" s="21"/>
      <c r="FD409" s="21"/>
      <c r="FE409" s="21"/>
      <c r="FF409" s="21"/>
      <c r="FG409" s="21"/>
      <c r="FH409" s="21"/>
      <c r="FI409" s="21"/>
      <c r="FJ409" s="21"/>
      <c r="FK409" s="21"/>
      <c r="FL409" s="21"/>
      <c r="FM409" s="21"/>
      <c r="FN409" s="21"/>
      <c r="FO409" s="21"/>
      <c r="FP409" s="21"/>
      <c r="FQ409" s="21"/>
      <c r="FR409" s="21"/>
      <c r="FS409" s="21"/>
      <c r="FT409" s="21"/>
      <c r="FU409" s="21"/>
      <c r="FV409" s="21"/>
      <c r="FW409" s="21"/>
      <c r="FX409" s="21"/>
      <c r="FY409" s="21"/>
      <c r="FZ409" s="21"/>
      <c r="GA409" s="21"/>
      <c r="GB409" s="21"/>
      <c r="GC409" s="21"/>
      <c r="GD409" s="21"/>
      <c r="GE409" s="21"/>
      <c r="GF409" s="21"/>
      <c r="GG409" s="21"/>
      <c r="GH409" s="21"/>
      <c r="GI409" s="21"/>
      <c r="GJ409" s="21"/>
      <c r="GK409" s="21"/>
      <c r="GL409" s="21"/>
      <c r="GM409" s="21"/>
      <c r="GN409" s="21"/>
      <c r="GO409" s="21"/>
      <c r="GP409" s="21"/>
      <c r="GQ409" s="21"/>
      <c r="GR409" s="21"/>
      <c r="GS409" s="21"/>
      <c r="GT409" s="21"/>
      <c r="GU409" s="21"/>
      <c r="GV409" s="21"/>
      <c r="GW409" s="21"/>
      <c r="GX409" s="21"/>
      <c r="GY409" s="21"/>
      <c r="GZ409" s="21"/>
      <c r="HA409" s="21"/>
      <c r="HB409" s="21"/>
      <c r="HC409" s="21"/>
      <c r="HD409" s="21"/>
      <c r="HE409" s="21"/>
      <c r="HF409" s="21"/>
      <c r="HG409" s="21"/>
      <c r="HH409" s="21"/>
      <c r="HI409" s="21"/>
      <c r="HJ409" s="21"/>
      <c r="HK409" s="21"/>
      <c r="HL409" s="21"/>
      <c r="HM409" s="21"/>
      <c r="HN409" s="21"/>
      <c r="HO409" s="21"/>
      <c r="HP409" s="21"/>
      <c r="HQ409" s="21"/>
      <c r="HR409" s="21"/>
      <c r="HS409" s="21"/>
      <c r="HT409" s="21"/>
      <c r="HU409" s="21"/>
      <c r="HV409" s="21"/>
      <c r="HW409" s="21"/>
      <c r="HX409" s="21"/>
      <c r="HY409" s="21"/>
      <c r="HZ409" s="21"/>
      <c r="IA409" s="21"/>
      <c r="IB409" s="21"/>
      <c r="IC409" s="21"/>
      <c r="ID409" s="21"/>
      <c r="IE409" s="21"/>
      <c r="IF409" s="21"/>
      <c r="IG409" s="21"/>
      <c r="IH409" s="21"/>
      <c r="II409" s="21"/>
      <c r="IJ409" s="21"/>
    </row>
    <row r="410" spans="2:244" s="28" customFormat="1" ht="0.75" customHeight="1" x14ac:dyDescent="0.25">
      <c r="B410" s="24"/>
      <c r="C410" s="25"/>
      <c r="D410" s="26"/>
      <c r="E410" s="27"/>
    </row>
    <row r="411" spans="2:244" s="1" customFormat="1" ht="15.75" x14ac:dyDescent="0.25">
      <c r="B411" s="37" t="s">
        <v>363</v>
      </c>
      <c r="C411" s="38"/>
      <c r="D411" s="6" t="s">
        <v>364</v>
      </c>
      <c r="E411" s="8" t="s">
        <v>365</v>
      </c>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c r="DA411" s="21"/>
      <c r="DB411" s="21"/>
      <c r="DC411" s="21"/>
      <c r="DD411" s="21"/>
      <c r="DE411" s="21"/>
      <c r="DF411" s="21"/>
      <c r="DG411" s="21"/>
      <c r="DH411" s="21"/>
      <c r="DI411" s="21"/>
      <c r="DJ411" s="21"/>
      <c r="DK411" s="21"/>
      <c r="DL411" s="21"/>
      <c r="DM411" s="21"/>
      <c r="DN411" s="21"/>
      <c r="DO411" s="21"/>
      <c r="DP411" s="21"/>
      <c r="DQ411" s="21"/>
      <c r="DR411" s="21"/>
      <c r="DS411" s="21"/>
      <c r="DT411" s="21"/>
      <c r="DU411" s="21"/>
      <c r="DV411" s="21"/>
      <c r="DW411" s="21"/>
      <c r="DX411" s="21"/>
      <c r="DY411" s="21"/>
      <c r="DZ411" s="21"/>
      <c r="EA411" s="21"/>
      <c r="EB411" s="21"/>
      <c r="EC411" s="21"/>
      <c r="ED411" s="21"/>
      <c r="EE411" s="21"/>
      <c r="EF411" s="21"/>
      <c r="EG411" s="21"/>
      <c r="EH411" s="21"/>
      <c r="EI411" s="21"/>
      <c r="EJ411" s="21"/>
      <c r="EK411" s="21"/>
      <c r="EL411" s="21"/>
      <c r="EM411" s="21"/>
      <c r="EN411" s="21"/>
      <c r="EO411" s="21"/>
      <c r="EP411" s="21"/>
      <c r="EQ411" s="21"/>
      <c r="ER411" s="21"/>
      <c r="ES411" s="21"/>
      <c r="ET411" s="21"/>
      <c r="EU411" s="21"/>
      <c r="EV411" s="21"/>
      <c r="EW411" s="21"/>
      <c r="EX411" s="21"/>
      <c r="EY411" s="21"/>
      <c r="EZ411" s="21"/>
      <c r="FA411" s="21"/>
      <c r="FB411" s="21"/>
      <c r="FC411" s="21"/>
      <c r="FD411" s="21"/>
      <c r="FE411" s="21"/>
      <c r="FF411" s="21"/>
      <c r="FG411" s="21"/>
      <c r="FH411" s="21"/>
      <c r="FI411" s="21"/>
      <c r="FJ411" s="21"/>
      <c r="FK411" s="21"/>
      <c r="FL411" s="21"/>
      <c r="FM411" s="21"/>
      <c r="FN411" s="21"/>
      <c r="FO411" s="21"/>
      <c r="FP411" s="21"/>
      <c r="FQ411" s="21"/>
      <c r="FR411" s="21"/>
      <c r="FS411" s="21"/>
      <c r="FT411" s="21"/>
      <c r="FU411" s="21"/>
      <c r="FV411" s="21"/>
      <c r="FW411" s="21"/>
      <c r="FX411" s="21"/>
      <c r="FY411" s="21"/>
      <c r="FZ411" s="21"/>
      <c r="GA411" s="21"/>
      <c r="GB411" s="21"/>
      <c r="GC411" s="21"/>
      <c r="GD411" s="21"/>
      <c r="GE411" s="21"/>
      <c r="GF411" s="21"/>
      <c r="GG411" s="21"/>
      <c r="GH411" s="21"/>
      <c r="GI411" s="21"/>
      <c r="GJ411" s="21"/>
      <c r="GK411" s="21"/>
      <c r="GL411" s="21"/>
      <c r="GM411" s="21"/>
      <c r="GN411" s="21"/>
      <c r="GO411" s="21"/>
      <c r="GP411" s="21"/>
      <c r="GQ411" s="21"/>
      <c r="GR411" s="21"/>
      <c r="GS411" s="21"/>
      <c r="GT411" s="21"/>
      <c r="GU411" s="21"/>
      <c r="GV411" s="21"/>
      <c r="GW411" s="21"/>
      <c r="GX411" s="21"/>
      <c r="GY411" s="21"/>
      <c r="GZ411" s="21"/>
      <c r="HA411" s="21"/>
      <c r="HB411" s="21"/>
      <c r="HC411" s="21"/>
      <c r="HD411" s="21"/>
      <c r="HE411" s="21"/>
      <c r="HF411" s="21"/>
      <c r="HG411" s="21"/>
      <c r="HH411" s="21"/>
      <c r="HI411" s="21"/>
      <c r="HJ411" s="21"/>
      <c r="HK411" s="21"/>
      <c r="HL411" s="21"/>
      <c r="HM411" s="21"/>
      <c r="HN411" s="21"/>
      <c r="HO411" s="21"/>
      <c r="HP411" s="21"/>
      <c r="HQ411" s="21"/>
      <c r="HR411" s="21"/>
      <c r="HS411" s="21"/>
      <c r="HT411" s="21"/>
      <c r="HU411" s="21"/>
      <c r="HV411" s="21"/>
      <c r="HW411" s="21"/>
      <c r="HX411" s="21"/>
      <c r="HY411" s="21"/>
      <c r="HZ411" s="21"/>
      <c r="IA411" s="21"/>
      <c r="IB411" s="21"/>
      <c r="IC411" s="21"/>
      <c r="ID411" s="21"/>
      <c r="IE411" s="21"/>
      <c r="IF411" s="21"/>
      <c r="IG411" s="21"/>
      <c r="IH411" s="21"/>
      <c r="II411" s="21"/>
      <c r="IJ411" s="21"/>
    </row>
    <row r="412" spans="2:244" s="1" customFormat="1" ht="16.5" thickBot="1" x14ac:dyDescent="0.3">
      <c r="B412" s="39"/>
      <c r="C412" s="40"/>
      <c r="D412" s="29" t="s">
        <v>8</v>
      </c>
      <c r="E412" s="30" t="s">
        <v>366</v>
      </c>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c r="DA412" s="21"/>
      <c r="DB412" s="21"/>
      <c r="DC412" s="21"/>
      <c r="DD412" s="21"/>
      <c r="DE412" s="21"/>
      <c r="DF412" s="21"/>
      <c r="DG412" s="21"/>
      <c r="DH412" s="21"/>
      <c r="DI412" s="21"/>
      <c r="DJ412" s="21"/>
      <c r="DK412" s="21"/>
      <c r="DL412" s="21"/>
      <c r="DM412" s="21"/>
      <c r="DN412" s="21"/>
      <c r="DO412" s="21"/>
      <c r="DP412" s="21"/>
      <c r="DQ412" s="21"/>
      <c r="DR412" s="21"/>
      <c r="DS412" s="21"/>
      <c r="DT412" s="21"/>
      <c r="DU412" s="21"/>
      <c r="DV412" s="21"/>
      <c r="DW412" s="21"/>
      <c r="DX412" s="21"/>
      <c r="DY412" s="21"/>
      <c r="DZ412" s="21"/>
      <c r="EA412" s="21"/>
      <c r="EB412" s="21"/>
      <c r="EC412" s="21"/>
      <c r="ED412" s="21"/>
      <c r="EE412" s="21"/>
      <c r="EF412" s="21"/>
      <c r="EG412" s="21"/>
      <c r="EH412" s="21"/>
      <c r="EI412" s="21"/>
      <c r="EJ412" s="21"/>
      <c r="EK412" s="21"/>
      <c r="EL412" s="21"/>
      <c r="EM412" s="21"/>
      <c r="EN412" s="21"/>
      <c r="EO412" s="21"/>
      <c r="EP412" s="21"/>
      <c r="EQ412" s="21"/>
      <c r="ER412" s="21"/>
      <c r="ES412" s="21"/>
      <c r="ET412" s="21"/>
      <c r="EU412" s="21"/>
      <c r="EV412" s="21"/>
      <c r="EW412" s="21"/>
      <c r="EX412" s="21"/>
      <c r="EY412" s="21"/>
      <c r="EZ412" s="21"/>
      <c r="FA412" s="21"/>
      <c r="FB412" s="21"/>
      <c r="FC412" s="21"/>
      <c r="FD412" s="21"/>
      <c r="FE412" s="21"/>
      <c r="FF412" s="21"/>
      <c r="FG412" s="21"/>
      <c r="FH412" s="21"/>
      <c r="FI412" s="21"/>
      <c r="FJ412" s="21"/>
      <c r="FK412" s="21"/>
      <c r="FL412" s="21"/>
      <c r="FM412" s="21"/>
      <c r="FN412" s="21"/>
      <c r="FO412" s="21"/>
      <c r="FP412" s="21"/>
      <c r="FQ412" s="21"/>
      <c r="FR412" s="21"/>
      <c r="FS412" s="21"/>
      <c r="FT412" s="21"/>
      <c r="FU412" s="21"/>
      <c r="FV412" s="21"/>
      <c r="FW412" s="21"/>
      <c r="FX412" s="21"/>
      <c r="FY412" s="21"/>
      <c r="FZ412" s="21"/>
      <c r="GA412" s="21"/>
      <c r="GB412" s="21"/>
      <c r="GC412" s="21"/>
      <c r="GD412" s="21"/>
      <c r="GE412" s="21"/>
      <c r="GF412" s="21"/>
      <c r="GG412" s="21"/>
      <c r="GH412" s="21"/>
      <c r="GI412" s="21"/>
      <c r="GJ412" s="21"/>
      <c r="GK412" s="21"/>
      <c r="GL412" s="21"/>
      <c r="GM412" s="21"/>
      <c r="GN412" s="21"/>
      <c r="GO412" s="21"/>
      <c r="GP412" s="21"/>
      <c r="GQ412" s="21"/>
      <c r="GR412" s="21"/>
      <c r="GS412" s="21"/>
      <c r="GT412" s="21"/>
      <c r="GU412" s="21"/>
      <c r="GV412" s="21"/>
      <c r="GW412" s="21"/>
      <c r="GX412" s="21"/>
      <c r="GY412" s="21"/>
      <c r="GZ412" s="21"/>
      <c r="HA412" s="21"/>
      <c r="HB412" s="21"/>
      <c r="HC412" s="21"/>
      <c r="HD412" s="21"/>
      <c r="HE412" s="21"/>
      <c r="HF412" s="21"/>
      <c r="HG412" s="21"/>
      <c r="HH412" s="21"/>
      <c r="HI412" s="21"/>
      <c r="HJ412" s="21"/>
      <c r="HK412" s="21"/>
      <c r="HL412" s="21"/>
      <c r="HM412" s="21"/>
      <c r="HN412" s="21"/>
      <c r="HO412" s="21"/>
      <c r="HP412" s="21"/>
      <c r="HQ412" s="21"/>
      <c r="HR412" s="21"/>
      <c r="HS412" s="21"/>
      <c r="HT412" s="21"/>
      <c r="HU412" s="21"/>
      <c r="HV412" s="21"/>
      <c r="HW412" s="21"/>
      <c r="HX412" s="21"/>
      <c r="HY412" s="21"/>
      <c r="HZ412" s="21"/>
      <c r="IA412" s="21"/>
      <c r="IB412" s="21"/>
      <c r="IC412" s="21"/>
      <c r="ID412" s="21"/>
      <c r="IE412" s="21"/>
      <c r="IF412" s="21"/>
      <c r="IG412" s="21"/>
      <c r="IH412" s="21"/>
      <c r="II412" s="21"/>
      <c r="IJ412" s="21"/>
    </row>
    <row r="413" spans="2:244" s="1" customFormat="1" ht="0.75" customHeight="1" thickBot="1" x14ac:dyDescent="0.3">
      <c r="B413" s="31"/>
      <c r="C413" s="32"/>
      <c r="D413" s="33"/>
      <c r="E413" s="34"/>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c r="DA413" s="21"/>
      <c r="DB413" s="21"/>
      <c r="DC413" s="21"/>
      <c r="DD413" s="21"/>
      <c r="DE413" s="21"/>
      <c r="DF413" s="21"/>
      <c r="DG413" s="21"/>
      <c r="DH413" s="21"/>
      <c r="DI413" s="21"/>
      <c r="DJ413" s="21"/>
      <c r="DK413" s="21"/>
      <c r="DL413" s="21"/>
      <c r="DM413" s="21"/>
      <c r="DN413" s="21"/>
      <c r="DO413" s="21"/>
      <c r="DP413" s="21"/>
      <c r="DQ413" s="21"/>
      <c r="DR413" s="21"/>
      <c r="DS413" s="21"/>
      <c r="DT413" s="21"/>
      <c r="DU413" s="21"/>
      <c r="DV413" s="21"/>
      <c r="DW413" s="21"/>
      <c r="DX413" s="21"/>
      <c r="DY413" s="21"/>
      <c r="DZ413" s="21"/>
      <c r="EA413" s="21"/>
      <c r="EB413" s="21"/>
      <c r="EC413" s="21"/>
      <c r="ED413" s="21"/>
      <c r="EE413" s="21"/>
      <c r="EF413" s="21"/>
      <c r="EG413" s="21"/>
      <c r="EH413" s="21"/>
      <c r="EI413" s="21"/>
      <c r="EJ413" s="21"/>
      <c r="EK413" s="21"/>
      <c r="EL413" s="21"/>
      <c r="EM413" s="21"/>
      <c r="EN413" s="21"/>
      <c r="EO413" s="21"/>
      <c r="EP413" s="21"/>
      <c r="EQ413" s="21"/>
      <c r="ER413" s="21"/>
      <c r="ES413" s="21"/>
      <c r="ET413" s="21"/>
      <c r="EU413" s="21"/>
      <c r="EV413" s="21"/>
      <c r="EW413" s="21"/>
      <c r="EX413" s="21"/>
      <c r="EY413" s="21"/>
      <c r="EZ413" s="21"/>
      <c r="FA413" s="21"/>
      <c r="FB413" s="21"/>
      <c r="FC413" s="21"/>
      <c r="FD413" s="21"/>
      <c r="FE413" s="21"/>
      <c r="FF413" s="21"/>
      <c r="FG413" s="21"/>
      <c r="FH413" s="21"/>
      <c r="FI413" s="21"/>
      <c r="FJ413" s="21"/>
      <c r="FK413" s="21"/>
      <c r="FL413" s="21"/>
      <c r="FM413" s="21"/>
      <c r="FN413" s="21"/>
      <c r="FO413" s="21"/>
      <c r="FP413" s="21"/>
      <c r="FQ413" s="21"/>
      <c r="FR413" s="21"/>
      <c r="FS413" s="21"/>
      <c r="FT413" s="21"/>
      <c r="FU413" s="21"/>
      <c r="FV413" s="21"/>
      <c r="FW413" s="21"/>
      <c r="FX413" s="21"/>
      <c r="FY413" s="21"/>
      <c r="FZ413" s="21"/>
      <c r="GA413" s="21"/>
      <c r="GB413" s="21"/>
      <c r="GC413" s="21"/>
      <c r="GD413" s="21"/>
      <c r="GE413" s="21"/>
      <c r="GF413" s="21"/>
      <c r="GG413" s="21"/>
      <c r="GH413" s="21"/>
      <c r="GI413" s="21"/>
      <c r="GJ413" s="21"/>
      <c r="GK413" s="21"/>
      <c r="GL413" s="21"/>
      <c r="GM413" s="21"/>
      <c r="GN413" s="21"/>
      <c r="GO413" s="21"/>
      <c r="GP413" s="21"/>
      <c r="GQ413" s="21"/>
      <c r="GR413" s="21"/>
      <c r="GS413" s="21"/>
      <c r="GT413" s="21"/>
      <c r="GU413" s="21"/>
      <c r="GV413" s="21"/>
      <c r="GW413" s="21"/>
      <c r="GX413" s="21"/>
      <c r="GY413" s="21"/>
      <c r="GZ413" s="21"/>
      <c r="HA413" s="21"/>
      <c r="HB413" s="21"/>
      <c r="HC413" s="21"/>
      <c r="HD413" s="21"/>
      <c r="HE413" s="21"/>
      <c r="HF413" s="21"/>
      <c r="HG413" s="21"/>
      <c r="HH413" s="21"/>
      <c r="HI413" s="21"/>
      <c r="HJ413" s="21"/>
      <c r="HK413" s="21"/>
      <c r="HL413" s="21"/>
      <c r="HM413" s="21"/>
      <c r="HN413" s="21"/>
      <c r="HO413" s="21"/>
      <c r="HP413" s="21"/>
      <c r="HQ413" s="21"/>
      <c r="HR413" s="21"/>
      <c r="HS413" s="21"/>
      <c r="HT413" s="21"/>
      <c r="HU413" s="21"/>
      <c r="HV413" s="21"/>
      <c r="HW413" s="21"/>
      <c r="HX413" s="21"/>
      <c r="HY413" s="21"/>
      <c r="HZ413" s="21"/>
      <c r="IA413" s="21"/>
      <c r="IB413" s="21"/>
      <c r="IC413" s="21"/>
      <c r="ID413" s="21"/>
      <c r="IE413" s="21"/>
      <c r="IF413" s="21"/>
      <c r="IG413" s="21"/>
      <c r="IH413" s="21"/>
      <c r="II413" s="21"/>
      <c r="IJ413" s="21"/>
    </row>
    <row r="416" spans="2:244" s="1" customFormat="1" x14ac:dyDescent="0.25">
      <c r="B416" s="9"/>
      <c r="C416" s="35"/>
      <c r="D416" s="21"/>
      <c r="E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c r="DA416" s="21"/>
      <c r="DB416" s="21"/>
      <c r="DC416" s="21"/>
      <c r="DD416" s="21"/>
      <c r="DE416" s="21"/>
      <c r="DF416" s="21"/>
      <c r="DG416" s="21"/>
      <c r="DH416" s="21"/>
      <c r="DI416" s="21"/>
      <c r="DJ416" s="21"/>
      <c r="DK416" s="21"/>
      <c r="DL416" s="21"/>
      <c r="DM416" s="21"/>
      <c r="DN416" s="21"/>
      <c r="DO416" s="21"/>
      <c r="DP416" s="21"/>
      <c r="DQ416" s="21"/>
      <c r="DR416" s="21"/>
      <c r="DS416" s="21"/>
      <c r="DT416" s="21"/>
      <c r="DU416" s="21"/>
      <c r="DV416" s="21"/>
      <c r="DW416" s="21"/>
      <c r="DX416" s="21"/>
      <c r="DY416" s="21"/>
      <c r="DZ416" s="21"/>
      <c r="EA416" s="21"/>
      <c r="EB416" s="21"/>
      <c r="EC416" s="21"/>
      <c r="ED416" s="21"/>
      <c r="EE416" s="21"/>
      <c r="EF416" s="21"/>
      <c r="EG416" s="21"/>
      <c r="EH416" s="21"/>
      <c r="EI416" s="21"/>
      <c r="EJ416" s="21"/>
      <c r="EK416" s="21"/>
      <c r="EL416" s="21"/>
      <c r="EM416" s="21"/>
      <c r="EN416" s="21"/>
      <c r="EO416" s="21"/>
      <c r="EP416" s="21"/>
      <c r="EQ416" s="21"/>
      <c r="ER416" s="21"/>
      <c r="ES416" s="21"/>
      <c r="ET416" s="21"/>
      <c r="EU416" s="21"/>
      <c r="EV416" s="21"/>
      <c r="EW416" s="21"/>
      <c r="EX416" s="21"/>
      <c r="EY416" s="21"/>
      <c r="EZ416" s="21"/>
      <c r="FA416" s="21"/>
      <c r="FB416" s="21"/>
      <c r="FC416" s="21"/>
      <c r="FD416" s="21"/>
      <c r="FE416" s="21"/>
      <c r="FF416" s="21"/>
      <c r="FG416" s="21"/>
      <c r="FH416" s="21"/>
      <c r="FI416" s="21"/>
      <c r="FJ416" s="21"/>
      <c r="FK416" s="21"/>
      <c r="FL416" s="21"/>
      <c r="FM416" s="21"/>
      <c r="FN416" s="21"/>
      <c r="FO416" s="21"/>
      <c r="FP416" s="21"/>
      <c r="FQ416" s="21"/>
      <c r="FR416" s="21"/>
      <c r="FS416" s="21"/>
      <c r="FT416" s="21"/>
      <c r="FU416" s="21"/>
      <c r="FV416" s="21"/>
      <c r="FW416" s="21"/>
      <c r="FX416" s="21"/>
      <c r="FY416" s="21"/>
      <c r="FZ416" s="21"/>
      <c r="GA416" s="21"/>
      <c r="GB416" s="21"/>
      <c r="GC416" s="21"/>
      <c r="GD416" s="21"/>
      <c r="GE416" s="21"/>
      <c r="GF416" s="21"/>
      <c r="GG416" s="21"/>
      <c r="GH416" s="21"/>
      <c r="GI416" s="21"/>
      <c r="GJ416" s="21"/>
      <c r="GK416" s="21"/>
      <c r="GL416" s="21"/>
      <c r="GM416" s="21"/>
      <c r="GN416" s="21"/>
      <c r="GO416" s="21"/>
      <c r="GP416" s="21"/>
      <c r="GQ416" s="21"/>
      <c r="GR416" s="21"/>
      <c r="GS416" s="21"/>
      <c r="GT416" s="21"/>
      <c r="GU416" s="21"/>
      <c r="GV416" s="21"/>
      <c r="GW416" s="21"/>
      <c r="GX416" s="21"/>
      <c r="GY416" s="21"/>
      <c r="GZ416" s="21"/>
      <c r="HA416" s="21"/>
      <c r="HB416" s="21"/>
      <c r="HC416" s="21"/>
      <c r="HD416" s="21"/>
      <c r="HE416" s="21"/>
      <c r="HF416" s="21"/>
      <c r="HG416" s="21"/>
      <c r="HH416" s="21"/>
      <c r="HI416" s="21"/>
      <c r="HJ416" s="21"/>
      <c r="HK416" s="21"/>
      <c r="HL416" s="21"/>
      <c r="HM416" s="21"/>
      <c r="HN416" s="21"/>
      <c r="HO416" s="21"/>
      <c r="HP416" s="21"/>
      <c r="HQ416" s="21"/>
      <c r="HR416" s="21"/>
      <c r="HS416" s="21"/>
      <c r="HT416" s="21"/>
      <c r="HU416" s="21"/>
      <c r="HV416" s="21"/>
      <c r="HW416" s="21"/>
      <c r="HX416" s="21"/>
      <c r="HY416" s="21"/>
      <c r="HZ416" s="21"/>
      <c r="IA416" s="21"/>
      <c r="IB416" s="21"/>
      <c r="IC416" s="21"/>
      <c r="ID416" s="21"/>
      <c r="IE416" s="21"/>
      <c r="IF416" s="21"/>
      <c r="IG416" s="21"/>
      <c r="IH416" s="21"/>
      <c r="II416" s="21"/>
      <c r="IJ416" s="21"/>
    </row>
    <row r="431" spans="2:244" s="1" customFormat="1" x14ac:dyDescent="0.25">
      <c r="B431" s="9"/>
      <c r="C431" s="5"/>
      <c r="D431" s="21"/>
      <c r="E431" s="36"/>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c r="DA431" s="21"/>
      <c r="DB431" s="21"/>
      <c r="DC431" s="21"/>
      <c r="DD431" s="21"/>
      <c r="DE431" s="21"/>
      <c r="DF431" s="21"/>
      <c r="DG431" s="21"/>
      <c r="DH431" s="21"/>
      <c r="DI431" s="21"/>
      <c r="DJ431" s="21"/>
      <c r="DK431" s="21"/>
      <c r="DL431" s="21"/>
      <c r="DM431" s="21"/>
      <c r="DN431" s="21"/>
      <c r="DO431" s="21"/>
      <c r="DP431" s="21"/>
      <c r="DQ431" s="21"/>
      <c r="DR431" s="21"/>
      <c r="DS431" s="21"/>
      <c r="DT431" s="21"/>
      <c r="DU431" s="21"/>
      <c r="DV431" s="21"/>
      <c r="DW431" s="21"/>
      <c r="DX431" s="21"/>
      <c r="DY431" s="21"/>
      <c r="DZ431" s="21"/>
      <c r="EA431" s="21"/>
      <c r="EB431" s="21"/>
      <c r="EC431" s="21"/>
      <c r="ED431" s="21"/>
      <c r="EE431" s="21"/>
      <c r="EF431" s="21"/>
      <c r="EG431" s="21"/>
      <c r="EH431" s="21"/>
      <c r="EI431" s="21"/>
      <c r="EJ431" s="21"/>
      <c r="EK431" s="21"/>
      <c r="EL431" s="21"/>
      <c r="EM431" s="21"/>
      <c r="EN431" s="21"/>
      <c r="EO431" s="21"/>
      <c r="EP431" s="21"/>
      <c r="EQ431" s="21"/>
      <c r="ER431" s="21"/>
      <c r="ES431" s="21"/>
      <c r="ET431" s="21"/>
      <c r="EU431" s="21"/>
      <c r="EV431" s="21"/>
      <c r="EW431" s="21"/>
      <c r="EX431" s="21"/>
      <c r="EY431" s="21"/>
      <c r="EZ431" s="21"/>
      <c r="FA431" s="21"/>
      <c r="FB431" s="21"/>
      <c r="FC431" s="21"/>
      <c r="FD431" s="21"/>
      <c r="FE431" s="21"/>
      <c r="FF431" s="21"/>
      <c r="FG431" s="21"/>
      <c r="FH431" s="21"/>
      <c r="FI431" s="21"/>
      <c r="FJ431" s="21"/>
      <c r="FK431" s="21"/>
      <c r="FL431" s="21"/>
      <c r="FM431" s="21"/>
      <c r="FN431" s="21"/>
      <c r="FO431" s="21"/>
      <c r="FP431" s="21"/>
      <c r="FQ431" s="21"/>
      <c r="FR431" s="21"/>
      <c r="FS431" s="21"/>
      <c r="FT431" s="21"/>
      <c r="FU431" s="21"/>
      <c r="FV431" s="21"/>
      <c r="FW431" s="21"/>
      <c r="FX431" s="21"/>
      <c r="FY431" s="21"/>
      <c r="FZ431" s="21"/>
      <c r="GA431" s="21"/>
      <c r="GB431" s="21"/>
      <c r="GC431" s="21"/>
      <c r="GD431" s="21"/>
      <c r="GE431" s="21"/>
      <c r="GF431" s="21"/>
      <c r="GG431" s="21"/>
      <c r="GH431" s="21"/>
      <c r="GI431" s="21"/>
      <c r="GJ431" s="21"/>
      <c r="GK431" s="21"/>
      <c r="GL431" s="21"/>
      <c r="GM431" s="21"/>
      <c r="GN431" s="21"/>
      <c r="GO431" s="21"/>
      <c r="GP431" s="21"/>
      <c r="GQ431" s="21"/>
      <c r="GR431" s="21"/>
      <c r="GS431" s="21"/>
      <c r="GT431" s="21"/>
      <c r="GU431" s="21"/>
      <c r="GV431" s="21"/>
      <c r="GW431" s="21"/>
      <c r="GX431" s="21"/>
      <c r="GY431" s="21"/>
      <c r="GZ431" s="21"/>
      <c r="HA431" s="21"/>
      <c r="HB431" s="21"/>
      <c r="HC431" s="21"/>
      <c r="HD431" s="21"/>
      <c r="HE431" s="21"/>
      <c r="HF431" s="21"/>
      <c r="HG431" s="21"/>
      <c r="HH431" s="21"/>
      <c r="HI431" s="21"/>
      <c r="HJ431" s="21"/>
      <c r="HK431" s="21"/>
      <c r="HL431" s="21"/>
      <c r="HM431" s="21"/>
      <c r="HN431" s="21"/>
      <c r="HO431" s="21"/>
      <c r="HP431" s="21"/>
      <c r="HQ431" s="21"/>
      <c r="HR431" s="21"/>
      <c r="HS431" s="21"/>
      <c r="HT431" s="21"/>
      <c r="HU431" s="21"/>
      <c r="HV431" s="21"/>
      <c r="HW431" s="21"/>
      <c r="HX431" s="21"/>
      <c r="HY431" s="21"/>
      <c r="HZ431" s="21"/>
      <c r="IA431" s="21"/>
      <c r="IB431" s="21"/>
      <c r="IC431" s="21"/>
      <c r="ID431" s="21"/>
      <c r="IE431" s="21"/>
      <c r="IF431" s="21"/>
      <c r="IG431" s="21"/>
      <c r="IH431" s="21"/>
      <c r="II431" s="21"/>
      <c r="IJ431" s="21"/>
    </row>
    <row r="432" spans="2:244" s="1" customFormat="1" x14ac:dyDescent="0.25">
      <c r="B432" s="9"/>
      <c r="C432" s="35"/>
      <c r="D432" s="21"/>
      <c r="E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c r="DA432" s="21"/>
      <c r="DB432" s="21"/>
      <c r="DC432" s="21"/>
      <c r="DD432" s="21"/>
      <c r="DE432" s="21"/>
      <c r="DF432" s="21"/>
      <c r="DG432" s="21"/>
      <c r="DH432" s="21"/>
      <c r="DI432" s="21"/>
      <c r="DJ432" s="21"/>
      <c r="DK432" s="21"/>
      <c r="DL432" s="21"/>
      <c r="DM432" s="21"/>
      <c r="DN432" s="21"/>
      <c r="DO432" s="21"/>
      <c r="DP432" s="21"/>
      <c r="DQ432" s="21"/>
      <c r="DR432" s="21"/>
      <c r="DS432" s="21"/>
      <c r="DT432" s="21"/>
      <c r="DU432" s="21"/>
      <c r="DV432" s="21"/>
      <c r="DW432" s="21"/>
      <c r="DX432" s="21"/>
      <c r="DY432" s="21"/>
      <c r="DZ432" s="21"/>
      <c r="EA432" s="21"/>
      <c r="EB432" s="21"/>
      <c r="EC432" s="21"/>
      <c r="ED432" s="21"/>
      <c r="EE432" s="21"/>
      <c r="EF432" s="21"/>
      <c r="EG432" s="21"/>
      <c r="EH432" s="21"/>
      <c r="EI432" s="21"/>
      <c r="EJ432" s="21"/>
      <c r="EK432" s="21"/>
      <c r="EL432" s="21"/>
      <c r="EM432" s="21"/>
      <c r="EN432" s="21"/>
      <c r="EO432" s="21"/>
      <c r="EP432" s="21"/>
      <c r="EQ432" s="21"/>
      <c r="ER432" s="21"/>
      <c r="ES432" s="21"/>
      <c r="ET432" s="21"/>
      <c r="EU432" s="21"/>
      <c r="EV432" s="21"/>
      <c r="EW432" s="21"/>
      <c r="EX432" s="21"/>
      <c r="EY432" s="21"/>
      <c r="EZ432" s="21"/>
      <c r="FA432" s="21"/>
      <c r="FB432" s="21"/>
      <c r="FC432" s="21"/>
      <c r="FD432" s="21"/>
      <c r="FE432" s="21"/>
      <c r="FF432" s="21"/>
      <c r="FG432" s="21"/>
      <c r="FH432" s="21"/>
      <c r="FI432" s="21"/>
      <c r="FJ432" s="21"/>
      <c r="FK432" s="21"/>
      <c r="FL432" s="21"/>
      <c r="FM432" s="21"/>
      <c r="FN432" s="21"/>
      <c r="FO432" s="21"/>
      <c r="FP432" s="21"/>
      <c r="FQ432" s="21"/>
      <c r="FR432" s="21"/>
      <c r="FS432" s="21"/>
      <c r="FT432" s="21"/>
      <c r="FU432" s="21"/>
      <c r="FV432" s="21"/>
      <c r="FW432" s="21"/>
      <c r="FX432" s="21"/>
      <c r="FY432" s="21"/>
      <c r="FZ432" s="21"/>
      <c r="GA432" s="21"/>
      <c r="GB432" s="21"/>
      <c r="GC432" s="21"/>
      <c r="GD432" s="21"/>
      <c r="GE432" s="21"/>
      <c r="GF432" s="21"/>
      <c r="GG432" s="21"/>
      <c r="GH432" s="21"/>
      <c r="GI432" s="21"/>
      <c r="GJ432" s="21"/>
      <c r="GK432" s="21"/>
      <c r="GL432" s="21"/>
      <c r="GM432" s="21"/>
      <c r="GN432" s="21"/>
      <c r="GO432" s="21"/>
      <c r="GP432" s="21"/>
      <c r="GQ432" s="21"/>
      <c r="GR432" s="21"/>
      <c r="GS432" s="21"/>
      <c r="GT432" s="21"/>
      <c r="GU432" s="21"/>
      <c r="GV432" s="21"/>
      <c r="GW432" s="21"/>
      <c r="GX432" s="21"/>
      <c r="GY432" s="21"/>
      <c r="GZ432" s="21"/>
      <c r="HA432" s="21"/>
      <c r="HB432" s="21"/>
      <c r="HC432" s="21"/>
      <c r="HD432" s="21"/>
      <c r="HE432" s="21"/>
      <c r="HF432" s="21"/>
      <c r="HG432" s="21"/>
      <c r="HH432" s="21"/>
      <c r="HI432" s="21"/>
      <c r="HJ432" s="21"/>
      <c r="HK432" s="21"/>
      <c r="HL432" s="21"/>
      <c r="HM432" s="21"/>
      <c r="HN432" s="21"/>
      <c r="HO432" s="21"/>
      <c r="HP432" s="21"/>
      <c r="HQ432" s="21"/>
      <c r="HR432" s="21"/>
      <c r="HS432" s="21"/>
      <c r="HT432" s="21"/>
      <c r="HU432" s="21"/>
      <c r="HV432" s="21"/>
      <c r="HW432" s="21"/>
      <c r="HX432" s="21"/>
      <c r="HY432" s="21"/>
      <c r="HZ432" s="21"/>
      <c r="IA432" s="21"/>
      <c r="IB432" s="21"/>
      <c r="IC432" s="21"/>
      <c r="ID432" s="21"/>
      <c r="IE432" s="21"/>
      <c r="IF432" s="21"/>
      <c r="IG432" s="21"/>
      <c r="IH432" s="21"/>
      <c r="II432" s="21"/>
      <c r="IJ432" s="21"/>
    </row>
  </sheetData>
  <mergeCells count="46">
    <mergeCell ref="B4:B45"/>
    <mergeCell ref="C4:C6"/>
    <mergeCell ref="C7:C35"/>
    <mergeCell ref="C36:C45"/>
    <mergeCell ref="B47:B75"/>
    <mergeCell ref="C47:C54"/>
    <mergeCell ref="C55:C57"/>
    <mergeCell ref="C58:C75"/>
    <mergeCell ref="B77:B115"/>
    <mergeCell ref="C77:C90"/>
    <mergeCell ref="C92:C103"/>
    <mergeCell ref="C104:C115"/>
    <mergeCell ref="B117:B138"/>
    <mergeCell ref="C117:C123"/>
    <mergeCell ref="C124:C125"/>
    <mergeCell ref="C126:C138"/>
    <mergeCell ref="B140:B154"/>
    <mergeCell ref="C140:C144"/>
    <mergeCell ref="C146:C150"/>
    <mergeCell ref="C151:C154"/>
    <mergeCell ref="B156:B215"/>
    <mergeCell ref="C156:C170"/>
    <mergeCell ref="C171:C173"/>
    <mergeCell ref="C174:C211"/>
    <mergeCell ref="C212:C215"/>
    <mergeCell ref="C222:C261"/>
    <mergeCell ref="C262:C263"/>
    <mergeCell ref="B265:B290"/>
    <mergeCell ref="C265:C279"/>
    <mergeCell ref="C281:C290"/>
    <mergeCell ref="B411:C412"/>
    <mergeCell ref="B1:E2"/>
    <mergeCell ref="B337:B382"/>
    <mergeCell ref="C337:C343"/>
    <mergeCell ref="C344:C345"/>
    <mergeCell ref="C346:C382"/>
    <mergeCell ref="B384:C404"/>
    <mergeCell ref="B406:C409"/>
    <mergeCell ref="B292:B324"/>
    <mergeCell ref="C292:C301"/>
    <mergeCell ref="C303:C322"/>
    <mergeCell ref="C323:C324"/>
    <mergeCell ref="B326:B335"/>
    <mergeCell ref="C326:C335"/>
    <mergeCell ref="B217:B263"/>
    <mergeCell ref="C217:C220"/>
  </mergeCells>
  <hyperlinks>
    <hyperlink ref="D170" r:id="rId1"/>
    <hyperlink ref="D279" r:id="rId2"/>
    <hyperlink ref="D301" r:id="rId3"/>
    <hyperlink ref="D5" r:id="rId4"/>
    <hyperlink ref="D168" r:id="rId5"/>
    <hyperlink ref="D169" r:id="rId6"/>
    <hyperlink ref="D220" r:id="rId7"/>
    <hyperlink ref="D273" r:id="rId8"/>
    <hyperlink ref="D278" r:id="rId9"/>
    <hyperlink ref="D53" r:id="rId10"/>
    <hyperlink ref="D343" r:id="rId11"/>
    <hyperlink ref="D341" r:id="rId12"/>
    <hyperlink ref="D339" r:id="rId13"/>
    <hyperlink ref="D340" r:id="rId14"/>
    <hyperlink ref="D342" r:id="rId15"/>
    <hyperlink ref="D162" r:id="rId16"/>
  </hyperlinks>
  <pageMargins left="0.75" right="0.75" top="1" bottom="1" header="0.5" footer="0.5"/>
  <pageSetup orientation="portrait" horizontalDpi="300" r:id="rId17"/>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GlycoGAIT-GenePool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Oommen, Anup Mammen</dc:creator>
  <cp:lastModifiedBy>Oommen, Anup Mammen</cp:lastModifiedBy>
  <dcterms:created xsi:type="dcterms:W3CDTF">2020-10-19T15:29:49Z</dcterms:created>
  <dcterms:modified xsi:type="dcterms:W3CDTF">2020-11-21T08:22:52Z</dcterms:modified>
</cp:coreProperties>
</file>