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D:\mako\Publikationen\coiled_coil\tool_comparison\submission_ScientificReports2021\"/>
    </mc:Choice>
  </mc:AlternateContent>
  <xr:revisionPtr revIDLastSave="0" documentId="13_ncr:1_{8DC7D876-F0E0-4C2D-998C-62B701546FD7}" xr6:coauthVersionLast="36" xr6:coauthVersionMax="36" xr10:uidLastSave="{00000000-0000-0000-0000-000000000000}"/>
  <bookViews>
    <workbookView xWindow="0" yWindow="468" windowWidth="6288" windowHeight="4050" tabRatio="655" xr2:uid="{00000000-000D-0000-FFFF-FFFF00000000}"/>
  </bookViews>
  <sheets>
    <sheet name="cover" sheetId="4" r:id="rId1"/>
    <sheet name="Overview PDB-level" sheetId="1" r:id="rId2"/>
    <sheet name="Overview sequence-level" sheetId="2" r:id="rId3"/>
    <sheet name="naive-model-plot" sheetId="3" r:id="rId4"/>
  </sheets>
  <calcPr calcId="191029"/>
</workbook>
</file>

<file path=xl/calcChain.xml><?xml version="1.0" encoding="utf-8"?>
<calcChain xmlns="http://schemas.openxmlformats.org/spreadsheetml/2006/main">
  <c r="J3" i="3" l="1"/>
  <c r="J4" i="3"/>
  <c r="J5" i="3"/>
  <c r="J6" i="3"/>
  <c r="J7" i="3"/>
  <c r="J8" i="3"/>
  <c r="J9" i="3"/>
  <c r="J10" i="3"/>
  <c r="J11" i="3"/>
  <c r="J12" i="3"/>
  <c r="J2" i="3"/>
  <c r="I3" i="3"/>
  <c r="I4" i="3"/>
  <c r="I5" i="3"/>
  <c r="I6" i="3"/>
  <c r="I7" i="3"/>
  <c r="I8" i="3"/>
  <c r="I9" i="3"/>
  <c r="I10" i="3"/>
  <c r="I11" i="3"/>
  <c r="I12" i="3"/>
  <c r="I2" i="3"/>
  <c r="H3" i="3"/>
  <c r="H4" i="3"/>
  <c r="H5" i="3"/>
  <c r="H6" i="3"/>
  <c r="H7" i="3"/>
  <c r="H8" i="3"/>
  <c r="H9" i="3"/>
  <c r="H10" i="3"/>
  <c r="H11" i="3"/>
  <c r="H12" i="3"/>
  <c r="H2" i="3"/>
  <c r="E17" i="3"/>
  <c r="E18" i="3"/>
  <c r="J18" i="3" s="1"/>
  <c r="H18" i="3" s="1"/>
  <c r="I18" i="3" s="1"/>
  <c r="F18" i="3"/>
  <c r="G18" i="3"/>
  <c r="E19" i="3"/>
  <c r="F19" i="3"/>
  <c r="G19" i="3"/>
  <c r="J19" i="3"/>
  <c r="H19" i="3" s="1"/>
  <c r="I19" i="3" s="1"/>
  <c r="E20" i="3"/>
  <c r="F20" i="3" s="1"/>
  <c r="E21" i="3"/>
  <c r="J21" i="3" s="1"/>
  <c r="F21" i="3"/>
  <c r="H21" i="3" s="1"/>
  <c r="G21" i="3"/>
  <c r="E22" i="3"/>
  <c r="J22" i="3" s="1"/>
  <c r="H22" i="3" s="1"/>
  <c r="I22" i="3" s="1"/>
  <c r="F22" i="3"/>
  <c r="G22" i="3"/>
  <c r="E16" i="3"/>
  <c r="G16" i="3" s="1"/>
  <c r="H15" i="3"/>
  <c r="I15" i="3" s="1"/>
  <c r="E2" i="3"/>
  <c r="C4" i="3"/>
  <c r="C5" i="3"/>
  <c r="C6" i="3"/>
  <c r="C7" i="3"/>
  <c r="C8" i="3"/>
  <c r="C9" i="3"/>
  <c r="C10" i="3"/>
  <c r="C11" i="3"/>
  <c r="C12" i="3"/>
  <c r="C3" i="3"/>
  <c r="B4" i="3"/>
  <c r="D4" i="3" s="1"/>
  <c r="B5" i="3"/>
  <c r="B6" i="3"/>
  <c r="B7" i="3"/>
  <c r="B8" i="3"/>
  <c r="B9" i="3"/>
  <c r="B10" i="3"/>
  <c r="B11" i="3"/>
  <c r="D11" i="3" s="1"/>
  <c r="B12" i="3"/>
  <c r="D12" i="3" s="1"/>
  <c r="B3" i="3"/>
  <c r="D3" i="3" s="1"/>
  <c r="C17" i="3"/>
  <c r="D17" i="3" s="1"/>
  <c r="C18" i="3"/>
  <c r="D18" i="3" s="1"/>
  <c r="C19" i="3"/>
  <c r="D19" i="3" s="1"/>
  <c r="C20" i="3"/>
  <c r="D20" i="3" s="1"/>
  <c r="C21" i="3"/>
  <c r="D21" i="3" s="1"/>
  <c r="C22" i="3"/>
  <c r="D22" i="3" s="1"/>
  <c r="C16" i="3"/>
  <c r="D16" i="3" s="1"/>
  <c r="F2" i="3"/>
  <c r="D5" i="3"/>
  <c r="G5" i="3" s="1"/>
  <c r="D6" i="3"/>
  <c r="G6" i="3" s="1"/>
  <c r="D7" i="3"/>
  <c r="G7" i="3" s="1"/>
  <c r="E7" i="3" s="1"/>
  <c r="F7" i="3" s="1"/>
  <c r="D8" i="3"/>
  <c r="G8" i="3" s="1"/>
  <c r="E8" i="3" s="1"/>
  <c r="F8" i="3" s="1"/>
  <c r="D9" i="3"/>
  <c r="G9" i="3" s="1"/>
  <c r="E9" i="3" s="1"/>
  <c r="F9" i="3" s="1"/>
  <c r="D10" i="3"/>
  <c r="G10" i="3" s="1"/>
  <c r="E10" i="3" s="1"/>
  <c r="F10" i="3" s="1"/>
  <c r="E9" i="2"/>
  <c r="E8" i="2"/>
  <c r="C13" i="2"/>
  <c r="I13" i="2" s="1"/>
  <c r="B77" i="2" s="1"/>
  <c r="C14" i="2"/>
  <c r="I14" i="2" s="1"/>
  <c r="B76" i="2" s="1"/>
  <c r="C15" i="2"/>
  <c r="I15" i="2" s="1"/>
  <c r="B75" i="2" s="1"/>
  <c r="C16" i="2"/>
  <c r="C17" i="2"/>
  <c r="C12" i="2"/>
  <c r="D12" i="2" s="1"/>
  <c r="B9" i="2"/>
  <c r="C18" i="2"/>
  <c r="B8" i="2" s="1"/>
  <c r="D39" i="2"/>
  <c r="D38" i="2"/>
  <c r="C38" i="2"/>
  <c r="D37" i="2"/>
  <c r="D36" i="2"/>
  <c r="D35" i="2"/>
  <c r="D34" i="2"/>
  <c r="I17" i="2"/>
  <c r="B73" i="2" s="1"/>
  <c r="D17" i="2"/>
  <c r="J17" i="2" s="1"/>
  <c r="C73" i="2" s="1"/>
  <c r="I16" i="2"/>
  <c r="B74" i="2" s="1"/>
  <c r="D16" i="2"/>
  <c r="C35" i="2" s="1"/>
  <c r="D13" i="2"/>
  <c r="J13" i="2" s="1"/>
  <c r="C77" i="2" s="1"/>
  <c r="J17" i="3" l="1"/>
  <c r="I21" i="3"/>
  <c r="F17" i="3"/>
  <c r="J20" i="3"/>
  <c r="H20" i="3" s="1"/>
  <c r="G20" i="3"/>
  <c r="G17" i="3"/>
  <c r="J16" i="3"/>
  <c r="F16" i="3"/>
  <c r="H16" i="3" s="1"/>
  <c r="I16" i="3" s="1"/>
  <c r="E6" i="3"/>
  <c r="F6" i="3" s="1"/>
  <c r="E5" i="3"/>
  <c r="F5" i="3" s="1"/>
  <c r="G3" i="3"/>
  <c r="E3" i="3" s="1"/>
  <c r="F3" i="3" s="1"/>
  <c r="G12" i="3"/>
  <c r="E12" i="3" s="1"/>
  <c r="F12" i="3" s="1"/>
  <c r="G4" i="3"/>
  <c r="E4" i="3" s="1"/>
  <c r="F4" i="3" s="1"/>
  <c r="G11" i="3"/>
  <c r="E11" i="3" s="1"/>
  <c r="F11" i="3" s="1"/>
  <c r="D14" i="2"/>
  <c r="C37" i="2" s="1"/>
  <c r="D15" i="2"/>
  <c r="I12" i="2"/>
  <c r="B78" i="2" s="1"/>
  <c r="C34" i="2"/>
  <c r="J14" i="2"/>
  <c r="C76" i="2" s="1"/>
  <c r="J16" i="2"/>
  <c r="C74" i="2" s="1"/>
  <c r="G16" i="2"/>
  <c r="B47" i="2" s="1"/>
  <c r="C47" i="2" s="1"/>
  <c r="E17" i="2"/>
  <c r="E13" i="2"/>
  <c r="E16" i="2"/>
  <c r="E35" i="2" s="1"/>
  <c r="E12" i="2"/>
  <c r="N12" i="2" s="1"/>
  <c r="G17" i="2"/>
  <c r="B46" i="2" s="1"/>
  <c r="C46" i="2" s="1"/>
  <c r="G15" i="2"/>
  <c r="B48" i="2" s="1"/>
  <c r="C48" i="2" s="1"/>
  <c r="E15" i="2"/>
  <c r="E36" i="2" s="1"/>
  <c r="G14" i="2"/>
  <c r="B49" i="2" s="1"/>
  <c r="C49" i="2" s="1"/>
  <c r="D40" i="2"/>
  <c r="G12" i="2"/>
  <c r="B51" i="2" s="1"/>
  <c r="C51" i="2" s="1"/>
  <c r="J12" i="2"/>
  <c r="C78" i="2" s="1"/>
  <c r="C39" i="2"/>
  <c r="J15" i="2"/>
  <c r="C75" i="2" s="1"/>
  <c r="C36" i="2"/>
  <c r="E39" i="2"/>
  <c r="E34" i="2"/>
  <c r="N17" i="2"/>
  <c r="G13" i="2"/>
  <c r="B50" i="2" s="1"/>
  <c r="C50" i="2" s="1"/>
  <c r="E14" i="2"/>
  <c r="N17" i="1"/>
  <c r="M17" i="1"/>
  <c r="N16" i="1"/>
  <c r="M16" i="1"/>
  <c r="N15" i="1"/>
  <c r="M15" i="1"/>
  <c r="N14" i="1"/>
  <c r="M14" i="1"/>
  <c r="N13" i="1"/>
  <c r="M13" i="1"/>
  <c r="N12" i="1"/>
  <c r="M12" i="1"/>
  <c r="I20" i="3" l="1"/>
  <c r="H17" i="3"/>
  <c r="I17" i="3" s="1"/>
  <c r="N16" i="2"/>
  <c r="N15" i="2"/>
  <c r="N13" i="2"/>
  <c r="E38" i="2"/>
  <c r="E37" i="2"/>
  <c r="N14" i="2"/>
  <c r="F16" i="2"/>
  <c r="F13" i="2"/>
  <c r="F15" i="2"/>
  <c r="F12" i="2"/>
  <c r="F17" i="2"/>
  <c r="F14" i="2"/>
  <c r="B40" i="2"/>
  <c r="D15" i="1"/>
  <c r="B8" i="1"/>
  <c r="I12" i="1"/>
  <c r="B78" i="1" s="1"/>
  <c r="D13" i="1"/>
  <c r="C38" i="1" s="1"/>
  <c r="E13" i="1"/>
  <c r="E38" i="1" s="1"/>
  <c r="G13" i="1"/>
  <c r="I13" i="1"/>
  <c r="D14" i="1"/>
  <c r="D16" i="1"/>
  <c r="J16" i="1" s="1"/>
  <c r="C74" i="1" s="1"/>
  <c r="E16" i="1"/>
  <c r="E35" i="1" s="1"/>
  <c r="G16" i="1"/>
  <c r="I16" i="1"/>
  <c r="G17" i="1"/>
  <c r="B46" i="1" s="1"/>
  <c r="C46" i="1" s="1"/>
  <c r="C35" i="1"/>
  <c r="D35" i="1"/>
  <c r="D38" i="1"/>
  <c r="D40" i="1"/>
  <c r="B47" i="1"/>
  <c r="C47" i="1" s="1"/>
  <c r="B50" i="1"/>
  <c r="C50" i="1" s="1"/>
  <c r="B74" i="1"/>
  <c r="B77" i="1"/>
  <c r="M14" i="2" l="1"/>
  <c r="L14" i="2"/>
  <c r="B87" i="2" s="1"/>
  <c r="K14" i="2"/>
  <c r="B37" i="2"/>
  <c r="F25" i="2"/>
  <c r="H14" i="2"/>
  <c r="B62" i="2" s="1"/>
  <c r="C62" i="2" s="1"/>
  <c r="F26" i="2"/>
  <c r="H15" i="2"/>
  <c r="B61" i="2" s="1"/>
  <c r="C61" i="2" s="1"/>
  <c r="M15" i="2"/>
  <c r="L15" i="2"/>
  <c r="B86" i="2" s="1"/>
  <c r="B36" i="2"/>
  <c r="K15" i="2"/>
  <c r="F28" i="2"/>
  <c r="L17" i="2"/>
  <c r="B84" i="2" s="1"/>
  <c r="K17" i="2"/>
  <c r="H17" i="2"/>
  <c r="B59" i="2" s="1"/>
  <c r="C59" i="2" s="1"/>
  <c r="B34" i="2"/>
  <c r="M17" i="2"/>
  <c r="K12" i="2"/>
  <c r="B39" i="2"/>
  <c r="H12" i="2"/>
  <c r="B64" i="2" s="1"/>
  <c r="C64" i="2" s="1"/>
  <c r="F23" i="2"/>
  <c r="M12" i="2"/>
  <c r="L12" i="2"/>
  <c r="B89" i="2" s="1"/>
  <c r="H13" i="2"/>
  <c r="B63" i="2" s="1"/>
  <c r="C63" i="2" s="1"/>
  <c r="M13" i="2"/>
  <c r="F24" i="2"/>
  <c r="L13" i="2"/>
  <c r="B88" i="2" s="1"/>
  <c r="K13" i="2"/>
  <c r="B38" i="2"/>
  <c r="F27" i="2"/>
  <c r="M16" i="2"/>
  <c r="B35" i="2"/>
  <c r="L16" i="2"/>
  <c r="B85" i="2" s="1"/>
  <c r="K16" i="2"/>
  <c r="H16" i="2"/>
  <c r="B60" i="2" s="1"/>
  <c r="C60" i="2" s="1"/>
  <c r="D39" i="1"/>
  <c r="E17" i="1"/>
  <c r="E34" i="1" s="1"/>
  <c r="E14" i="1"/>
  <c r="E37" i="1" s="1"/>
  <c r="E15" i="1"/>
  <c r="E36" i="1" s="1"/>
  <c r="I17" i="1"/>
  <c r="B73" i="1" s="1"/>
  <c r="D37" i="1"/>
  <c r="D36" i="1"/>
  <c r="G15" i="1"/>
  <c r="B48" i="1" s="1"/>
  <c r="C48" i="1" s="1"/>
  <c r="D34" i="1"/>
  <c r="I15" i="1"/>
  <c r="B75" i="1" s="1"/>
  <c r="G12" i="1"/>
  <c r="B51" i="1" s="1"/>
  <c r="C51" i="1" s="1"/>
  <c r="J15" i="1"/>
  <c r="C75" i="1" s="1"/>
  <c r="C36" i="1"/>
  <c r="C37" i="1"/>
  <c r="J14" i="1"/>
  <c r="C76" i="1" s="1"/>
  <c r="D17" i="1"/>
  <c r="J13" i="1"/>
  <c r="C77" i="1" s="1"/>
  <c r="E12" i="1"/>
  <c r="E39" i="1" s="1"/>
  <c r="B9" i="1"/>
  <c r="D12" i="1"/>
  <c r="I14" i="1"/>
  <c r="B76" i="1" s="1"/>
  <c r="G14" i="1"/>
  <c r="B49" i="1" s="1"/>
  <c r="C49" i="1" s="1"/>
  <c r="F17" i="1" l="1"/>
  <c r="F13" i="1"/>
  <c r="F16" i="1"/>
  <c r="F12" i="1"/>
  <c r="B40" i="1"/>
  <c r="F15" i="1"/>
  <c r="F14" i="1"/>
  <c r="J17" i="1"/>
  <c r="C73" i="1" s="1"/>
  <c r="C34" i="1"/>
  <c r="J12" i="1"/>
  <c r="C78" i="1" s="1"/>
  <c r="C39" i="1"/>
  <c r="B37" i="1" l="1"/>
  <c r="H14" i="1"/>
  <c r="B62" i="1" s="1"/>
  <c r="C62" i="1" s="1"/>
  <c r="K14" i="1"/>
  <c r="F25" i="1"/>
  <c r="L14" i="1"/>
  <c r="B87" i="1" s="1"/>
  <c r="F26" i="1"/>
  <c r="L15" i="1"/>
  <c r="B86" i="1" s="1"/>
  <c r="H15" i="1"/>
  <c r="B61" i="1" s="1"/>
  <c r="C61" i="1" s="1"/>
  <c r="B36" i="1"/>
  <c r="K15" i="1"/>
  <c r="H16" i="1"/>
  <c r="B60" i="1" s="1"/>
  <c r="C60" i="1" s="1"/>
  <c r="B35" i="1"/>
  <c r="K16" i="1"/>
  <c r="F27" i="1"/>
  <c r="L16" i="1"/>
  <c r="B85" i="1" s="1"/>
  <c r="K13" i="1"/>
  <c r="F24" i="1"/>
  <c r="B38" i="1"/>
  <c r="L13" i="1"/>
  <c r="B88" i="1" s="1"/>
  <c r="H13" i="1"/>
  <c r="B63" i="1" s="1"/>
  <c r="C63" i="1" s="1"/>
  <c r="H12" i="1"/>
  <c r="B64" i="1" s="1"/>
  <c r="C64" i="1" s="1"/>
  <c r="B39" i="1"/>
  <c r="K12" i="1"/>
  <c r="F23" i="1"/>
  <c r="L12" i="1"/>
  <c r="B89" i="1" s="1"/>
  <c r="K17" i="1"/>
  <c r="B34" i="1"/>
  <c r="H17" i="1"/>
  <c r="B59" i="1" s="1"/>
  <c r="C59" i="1" s="1"/>
  <c r="F28" i="1"/>
  <c r="L17" i="1"/>
  <c r="B84" i="1" s="1"/>
</calcChain>
</file>

<file path=xl/sharedStrings.xml><?xml version="1.0" encoding="utf-8"?>
<sst xmlns="http://schemas.openxmlformats.org/spreadsheetml/2006/main" count="234" uniqueCount="83">
  <si>
    <t>tool</t>
  </si>
  <si>
    <t>[FN = P-TP]</t>
  </si>
  <si>
    <t>marcoil</t>
  </si>
  <si>
    <t>multicoil</t>
  </si>
  <si>
    <t>multicoil2</t>
  </si>
  <si>
    <t>ncoils</t>
  </si>
  <si>
    <t>paircoil</t>
  </si>
  <si>
    <t>paircoil2</t>
  </si>
  <si>
    <t>socket</t>
  </si>
  <si>
    <t xml:space="preserve">multicoil </t>
  </si>
  <si>
    <t xml:space="preserve">ncoils </t>
  </si>
  <si>
    <t xml:space="preserve">paircoil </t>
  </si>
  <si>
    <t>Positive Predictive Value</t>
  </si>
  <si>
    <t>Sensitivity</t>
  </si>
  <si>
    <r>
      <rPr>
        <b/>
        <i/>
        <sz val="12"/>
        <color indexed="8"/>
        <rFont val="Calibri"/>
        <family val="2"/>
      </rPr>
      <t>#Coiled-Coils</t>
    </r>
    <r>
      <rPr>
        <b/>
        <sz val="12"/>
        <color indexed="8"/>
        <rFont val="Calibri"/>
        <family val="2"/>
      </rPr>
      <t xml:space="preserve"> =</t>
    </r>
  </si>
  <si>
    <r>
      <rPr>
        <b/>
        <i/>
        <sz val="12"/>
        <color indexed="8"/>
        <rFont val="Calibri"/>
        <family val="2"/>
      </rPr>
      <t>#Coiled-Coil-Components</t>
    </r>
    <r>
      <rPr>
        <b/>
        <sz val="12"/>
        <color indexed="8"/>
        <rFont val="Calibri"/>
        <family val="2"/>
      </rPr>
      <t xml:space="preserve"> =</t>
    </r>
  </si>
  <si>
    <t>Specificity</t>
  </si>
  <si>
    <t>TP-Rate</t>
  </si>
  <si>
    <t>TN-Rate</t>
  </si>
  <si>
    <t>#Preds</t>
  </si>
  <si>
    <t>#distinctPDBs</t>
  </si>
  <si>
    <t>PDB-Level evaluation</t>
  </si>
  <si>
    <r>
      <rPr>
        <b/>
        <i/>
        <sz val="12"/>
        <color indexed="8"/>
        <rFont val="Calibri"/>
        <family val="2"/>
      </rPr>
      <t>#P</t>
    </r>
    <r>
      <rPr>
        <i/>
        <sz val="12"/>
        <color indexed="8"/>
        <rFont val="Calibri"/>
        <family val="2"/>
      </rPr>
      <t>ositives</t>
    </r>
    <r>
      <rPr>
        <sz val="12"/>
        <color theme="1"/>
        <rFont val="Calibri"/>
        <family val="2"/>
        <scheme val="minor"/>
      </rPr>
      <t xml:space="preserve"> = </t>
    </r>
  </si>
  <si>
    <r>
      <rPr>
        <b/>
        <i/>
        <sz val="12"/>
        <color indexed="8"/>
        <rFont val="Calibri"/>
        <family val="2"/>
      </rPr>
      <t>#N</t>
    </r>
    <r>
      <rPr>
        <i/>
        <sz val="12"/>
        <color indexed="8"/>
        <rFont val="Calibri"/>
        <family val="2"/>
      </rPr>
      <t>egatives</t>
    </r>
    <r>
      <rPr>
        <sz val="12"/>
        <color theme="1"/>
        <rFont val="Calibri"/>
        <family val="2"/>
        <scheme val="minor"/>
      </rPr>
      <t xml:space="preserve"> =</t>
    </r>
  </si>
  <si>
    <t>[P' = TP+FP]</t>
  </si>
  <si>
    <t>[FP = P'-TP]</t>
  </si>
  <si>
    <r>
      <t>[</t>
    </r>
    <r>
      <rPr>
        <b/>
        <sz val="12"/>
        <color indexed="8"/>
        <rFont val="Calibri"/>
        <family val="2"/>
      </rPr>
      <t>TP</t>
    </r>
    <r>
      <rPr>
        <sz val="12"/>
        <color theme="1"/>
        <rFont val="Calibri"/>
        <family val="2"/>
        <scheme val="minor"/>
      </rPr>
      <t>]</t>
    </r>
  </si>
  <si>
    <t>[TN = N-FP]</t>
  </si>
  <si>
    <r>
      <t>[</t>
    </r>
    <r>
      <rPr>
        <b/>
        <sz val="12"/>
        <color indexed="8"/>
        <rFont val="Calibri"/>
        <family val="2"/>
      </rPr>
      <t>P</t>
    </r>
    <r>
      <rPr>
        <sz val="12"/>
        <color theme="1"/>
        <rFont val="Calibri"/>
        <family val="2"/>
        <scheme val="minor"/>
      </rPr>
      <t>]</t>
    </r>
  </si>
  <si>
    <t>False discovery rate</t>
  </si>
  <si>
    <t>Negative Predictive Value</t>
  </si>
  <si>
    <t>Accuracy</t>
  </si>
  <si>
    <r>
      <t>[</t>
    </r>
    <r>
      <rPr>
        <b/>
        <sz val="12"/>
        <color indexed="8"/>
        <rFont val="Calibri"/>
        <family val="2"/>
      </rPr>
      <t>ACC</t>
    </r>
    <r>
      <rPr>
        <sz val="12"/>
        <color theme="1"/>
        <rFont val="Calibri"/>
        <family val="2"/>
        <scheme val="minor"/>
      </rPr>
      <t xml:space="preserve"> = (TP+TN)/(P+N)]</t>
    </r>
  </si>
  <si>
    <r>
      <t>[</t>
    </r>
    <r>
      <rPr>
        <b/>
        <sz val="12"/>
        <color indexed="8"/>
        <rFont val="Calibri"/>
        <family val="2"/>
      </rPr>
      <t>PPV</t>
    </r>
    <r>
      <rPr>
        <sz val="12"/>
        <color theme="1"/>
        <rFont val="Calibri"/>
        <family val="2"/>
        <scheme val="minor"/>
      </rPr>
      <t xml:space="preserve"> = TP/P']</t>
    </r>
  </si>
  <si>
    <r>
      <t>[</t>
    </r>
    <r>
      <rPr>
        <b/>
        <sz val="12"/>
        <color indexed="8"/>
        <rFont val="Calibri"/>
        <family val="2"/>
      </rPr>
      <t>Spec</t>
    </r>
    <r>
      <rPr>
        <sz val="12"/>
        <color theme="1"/>
        <rFont val="Calibri"/>
        <family val="2"/>
        <scheme val="minor"/>
      </rPr>
      <t xml:space="preserve"> = TN/N]</t>
    </r>
  </si>
  <si>
    <r>
      <t>[</t>
    </r>
    <r>
      <rPr>
        <b/>
        <sz val="12"/>
        <color indexed="8"/>
        <rFont val="Calibri"/>
        <family val="2"/>
      </rPr>
      <t>Sens</t>
    </r>
    <r>
      <rPr>
        <sz val="12"/>
        <color theme="1"/>
        <rFont val="Calibri"/>
        <family val="2"/>
        <scheme val="minor"/>
      </rPr>
      <t xml:space="preserve"> = TP/P]</t>
    </r>
  </si>
  <si>
    <t>Matthews correlation coefficient</t>
  </si>
  <si>
    <t>FP</t>
  </si>
  <si>
    <t>TP</t>
  </si>
  <si>
    <t>FN</t>
  </si>
  <si>
    <t>#CCCs w. dist. PDBs =</t>
  </si>
  <si>
    <t>#CCCs w. dist. PDBseqs. =</t>
  </si>
  <si>
    <t>#PDBs =</t>
  </si>
  <si>
    <t xml:space="preserve">#PDBSequences = </t>
  </si>
  <si>
    <t>[P = TP+FN]</t>
  </si>
  <si>
    <t>[N = FP+TN]</t>
  </si>
  <si>
    <t>[FDR = FP/P']</t>
  </si>
  <si>
    <t>[NPV = TN/(TN+FN)]</t>
  </si>
  <si>
    <r>
      <t xml:space="preserve">#PDBSeq. wto. X </t>
    </r>
    <r>
      <rPr>
        <b/>
        <sz val="12"/>
        <color indexed="8"/>
        <rFont val="Calibri"/>
        <family val="2"/>
      </rPr>
      <t>=</t>
    </r>
    <r>
      <rPr>
        <sz val="12"/>
        <color theme="1"/>
        <rFont val="Calibri"/>
        <family val="2"/>
        <scheme val="minor"/>
      </rPr>
      <t xml:space="preserve"> </t>
    </r>
  </si>
  <si>
    <t>Matthews correlation</t>
  </si>
  <si>
    <t>Miss rate</t>
  </si>
  <si>
    <t xml:space="preserve"> coefficient</t>
  </si>
  <si>
    <r>
      <t>[</t>
    </r>
    <r>
      <rPr>
        <b/>
        <sz val="12"/>
        <color theme="1"/>
        <rFont val="Calibri"/>
        <family val="2"/>
        <scheme val="minor"/>
      </rPr>
      <t>MCC</t>
    </r>
    <r>
      <rPr>
        <sz val="12"/>
        <color theme="1"/>
        <rFont val="Calibri"/>
        <family val="2"/>
        <scheme val="minor"/>
      </rPr>
      <t>=...]</t>
    </r>
  </si>
  <si>
    <r>
      <t>[</t>
    </r>
    <r>
      <rPr>
        <b/>
        <sz val="12"/>
        <color theme="1"/>
        <rFont val="Calibri"/>
        <family val="2"/>
        <scheme val="minor"/>
      </rPr>
      <t xml:space="preserve">MR </t>
    </r>
    <r>
      <rPr>
        <sz val="12"/>
        <color theme="1"/>
        <rFont val="Calibri"/>
        <family val="2"/>
        <scheme val="minor"/>
      </rPr>
      <t>= FN/P]</t>
    </r>
  </si>
  <si>
    <t>TN-100000 (for displaying purpose)</t>
  </si>
  <si>
    <t>Venn-Diagram (Matches/Intersections), same PDB</t>
  </si>
  <si>
    <t>Coiled coils and Predictions (PDB-version:2018-12)</t>
  </si>
  <si>
    <t>Venn-Diagram (Matches/Intersections), same sequence and &gt;1aa overlap</t>
  </si>
  <si>
    <t>Sequence-level evaluation</t>
  </si>
  <si>
    <r>
      <t>%P</t>
    </r>
    <r>
      <rPr>
        <i/>
        <sz val="12"/>
        <color theme="1"/>
        <rFont val="Calibri"/>
        <family val="2"/>
        <scheme val="minor"/>
      </rPr>
      <t>ositives =</t>
    </r>
  </si>
  <si>
    <r>
      <t>%N</t>
    </r>
    <r>
      <rPr>
        <i/>
        <sz val="12"/>
        <color theme="1"/>
        <rFont val="Calibri"/>
        <family val="2"/>
        <scheme val="minor"/>
      </rPr>
      <t>egatives =</t>
    </r>
  </si>
  <si>
    <t>P</t>
  </si>
  <si>
    <t>N</t>
  </si>
  <si>
    <t>TN</t>
  </si>
  <si>
    <t>accuracy</t>
  </si>
  <si>
    <t>#sequences</t>
  </si>
  <si>
    <t>#predictions</t>
  </si>
  <si>
    <t>proportion</t>
  </si>
  <si>
    <t>sensitivity</t>
  </si>
  <si>
    <t>specificity</t>
  </si>
  <si>
    <t>precission</t>
  </si>
  <si>
    <t>sequence-level</t>
  </si>
  <si>
    <t>precision</t>
  </si>
  <si>
    <t>F1score</t>
  </si>
  <si>
    <t>#distinctPreds</t>
  </si>
  <si>
    <t>same PDB</t>
  </si>
  <si>
    <r>
      <t xml:space="preserve">1 </t>
    </r>
    <r>
      <rPr>
        <sz val="11"/>
        <color theme="1"/>
        <rFont val="Times New Roman"/>
        <family val="1"/>
      </rPr>
      <t>Group Systems Biology of Motor Proteins, Department of NMR-based Structural Biology, Max-Planck-Institute for Biophysical Chemistry, Göttingen, Germany</t>
    </r>
  </si>
  <si>
    <r>
      <t>2</t>
    </r>
    <r>
      <rPr>
        <sz val="11"/>
        <color theme="1"/>
        <rFont val="Times New Roman"/>
        <family val="1"/>
      </rPr>
      <t xml:space="preserve"> Theoretical Computer Science and Algorithmic Methods, Institute of Computer Science, Georg-August-University Göttingen, Göttingen, Germany</t>
    </r>
  </si>
  <si>
    <r>
      <t xml:space="preserve">* </t>
    </r>
    <r>
      <rPr>
        <sz val="11"/>
        <color theme="1"/>
        <rFont val="Times New Roman"/>
        <family val="1"/>
      </rPr>
      <t>Corresponding author</t>
    </r>
  </si>
  <si>
    <t>E-mail: mako@nmr.mpibpc.mpg.de</t>
  </si>
  <si>
    <t>Critical assessment of coiled-coil predictions based on protein structure data</t>
  </si>
  <si>
    <r>
      <t>Dominic Simm</t>
    </r>
    <r>
      <rPr>
        <b/>
        <vertAlign val="superscript"/>
        <sz val="12"/>
        <color theme="1"/>
        <rFont val="Times New Roman"/>
        <family val="1"/>
      </rPr>
      <t>1,2</t>
    </r>
    <r>
      <rPr>
        <b/>
        <sz val="12"/>
        <color theme="1"/>
        <rFont val="Times New Roman"/>
        <family val="1"/>
      </rPr>
      <t>, Klas Hatje</t>
    </r>
    <r>
      <rPr>
        <b/>
        <vertAlign val="superscript"/>
        <sz val="12"/>
        <color theme="1"/>
        <rFont val="Times New Roman"/>
        <family val="1"/>
      </rPr>
      <t>1#</t>
    </r>
    <r>
      <rPr>
        <b/>
        <sz val="12"/>
        <color theme="1"/>
        <rFont val="Times New Roman"/>
        <family val="1"/>
      </rPr>
      <t>, Stephan Waack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and Martin Kollmar</t>
    </r>
    <r>
      <rPr>
        <b/>
        <vertAlign val="superscript"/>
        <sz val="12"/>
        <color theme="1"/>
        <rFont val="Times New Roman"/>
        <family val="1"/>
      </rPr>
      <t>1,2*</t>
    </r>
    <r>
      <rPr>
        <b/>
        <sz val="12"/>
        <color theme="1"/>
        <rFont val="Times New Roman"/>
        <family val="1"/>
      </rPr>
      <t xml:space="preserve"> </t>
    </r>
  </si>
  <si>
    <r>
      <t>#</t>
    </r>
    <r>
      <rPr>
        <sz val="12"/>
        <color theme="1"/>
        <rFont val="Times New Roman"/>
        <family val="1"/>
      </rPr>
      <t xml:space="preserve"> Current address: Roche Pharmaceutical Research and Early Development, Pharmaceutical Sciences, Roche Innovation Center Basel, F. Hoffmann-La Roche Ltd., Basel, Switzerland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</si>
</sst>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4"/>
      <color indexed="8"/>
      <name val="Calibri"/>
      <family val="2"/>
    </font>
    <font>
      <i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164" fontId="0" fillId="0" borderId="0" xfId="0" applyNumberForma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0" fontId="0" fillId="0" borderId="4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/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/>
    <xf numFmtId="0" fontId="0" fillId="0" borderId="0" xfId="0" applyFill="1"/>
    <xf numFmtId="0" fontId="0" fillId="0" borderId="3" xfId="0" applyFill="1" applyBorder="1"/>
    <xf numFmtId="165" fontId="0" fillId="0" borderId="6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8" xfId="0" applyNumberFormat="1" applyFill="1" applyBorder="1"/>
    <xf numFmtId="165" fontId="0" fillId="2" borderId="8" xfId="0" applyNumberFormat="1" applyFill="1" applyBorder="1" applyAlignment="1">
      <alignment horizontal="center"/>
    </xf>
    <xf numFmtId="165" fontId="0" fillId="2" borderId="8" xfId="0" applyNumberFormat="1" applyFill="1" applyBorder="1"/>
    <xf numFmtId="165" fontId="0" fillId="0" borderId="9" xfId="0" applyNumberFormat="1" applyBorder="1" applyAlignment="1">
      <alignment horizontal="center"/>
    </xf>
    <xf numFmtId="165" fontId="0" fillId="0" borderId="9" xfId="0" applyNumberFormat="1" applyFill="1" applyBorder="1"/>
    <xf numFmtId="164" fontId="0" fillId="0" borderId="0" xfId="0" applyNumberFormat="1" applyFill="1"/>
    <xf numFmtId="0" fontId="3" fillId="0" borderId="0" xfId="0" applyFont="1" applyAlignment="1">
      <alignment horizontal="left"/>
    </xf>
    <xf numFmtId="0" fontId="0" fillId="0" borderId="7" xfId="0" applyBorder="1"/>
    <xf numFmtId="2" fontId="0" fillId="0" borderId="0" xfId="0" applyNumberFormat="1"/>
    <xf numFmtId="0" fontId="8" fillId="0" borderId="0" xfId="0" applyFont="1"/>
    <xf numFmtId="0" fontId="8" fillId="0" borderId="0" xfId="0" applyFont="1" applyAlignment="1">
      <alignment horizontal="left"/>
    </xf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8355167640614465"/>
          <c:h val="0.73381604295206959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PDB-level'!$B$34:$B$40</c:f>
              <c:numCache>
                <c:formatCode>General</c:formatCode>
                <c:ptCount val="7"/>
                <c:pt idx="0">
                  <c:v>31198</c:v>
                </c:pt>
                <c:pt idx="1">
                  <c:v>33153</c:v>
                </c:pt>
                <c:pt idx="2">
                  <c:v>3520</c:v>
                </c:pt>
                <c:pt idx="3">
                  <c:v>32488</c:v>
                </c:pt>
                <c:pt idx="4">
                  <c:v>23964</c:v>
                </c:pt>
                <c:pt idx="5">
                  <c:v>31544</c:v>
                </c:pt>
                <c:pt idx="6">
                  <c:v>33586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6-4C36-9D5C-29DC0B699E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PDB-level'!$C$34:$C$40</c:f>
              <c:numCache>
                <c:formatCode>General</c:formatCode>
                <c:ptCount val="7"/>
                <c:pt idx="0">
                  <c:v>2388</c:v>
                </c:pt>
                <c:pt idx="1">
                  <c:v>433</c:v>
                </c:pt>
                <c:pt idx="2">
                  <c:v>30066</c:v>
                </c:pt>
                <c:pt idx="3">
                  <c:v>1098</c:v>
                </c:pt>
                <c:pt idx="4">
                  <c:v>9622</c:v>
                </c:pt>
                <c:pt idx="5">
                  <c:v>2042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6-4C36-9D5C-29DC0B699E1C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PDB-level'!$D$34:$D$40</c:f>
              <c:numCache>
                <c:formatCode>General</c:formatCode>
                <c:ptCount val="7"/>
                <c:pt idx="0">
                  <c:v>2396</c:v>
                </c:pt>
                <c:pt idx="1">
                  <c:v>874</c:v>
                </c:pt>
                <c:pt idx="2">
                  <c:v>7111</c:v>
                </c:pt>
                <c:pt idx="3">
                  <c:v>1825</c:v>
                </c:pt>
                <c:pt idx="4">
                  <c:v>4244</c:v>
                </c:pt>
                <c:pt idx="5">
                  <c:v>2326</c:v>
                </c:pt>
                <c:pt idx="6">
                  <c:v>10684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16-4C36-9D5C-29DC0B699E1C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PDB-level'!$E$34:$E$40</c:f>
              <c:numCache>
                <c:formatCode>General</c:formatCode>
                <c:ptCount val="7"/>
                <c:pt idx="0">
                  <c:v>8288</c:v>
                </c:pt>
                <c:pt idx="1">
                  <c:v>9810</c:v>
                </c:pt>
                <c:pt idx="2">
                  <c:v>3573</c:v>
                </c:pt>
                <c:pt idx="3">
                  <c:v>8859</c:v>
                </c:pt>
                <c:pt idx="4">
                  <c:v>6440</c:v>
                </c:pt>
                <c:pt idx="5">
                  <c:v>8358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16-4C36-9D5C-29DC0B699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762800"/>
        <c:axId val="1"/>
      </c:barChart>
      <c:catAx>
        <c:axId val="379762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7976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9715715145029242"/>
          <c:h val="0.733816042952069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sequence-level'!$A$84:$A$89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sequence-level'!$B$84:$B$89</c:f>
              <c:numCache>
                <c:formatCode>0.000</c:formatCode>
                <c:ptCount val="6"/>
                <c:pt idx="0">
                  <c:v>91.432512926355869</c:v>
                </c:pt>
                <c:pt idx="1">
                  <c:v>92.523834221825354</c:v>
                </c:pt>
                <c:pt idx="2">
                  <c:v>65.226364953668309</c:v>
                </c:pt>
                <c:pt idx="3">
                  <c:v>92.450580416102994</c:v>
                </c:pt>
                <c:pt idx="4">
                  <c:v>85.926714112318933</c:v>
                </c:pt>
                <c:pt idx="5">
                  <c:v>91.495607445153212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9-47B0-9C4A-3594E5931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008408"/>
        <c:axId val="1"/>
      </c:barChart>
      <c:catAx>
        <c:axId val="380008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08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ly"/>
            <c:order val="3"/>
            <c:dispRSqr val="0"/>
            <c:dispEq val="0"/>
          </c:trendline>
          <c:cat>
            <c:numRef>
              <c:f>'naive-model-plot'!$A$2:$A$12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cat>
          <c:val>
            <c:numRef>
              <c:f>'naive-model-plot'!$F$2:$F$12</c:f>
              <c:numCache>
                <c:formatCode>General</c:formatCode>
                <c:ptCount val="11"/>
                <c:pt idx="0">
                  <c:v>1</c:v>
                </c:pt>
                <c:pt idx="1">
                  <c:v>0.82</c:v>
                </c:pt>
                <c:pt idx="2">
                  <c:v>0.68</c:v>
                </c:pt>
                <c:pt idx="3">
                  <c:v>0.57999999999999996</c:v>
                </c:pt>
                <c:pt idx="4">
                  <c:v>0.52</c:v>
                </c:pt>
                <c:pt idx="5">
                  <c:v>0.5</c:v>
                </c:pt>
                <c:pt idx="6">
                  <c:v>0.52</c:v>
                </c:pt>
                <c:pt idx="7">
                  <c:v>0.57999999999999996</c:v>
                </c:pt>
                <c:pt idx="8">
                  <c:v>0.68</c:v>
                </c:pt>
                <c:pt idx="9">
                  <c:v>0.82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C-4554-880F-0FC14060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087400"/>
        <c:axId val="593199392"/>
      </c:lineChart>
      <c:catAx>
        <c:axId val="911087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3199392"/>
        <c:crosses val="autoZero"/>
        <c:auto val="1"/>
        <c:lblAlgn val="ctr"/>
        <c:lblOffset val="100"/>
        <c:noMultiLvlLbl val="0"/>
      </c:catAx>
      <c:valAx>
        <c:axId val="5931993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11087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7"/>
          <c:order val="0"/>
          <c:spPr>
            <a:ln w="19050">
              <a:noFill/>
            </a:ln>
          </c:spPr>
          <c:marker>
            <c:symbol val="none"/>
          </c:marker>
          <c:trendline>
            <c:spPr>
              <a:ln w="9525">
                <a:solidFill>
                  <a:schemeClr val="bg1">
                    <a:lumMod val="50000"/>
                  </a:schemeClr>
                </a:solidFill>
                <a:prstDash val="sysDash"/>
              </a:ln>
            </c:spPr>
            <c:trendlineType val="poly"/>
            <c:order val="2"/>
            <c:dispRSqr val="0"/>
            <c:dispEq val="0"/>
          </c:trendline>
          <c:xVal>
            <c:numRef>
              <c:f>'naive-model-plot'!$A$2:$A$12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'naive-model-plot'!$F$2:$F$12</c:f>
              <c:numCache>
                <c:formatCode>General</c:formatCode>
                <c:ptCount val="11"/>
                <c:pt idx="0">
                  <c:v>1</c:v>
                </c:pt>
                <c:pt idx="1">
                  <c:v>0.82</c:v>
                </c:pt>
                <c:pt idx="2">
                  <c:v>0.68</c:v>
                </c:pt>
                <c:pt idx="3">
                  <c:v>0.57999999999999996</c:v>
                </c:pt>
                <c:pt idx="4">
                  <c:v>0.52</c:v>
                </c:pt>
                <c:pt idx="5">
                  <c:v>0.5</c:v>
                </c:pt>
                <c:pt idx="6">
                  <c:v>0.52</c:v>
                </c:pt>
                <c:pt idx="7">
                  <c:v>0.57999999999999996</c:v>
                </c:pt>
                <c:pt idx="8">
                  <c:v>0.68</c:v>
                </c:pt>
                <c:pt idx="9">
                  <c:v>0.82</c:v>
                </c:pt>
                <c:pt idx="1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6-57F7-4121-95C5-E84BF73A1374}"/>
            </c:ext>
          </c:extLst>
        </c:ser>
        <c:ser>
          <c:idx val="0"/>
          <c:order val="1"/>
          <c:spPr>
            <a:ln w="19050">
              <a:noFill/>
            </a:ln>
          </c:spPr>
          <c:xVal>
            <c:numRef>
              <c:f>'naive-model-plot'!$D$22</c:f>
              <c:numCache>
                <c:formatCode>0.000</c:formatCode>
                <c:ptCount val="1"/>
                <c:pt idx="0">
                  <c:v>7.5483501852733115E-2</c:v>
                </c:pt>
              </c:numCache>
            </c:numRef>
          </c:xVal>
          <c:yVal>
            <c:numRef>
              <c:f>'naive-model-plot'!$I$22</c:f>
              <c:numCache>
                <c:formatCode>0.000</c:formatCode>
                <c:ptCount val="1"/>
                <c:pt idx="0">
                  <c:v>0.86042851439843682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57F7-4121-95C5-E84BF73A1374}"/>
            </c:ext>
          </c:extLst>
        </c:ser>
        <c:ser>
          <c:idx val="1"/>
          <c:order val="2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xVal>
            <c:numRef>
              <c:f>'naive-model-plot'!$D$16</c:f>
              <c:numCache>
                <c:formatCode>0.000</c:formatCode>
                <c:ptCount val="1"/>
                <c:pt idx="0">
                  <c:v>3.4723373311018546E-2</c:v>
                </c:pt>
              </c:numCache>
            </c:numRef>
          </c:xVal>
          <c:yVal>
            <c:numRef>
              <c:f>'naive-model-plot'!$K$16</c:f>
              <c:numCache>
                <c:formatCode>0.000</c:formatCode>
                <c:ptCount val="1"/>
                <c:pt idx="0">
                  <c:v>0.91495607445153215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2-57F7-4121-95C5-E84BF73A1374}"/>
            </c:ext>
          </c:extLst>
        </c:ser>
        <c:ser>
          <c:idx val="2"/>
          <c:order val="3"/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'naive-model-plot'!$D$17</c:f>
              <c:numCache>
                <c:formatCode>0.000</c:formatCode>
                <c:ptCount val="1"/>
                <c:pt idx="0">
                  <c:v>9.8347244427096428E-2</c:v>
                </c:pt>
              </c:numCache>
            </c:numRef>
          </c:xVal>
          <c:yVal>
            <c:numRef>
              <c:f>'naive-model-plot'!$K$17</c:f>
              <c:numCache>
                <c:formatCode>0.000</c:formatCode>
                <c:ptCount val="1"/>
                <c:pt idx="0">
                  <c:v>0.85926714112318936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57F7-4121-95C5-E84BF73A1374}"/>
            </c:ext>
          </c:extLst>
        </c:ser>
        <c:ser>
          <c:idx val="3"/>
          <c:order val="4"/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xVal>
            <c:numRef>
              <c:f>'naive-model-plot'!$D$18</c:f>
              <c:numCache>
                <c:formatCode>0.000</c:formatCode>
                <c:ptCount val="1"/>
                <c:pt idx="0">
                  <c:v>1.8521984162206385E-2</c:v>
                </c:pt>
              </c:numCache>
            </c:numRef>
          </c:xVal>
          <c:yVal>
            <c:numRef>
              <c:f>'naive-model-plot'!$K$18</c:f>
              <c:numCache>
                <c:formatCode>0.000</c:formatCode>
                <c:ptCount val="1"/>
                <c:pt idx="0">
                  <c:v>0.92450580416103001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4-57F7-4121-95C5-E84BF73A1374}"/>
            </c:ext>
          </c:extLst>
        </c:ser>
        <c:ser>
          <c:idx val="4"/>
          <c:order val="5"/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xVal>
            <c:numRef>
              <c:f>'naive-model-plot'!$D$19</c:f>
              <c:numCache>
                <c:formatCode>0.000</c:formatCode>
                <c:ptCount val="1"/>
                <c:pt idx="0">
                  <c:v>0.32740173563396624</c:v>
                </c:pt>
              </c:numCache>
            </c:numRef>
          </c:xVal>
          <c:yVal>
            <c:numRef>
              <c:f>'naive-model-plot'!$K$19</c:f>
              <c:numCache>
                <c:formatCode>0.000</c:formatCode>
                <c:ptCount val="1"/>
                <c:pt idx="0">
                  <c:v>0.65226364953668303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5-57F7-4121-95C5-E84BF73A1374}"/>
            </c:ext>
          </c:extLst>
        </c:ser>
        <c:ser>
          <c:idx val="5"/>
          <c:order val="6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'naive-model-plot'!$D$20</c:f>
              <c:numCache>
                <c:formatCode>0.000</c:formatCode>
                <c:ptCount val="1"/>
                <c:pt idx="0">
                  <c:v>9.1914811705637329E-3</c:v>
                </c:pt>
              </c:numCache>
            </c:numRef>
          </c:xVal>
          <c:yVal>
            <c:numRef>
              <c:f>'naive-model-plot'!$K$20</c:f>
              <c:numCache>
                <c:formatCode>0.000</c:formatCode>
                <c:ptCount val="1"/>
                <c:pt idx="0">
                  <c:v>0.92523834221825352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6-57F7-4121-95C5-E84BF73A1374}"/>
            </c:ext>
          </c:extLst>
        </c:ser>
        <c:ser>
          <c:idx val="6"/>
          <c:order val="7"/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xVal>
            <c:numRef>
              <c:f>'naive-model-plot'!$D$21</c:f>
              <c:numCache>
                <c:formatCode>0.000</c:formatCode>
                <c:ptCount val="1"/>
                <c:pt idx="0">
                  <c:v>3.6423717122676065E-2</c:v>
                </c:pt>
              </c:numCache>
            </c:numRef>
          </c:xVal>
          <c:yVal>
            <c:numRef>
              <c:f>'naive-model-plot'!$K$21</c:f>
              <c:numCache>
                <c:formatCode>0.000</c:formatCode>
                <c:ptCount val="1"/>
                <c:pt idx="0">
                  <c:v>0.91432512926355869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7-57F7-4121-95C5-E84BF73A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080688"/>
        <c:axId val="946084296"/>
      </c:scatterChart>
      <c:valAx>
        <c:axId val="9460806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4296"/>
        <c:crosses val="autoZero"/>
        <c:crossBetween val="midCat"/>
        <c:majorUnit val="0.1"/>
      </c:valAx>
      <c:valAx>
        <c:axId val="9460842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0688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7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'naive-model-plot'!$D$16</c:f>
              <c:numCache>
                <c:formatCode>0.000</c:formatCode>
                <c:ptCount val="1"/>
                <c:pt idx="0">
                  <c:v>3.4723373311018546E-2</c:v>
                </c:pt>
              </c:numCache>
            </c:numRef>
          </c:xVal>
          <c:yVal>
            <c:numRef>
              <c:f>'naive-model-plot'!$L$16</c:f>
              <c:numCache>
                <c:formatCode>0.000</c:formatCode>
                <c:ptCount val="1"/>
                <c:pt idx="0">
                  <c:v>0.16667847276333497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F87-4350-A935-E9E617CCD7D7}"/>
            </c:ext>
          </c:extLst>
        </c:ser>
        <c:ser>
          <c:idx val="8"/>
          <c:order val="1"/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'naive-model-plot'!$D$17</c:f>
              <c:numCache>
                <c:formatCode>0.000</c:formatCode>
                <c:ptCount val="1"/>
                <c:pt idx="0">
                  <c:v>9.8347244427096428E-2</c:v>
                </c:pt>
              </c:numCache>
            </c:numRef>
          </c:xVal>
          <c:yVal>
            <c:numRef>
              <c:f>'naive-model-plot'!$L$17</c:f>
              <c:numCache>
                <c:formatCode>0.000</c:formatCode>
                <c:ptCount val="1"/>
                <c:pt idx="0">
                  <c:v>0.2192392151306935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F87-4350-A935-E9E617CCD7D7}"/>
            </c:ext>
          </c:extLst>
        </c:ser>
        <c:ser>
          <c:idx val="9"/>
          <c:order val="2"/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'naive-model-plot'!$D$18</c:f>
              <c:numCache>
                <c:formatCode>0.000</c:formatCode>
                <c:ptCount val="1"/>
                <c:pt idx="0">
                  <c:v>1.8521984162206385E-2</c:v>
                </c:pt>
              </c:numCache>
            </c:numRef>
          </c:xVal>
          <c:yVal>
            <c:numRef>
              <c:f>'naive-model-plot'!$L$18</c:f>
              <c:numCache>
                <c:formatCode>0.000</c:formatCode>
                <c:ptCount val="1"/>
                <c:pt idx="0">
                  <c:v>0.12261811999716654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F87-4350-A935-E9E617CCD7D7}"/>
            </c:ext>
          </c:extLst>
        </c:ser>
        <c:ser>
          <c:idx val="10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'naive-model-plot'!$D$19</c:f>
              <c:numCache>
                <c:formatCode>0.000</c:formatCode>
                <c:ptCount val="1"/>
                <c:pt idx="0">
                  <c:v>0.32740173563396624</c:v>
                </c:pt>
              </c:numCache>
            </c:numRef>
          </c:xVal>
          <c:yVal>
            <c:numRef>
              <c:f>'naive-model-plot'!$L$19</c:f>
              <c:numCache>
                <c:formatCode>0.000</c:formatCode>
                <c:ptCount val="1"/>
                <c:pt idx="0">
                  <c:v>0.36530424311114257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F87-4350-A935-E9E617CCD7D7}"/>
            </c:ext>
          </c:extLst>
        </c:ser>
        <c:ser>
          <c:idx val="11"/>
          <c:order val="4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'naive-model-plot'!$D$20</c:f>
              <c:numCache>
                <c:formatCode>0.000</c:formatCode>
                <c:ptCount val="1"/>
                <c:pt idx="0">
                  <c:v>9.1914811705637329E-3</c:v>
                </c:pt>
              </c:numCache>
            </c:numRef>
          </c:xVal>
          <c:yVal>
            <c:numRef>
              <c:f>'naive-model-plot'!$L$20</c:f>
              <c:numCache>
                <c:formatCode>0.000</c:formatCode>
                <c:ptCount val="1"/>
                <c:pt idx="0">
                  <c:v>6.566550966919317E-2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F87-4350-A935-E9E617CCD7D7}"/>
            </c:ext>
          </c:extLst>
        </c:ser>
        <c:ser>
          <c:idx val="12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'naive-model-plot'!$D$21</c:f>
              <c:numCache>
                <c:formatCode>0.000</c:formatCode>
                <c:ptCount val="1"/>
                <c:pt idx="0">
                  <c:v>3.6423717122676065E-2</c:v>
                </c:pt>
              </c:numCache>
            </c:numRef>
          </c:xVal>
          <c:yVal>
            <c:numRef>
              <c:f>'naive-model-plot'!$L$21</c:f>
              <c:numCache>
                <c:formatCode>0.000</c:formatCode>
                <c:ptCount val="1"/>
                <c:pt idx="0">
                  <c:v>0.1737621307643267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F87-4350-A935-E9E617CCD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080688"/>
        <c:axId val="946084296"/>
      </c:scatterChart>
      <c:valAx>
        <c:axId val="9460806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4296"/>
        <c:crosses val="autoZero"/>
        <c:crossBetween val="midCat"/>
        <c:majorUnit val="0.1"/>
      </c:valAx>
      <c:valAx>
        <c:axId val="9460842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0688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7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'naive-model-plot'!$D$16</c:f>
              <c:numCache>
                <c:formatCode>0.000</c:formatCode>
                <c:ptCount val="1"/>
                <c:pt idx="0">
                  <c:v>3.4723373311018546E-2</c:v>
                </c:pt>
              </c:numCache>
            </c:numRef>
          </c:xVal>
          <c:yVal>
            <c:numRef>
              <c:f>'naive-model-plot'!$M$16</c:f>
              <c:numCache>
                <c:formatCode>0.000</c:formatCode>
                <c:ptCount val="1"/>
                <c:pt idx="0">
                  <c:v>0.97605029380465458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703-4702-A11E-7CA8CE7E9F16}"/>
            </c:ext>
          </c:extLst>
        </c:ser>
        <c:ser>
          <c:idx val="8"/>
          <c:order val="1"/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'naive-model-plot'!$D$17</c:f>
              <c:numCache>
                <c:formatCode>0.000</c:formatCode>
                <c:ptCount val="1"/>
                <c:pt idx="0">
                  <c:v>9.8347244427096428E-2</c:v>
                </c:pt>
              </c:numCache>
            </c:numRef>
          </c:xVal>
          <c:yVal>
            <c:numRef>
              <c:f>'naive-model-plot'!$M$17</c:f>
              <c:numCache>
                <c:formatCode>0.000</c:formatCode>
                <c:ptCount val="1"/>
                <c:pt idx="0">
                  <c:v>0.91152315735899692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703-4702-A11E-7CA8CE7E9F16}"/>
            </c:ext>
          </c:extLst>
        </c:ser>
        <c:ser>
          <c:idx val="9"/>
          <c:order val="2"/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'naive-model-plot'!$D$18</c:f>
              <c:numCache>
                <c:formatCode>0.000</c:formatCode>
                <c:ptCount val="1"/>
                <c:pt idx="0">
                  <c:v>1.8521984162206385E-2</c:v>
                </c:pt>
              </c:numCache>
            </c:numRef>
          </c:xVal>
          <c:yVal>
            <c:numRef>
              <c:f>'naive-model-plot'!$M$18</c:f>
              <c:numCache>
                <c:formatCode>0.000</c:formatCode>
                <c:ptCount val="1"/>
                <c:pt idx="0">
                  <c:v>0.98997709711747561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703-4702-A11E-7CA8CE7E9F16}"/>
            </c:ext>
          </c:extLst>
        </c:ser>
        <c:ser>
          <c:idx val="10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'naive-model-plot'!$D$19</c:f>
              <c:numCache>
                <c:formatCode>0.000</c:formatCode>
                <c:ptCount val="1"/>
                <c:pt idx="0">
                  <c:v>0.32740173563396624</c:v>
                </c:pt>
              </c:numCache>
            </c:numRef>
          </c:xVal>
          <c:yVal>
            <c:numRef>
              <c:f>'naive-model-plot'!$M$19</c:f>
              <c:numCache>
                <c:formatCode>0.000</c:formatCode>
                <c:ptCount val="1"/>
                <c:pt idx="0">
                  <c:v>0.67569287003192524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703-4702-A11E-7CA8CE7E9F16}"/>
            </c:ext>
          </c:extLst>
        </c:ser>
        <c:ser>
          <c:idx val="11"/>
          <c:order val="4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'naive-model-plot'!$D$20</c:f>
              <c:numCache>
                <c:formatCode>0.000</c:formatCode>
                <c:ptCount val="1"/>
                <c:pt idx="0">
                  <c:v>9.1914811705637329E-3</c:v>
                </c:pt>
              </c:numCache>
            </c:numRef>
          </c:xVal>
          <c:yVal>
            <c:numRef>
              <c:f>'naive-model-plot'!$M$20</c:f>
              <c:numCache>
                <c:formatCode>0.000</c:formatCode>
                <c:ptCount val="1"/>
                <c:pt idx="0">
                  <c:v>0.99541942349511869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703-4702-A11E-7CA8CE7E9F16}"/>
            </c:ext>
          </c:extLst>
        </c:ser>
        <c:ser>
          <c:idx val="12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'naive-model-plot'!$D$21</c:f>
              <c:numCache>
                <c:formatCode>0.000</c:formatCode>
                <c:ptCount val="1"/>
                <c:pt idx="0">
                  <c:v>3.6423717122676065E-2</c:v>
                </c:pt>
              </c:numCache>
            </c:numRef>
          </c:xVal>
          <c:yVal>
            <c:numRef>
              <c:f>'naive-model-plot'!$M$21</c:f>
              <c:numCache>
                <c:formatCode>0.000</c:formatCode>
                <c:ptCount val="1"/>
                <c:pt idx="0">
                  <c:v>0.97478947855457365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703-4702-A11E-7CA8CE7E9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080688"/>
        <c:axId val="946084296"/>
      </c:scatterChart>
      <c:valAx>
        <c:axId val="9460806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4296"/>
        <c:crosses val="autoZero"/>
        <c:crossBetween val="midCat"/>
        <c:majorUnit val="0.1"/>
      </c:valAx>
      <c:valAx>
        <c:axId val="9460842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0688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7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'naive-model-plot'!$D$16</c:f>
              <c:numCache>
                <c:formatCode>0.000</c:formatCode>
                <c:ptCount val="1"/>
                <c:pt idx="0">
                  <c:v>3.4723373311018546E-2</c:v>
                </c:pt>
              </c:numCache>
            </c:numRef>
          </c:xVal>
          <c:yVal>
            <c:numRef>
              <c:f>'naive-model-plot'!$N$16</c:f>
              <c:numCache>
                <c:formatCode>0.000</c:formatCode>
                <c:ptCount val="1"/>
                <c:pt idx="0">
                  <c:v>0.36233446258084384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8D-4A77-981D-91B65C9C20C2}"/>
            </c:ext>
          </c:extLst>
        </c:ser>
        <c:ser>
          <c:idx val="8"/>
          <c:order val="1"/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'naive-model-plot'!$D$17</c:f>
              <c:numCache>
                <c:formatCode>0.000</c:formatCode>
                <c:ptCount val="1"/>
                <c:pt idx="0">
                  <c:v>9.8347244427096428E-2</c:v>
                </c:pt>
              </c:numCache>
            </c:numRef>
          </c:xVal>
          <c:yVal>
            <c:numRef>
              <c:f>'naive-model-plot'!$N$17</c:f>
              <c:numCache>
                <c:formatCode>0.000</c:formatCode>
                <c:ptCount val="1"/>
                <c:pt idx="0">
                  <c:v>0.16827053770456152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78D-4A77-981D-91B65C9C20C2}"/>
            </c:ext>
          </c:extLst>
        </c:ser>
        <c:ser>
          <c:idx val="9"/>
          <c:order val="2"/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'naive-model-plot'!$D$18</c:f>
              <c:numCache>
                <c:formatCode>0.000</c:formatCode>
                <c:ptCount val="1"/>
                <c:pt idx="0">
                  <c:v>1.8521984162206385E-2</c:v>
                </c:pt>
              </c:numCache>
            </c:numRef>
          </c:xVal>
          <c:yVal>
            <c:numRef>
              <c:f>'naive-model-plot'!$N$18</c:f>
              <c:numCache>
                <c:formatCode>0.000</c:formatCode>
                <c:ptCount val="1"/>
                <c:pt idx="0">
                  <c:v>0.49971131639722866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78D-4A77-981D-91B65C9C20C2}"/>
            </c:ext>
          </c:extLst>
        </c:ser>
        <c:ser>
          <c:idx val="10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'naive-model-plot'!$D$19</c:f>
              <c:numCache>
                <c:formatCode>0.000</c:formatCode>
                <c:ptCount val="1"/>
                <c:pt idx="0">
                  <c:v>0.32740173563396624</c:v>
                </c:pt>
              </c:numCache>
            </c:numRef>
          </c:xVal>
          <c:yVal>
            <c:numRef>
              <c:f>'naive-model-plot'!$N$19</c:f>
              <c:numCache>
                <c:formatCode>0.000</c:formatCode>
                <c:ptCount val="1"/>
                <c:pt idx="0">
                  <c:v>8.4222044389279938E-2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78D-4A77-981D-91B65C9C20C2}"/>
            </c:ext>
          </c:extLst>
        </c:ser>
        <c:ser>
          <c:idx val="11"/>
          <c:order val="4"/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'naive-model-plot'!$D$20</c:f>
              <c:numCache>
                <c:formatCode>0.000</c:formatCode>
                <c:ptCount val="1"/>
                <c:pt idx="0">
                  <c:v>9.1914811705637329E-3</c:v>
                </c:pt>
              </c:numCache>
            </c:numRef>
          </c:xVal>
          <c:yVal>
            <c:numRef>
              <c:f>'naive-model-plot'!$N$20</c:f>
              <c:numCache>
                <c:formatCode>0.000</c:formatCode>
                <c:ptCount val="1"/>
                <c:pt idx="0">
                  <c:v>0.53926701570680624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78D-4A77-981D-91B65C9C20C2}"/>
            </c:ext>
          </c:extLst>
        </c:ser>
        <c:ser>
          <c:idx val="12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'naive-model-plot'!$D$21</c:f>
              <c:numCache>
                <c:formatCode>0.000</c:formatCode>
                <c:ptCount val="1"/>
                <c:pt idx="0">
                  <c:v>3.6423717122676065E-2</c:v>
                </c:pt>
              </c:numCache>
            </c:numRef>
          </c:xVal>
          <c:yVal>
            <c:numRef>
              <c:f>'naive-model-plot'!$N$21</c:f>
              <c:numCache>
                <c:formatCode>0.000</c:formatCode>
                <c:ptCount val="1"/>
                <c:pt idx="0">
                  <c:v>0.36009982384028183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78D-4A77-981D-91B65C9C2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080688"/>
        <c:axId val="946084296"/>
      </c:scatterChart>
      <c:valAx>
        <c:axId val="9460806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4296"/>
        <c:crosses val="autoZero"/>
        <c:crossBetween val="midCat"/>
        <c:majorUnit val="0.1"/>
      </c:valAx>
      <c:valAx>
        <c:axId val="9460842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4608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PDB-level'!$A$46:$A$51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PDB-level'!$B$46:$B$51</c:f>
              <c:numCache>
                <c:formatCode>0.0000</c:formatCode>
                <c:ptCount val="6"/>
                <c:pt idx="0">
                  <c:v>0.22426057656308498</c:v>
                </c:pt>
                <c:pt idx="1">
                  <c:v>8.1804567577686255E-2</c:v>
                </c:pt>
                <c:pt idx="2">
                  <c:v>0.6655746911269188</c:v>
                </c:pt>
                <c:pt idx="3">
                  <c:v>0.17081617371770871</c:v>
                </c:pt>
                <c:pt idx="4">
                  <c:v>0.39722950205915386</c:v>
                </c:pt>
                <c:pt idx="5">
                  <c:v>0.21770872332459754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7-49C5-970B-372385CE348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PDB-level'!$A$46:$A$51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PDB-level'!$C$46:$C$51</c:f>
              <c:numCache>
                <c:formatCode>0.0000</c:formatCode>
                <c:ptCount val="6"/>
                <c:pt idx="0">
                  <c:v>0.77573942343691504</c:v>
                </c:pt>
                <c:pt idx="1">
                  <c:v>0.91819543242231372</c:v>
                </c:pt>
                <c:pt idx="2">
                  <c:v>0.3344253088730812</c:v>
                </c:pt>
                <c:pt idx="3">
                  <c:v>0.82918382628229126</c:v>
                </c:pt>
                <c:pt idx="4">
                  <c:v>0.60277049794084614</c:v>
                </c:pt>
                <c:pt idx="5">
                  <c:v>0.78229127667540244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7-49C5-970B-372385CE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23016"/>
        <c:axId val="1"/>
      </c:barChart>
      <c:catAx>
        <c:axId val="380023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23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PDB-level'!$A$59:$A$64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PDB-level'!$B$59:$B$64</c:f>
              <c:numCache>
                <c:formatCode>0.000</c:formatCode>
                <c:ptCount val="6"/>
                <c:pt idx="0">
                  <c:v>0.98212387525638911</c:v>
                </c:pt>
                <c:pt idx="1">
                  <c:v>0.99675864237270373</c:v>
                </c:pt>
                <c:pt idx="2">
                  <c:v>0.774931504798407</c:v>
                </c:pt>
                <c:pt idx="3">
                  <c:v>0.99178057580884227</c:v>
                </c:pt>
                <c:pt idx="4">
                  <c:v>0.92797149401883428</c:v>
                </c:pt>
                <c:pt idx="5">
                  <c:v>0.98471396703247349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2-4458-A624-9C2EC9E830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PDB-level'!$A$59:$A$64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PDB-level'!$C$59:$C$64</c:f>
              <c:numCache>
                <c:formatCode>0.000</c:formatCode>
                <c:ptCount val="6"/>
                <c:pt idx="0">
                  <c:v>1.7876124743610888E-2</c:v>
                </c:pt>
                <c:pt idx="1">
                  <c:v>3.2413576272962707E-3</c:v>
                </c:pt>
                <c:pt idx="2">
                  <c:v>0.225068495201593</c:v>
                </c:pt>
                <c:pt idx="3">
                  <c:v>8.2194241911577315E-3</c:v>
                </c:pt>
                <c:pt idx="4">
                  <c:v>7.2028505981165725E-2</c:v>
                </c:pt>
                <c:pt idx="5">
                  <c:v>1.5286032967526508E-2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2-4458-A624-9C2EC9E83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22032"/>
        <c:axId val="1"/>
      </c:barChart>
      <c:catAx>
        <c:axId val="380022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22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PDB-level'!$A$73:$A$78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PDB-level'!$B$73:$B$78</c:f>
              <c:numCache>
                <c:formatCode>0.000</c:formatCode>
                <c:ptCount val="6"/>
                <c:pt idx="0">
                  <c:v>0.50083612040133785</c:v>
                </c:pt>
                <c:pt idx="1">
                  <c:v>0.66870696250956385</c:v>
                </c:pt>
                <c:pt idx="2">
                  <c:v>0.19127417489307905</c:v>
                </c:pt>
                <c:pt idx="3" formatCode="General">
                  <c:v>0.6243585357509408</c:v>
                </c:pt>
                <c:pt idx="4">
                  <c:v>0.30607240732727536</c:v>
                </c:pt>
                <c:pt idx="5">
                  <c:v>0.5325091575091575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9-4F83-98C8-2CD2475BF5B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PDB-level'!$A$73:$A$78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PDB-level'!$C$73:$C$78</c:f>
              <c:numCache>
                <c:formatCode>0.0000</c:formatCode>
                <c:ptCount val="6"/>
                <c:pt idx="0">
                  <c:v>0.49916387959866221</c:v>
                </c:pt>
                <c:pt idx="1">
                  <c:v>0.33129303749043609</c:v>
                </c:pt>
                <c:pt idx="2">
                  <c:v>0.80872582510692093</c:v>
                </c:pt>
                <c:pt idx="3">
                  <c:v>0.3756414642490592</c:v>
                </c:pt>
                <c:pt idx="4">
                  <c:v>0.69392759267272464</c:v>
                </c:pt>
                <c:pt idx="5">
                  <c:v>0.4674908424908425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B9-4F83-98C8-2CD2475BF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17112"/>
        <c:axId val="1"/>
      </c:barChart>
      <c:catAx>
        <c:axId val="380017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17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9715715145029242"/>
          <c:h val="0.733816042952069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PDB-level'!$A$84:$A$89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PDB-level'!$B$84:$B$89</c:f>
              <c:numCache>
                <c:formatCode>0.000</c:formatCode>
                <c:ptCount val="6"/>
                <c:pt idx="0">
                  <c:v>92.59998613710404</c:v>
                </c:pt>
                <c:pt idx="1">
                  <c:v>92.900117834615642</c:v>
                </c:pt>
                <c:pt idx="2">
                  <c:v>76.683302141817421</c:v>
                </c:pt>
                <c:pt idx="3">
                  <c:v>93.098357246828868</c:v>
                </c:pt>
                <c:pt idx="4">
                  <c:v>88.866708255354538</c:v>
                </c:pt>
                <c:pt idx="5">
                  <c:v>92.791294101337769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B-4349-B8F2-FF2348790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0008408"/>
        <c:axId val="1"/>
      </c:barChart>
      <c:catAx>
        <c:axId val="380008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08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8355167640614465"/>
          <c:h val="0.73381604295206959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sequence-level'!$B$34:$B$40</c:f>
              <c:numCache>
                <c:formatCode>General</c:formatCode>
                <c:ptCount val="7"/>
                <c:pt idx="0">
                  <c:v>68545</c:v>
                </c:pt>
                <c:pt idx="1">
                  <c:v>72112</c:v>
                </c:pt>
                <c:pt idx="2">
                  <c:v>16830</c:v>
                </c:pt>
                <c:pt idx="3">
                  <c:v>71171</c:v>
                </c:pt>
                <c:pt idx="4">
                  <c:v>57606</c:v>
                </c:pt>
                <c:pt idx="5">
                  <c:v>68763</c:v>
                </c:pt>
                <c:pt idx="6">
                  <c:v>72904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6-44E8-B078-F2C0BB4341C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sequence-level'!$C$34:$C$40</c:f>
              <c:numCache>
                <c:formatCode>General</c:formatCode>
                <c:ptCount val="7"/>
                <c:pt idx="0">
                  <c:v>4359</c:v>
                </c:pt>
                <c:pt idx="1">
                  <c:v>792</c:v>
                </c:pt>
                <c:pt idx="2">
                  <c:v>56074</c:v>
                </c:pt>
                <c:pt idx="3">
                  <c:v>1733</c:v>
                </c:pt>
                <c:pt idx="4">
                  <c:v>15298</c:v>
                </c:pt>
                <c:pt idx="5">
                  <c:v>4141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6-44E8-B078-F2C0BB4341C9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sequence-level'!$D$34:$D$40</c:f>
              <c:numCache>
                <c:formatCode>General</c:formatCode>
                <c:ptCount val="7"/>
                <c:pt idx="0">
                  <c:v>2453</c:v>
                </c:pt>
                <c:pt idx="1">
                  <c:v>927</c:v>
                </c:pt>
                <c:pt idx="2">
                  <c:v>5157</c:v>
                </c:pt>
                <c:pt idx="3">
                  <c:v>1731</c:v>
                </c:pt>
                <c:pt idx="4">
                  <c:v>3095</c:v>
                </c:pt>
                <c:pt idx="5">
                  <c:v>2353</c:v>
                </c:pt>
                <c:pt idx="6">
                  <c:v>14117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6-44E8-B078-F2C0BB4341C9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sequence-level'!$A$34:$A$40</c:f>
              <c:strCache>
                <c:ptCount val="7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  <c:pt idx="6">
                  <c:v>socket</c:v>
                </c:pt>
              </c:strCache>
            </c:strRef>
          </c:cat>
          <c:val>
            <c:numRef>
              <c:f>'Overview sequence-level'!$E$34:$E$40</c:f>
              <c:numCache>
                <c:formatCode>General</c:formatCode>
                <c:ptCount val="7"/>
                <c:pt idx="0">
                  <c:v>11664</c:v>
                </c:pt>
                <c:pt idx="1">
                  <c:v>13190</c:v>
                </c:pt>
                <c:pt idx="2">
                  <c:v>8960</c:v>
                </c:pt>
                <c:pt idx="3">
                  <c:v>12386</c:v>
                </c:pt>
                <c:pt idx="4">
                  <c:v>11022</c:v>
                </c:pt>
                <c:pt idx="5">
                  <c:v>11764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6-44E8-B078-F2C0BB434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762800"/>
        <c:axId val="1"/>
      </c:barChart>
      <c:catAx>
        <c:axId val="379762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7976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sequence-level'!$A$46:$A$51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sequence-level'!$B$46:$B$51</c:f>
              <c:numCache>
                <c:formatCode>0.0000</c:formatCode>
                <c:ptCount val="6"/>
                <c:pt idx="0">
                  <c:v>0.1737621307643267</c:v>
                </c:pt>
                <c:pt idx="1">
                  <c:v>6.566550966919317E-2</c:v>
                </c:pt>
                <c:pt idx="2">
                  <c:v>0.36530424311114257</c:v>
                </c:pt>
                <c:pt idx="3">
                  <c:v>0.12261811999716654</c:v>
                </c:pt>
                <c:pt idx="4">
                  <c:v>0.2192392151306935</c:v>
                </c:pt>
                <c:pt idx="5">
                  <c:v>0.16667847276333497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5-4000-942A-8AB73969417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sequence-level'!$A$46:$A$51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sequence-level'!$C$46:$C$51</c:f>
              <c:numCache>
                <c:formatCode>0.0000</c:formatCode>
                <c:ptCount val="6"/>
                <c:pt idx="0">
                  <c:v>0.82623786923567333</c:v>
                </c:pt>
                <c:pt idx="1">
                  <c:v>0.93433449033080684</c:v>
                </c:pt>
                <c:pt idx="2">
                  <c:v>0.63469575688885738</c:v>
                </c:pt>
                <c:pt idx="3">
                  <c:v>0.87738188000283346</c:v>
                </c:pt>
                <c:pt idx="4">
                  <c:v>0.78076078486930656</c:v>
                </c:pt>
                <c:pt idx="5">
                  <c:v>0.83332152723666497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5-4000-942A-8AB73969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23016"/>
        <c:axId val="1"/>
      </c:barChart>
      <c:catAx>
        <c:axId val="380023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23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sequence-level'!$A$59:$A$64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sequence-level'!$B$59:$B$64</c:f>
              <c:numCache>
                <c:formatCode>0.000</c:formatCode>
                <c:ptCount val="6"/>
                <c:pt idx="0">
                  <c:v>0.97478947855457365</c:v>
                </c:pt>
                <c:pt idx="1">
                  <c:v>0.99541942349511869</c:v>
                </c:pt>
                <c:pt idx="2">
                  <c:v>0.67569287003192524</c:v>
                </c:pt>
                <c:pt idx="3">
                  <c:v>0.98997709711747561</c:v>
                </c:pt>
                <c:pt idx="4">
                  <c:v>0.91152315735899692</c:v>
                </c:pt>
                <c:pt idx="5">
                  <c:v>0.97605029380465458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3-4D11-91EC-A3F838F0CD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sequence-level'!$A$59:$A$64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sequence-level'!$C$59:$C$64</c:f>
              <c:numCache>
                <c:formatCode>0.000</c:formatCode>
                <c:ptCount val="6"/>
                <c:pt idx="0">
                  <c:v>2.5210521445426348E-2</c:v>
                </c:pt>
                <c:pt idx="1">
                  <c:v>4.5805765048813063E-3</c:v>
                </c:pt>
                <c:pt idx="2">
                  <c:v>0.32430712996807476</c:v>
                </c:pt>
                <c:pt idx="3">
                  <c:v>1.0022902882524387E-2</c:v>
                </c:pt>
                <c:pt idx="4">
                  <c:v>8.8476842641003084E-2</c:v>
                </c:pt>
                <c:pt idx="5">
                  <c:v>2.3949706195345422E-2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3-4D11-91EC-A3F838F0C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22032"/>
        <c:axId val="1"/>
      </c:barChart>
      <c:catAx>
        <c:axId val="380022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22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5155175370998"/>
          <c:y val="6.4748474378123783E-2"/>
          <c:w val="0.77241992409729654"/>
          <c:h val="0.7338160429520695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sequence-level'!$A$73:$A$78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sequence-level'!$B$73:$B$78</c:f>
              <c:numCache>
                <c:formatCode>0.000</c:formatCode>
                <c:ptCount val="6"/>
                <c:pt idx="0">
                  <c:v>0.36009982384028183</c:v>
                </c:pt>
                <c:pt idx="1">
                  <c:v>0.53926701570680624</c:v>
                </c:pt>
                <c:pt idx="2">
                  <c:v>8.4222044389279938E-2</c:v>
                </c:pt>
                <c:pt idx="3" formatCode="General">
                  <c:v>0.49971131639722866</c:v>
                </c:pt>
                <c:pt idx="4">
                  <c:v>0.16827053770456152</c:v>
                </c:pt>
                <c:pt idx="5">
                  <c:v>0.36233446258084384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0-4FD6-8208-C4B19C85080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'Overview sequence-level'!$A$73:$A$78</c:f>
              <c:strCache>
                <c:ptCount val="6"/>
                <c:pt idx="0">
                  <c:v>paircoil2</c:v>
                </c:pt>
                <c:pt idx="1">
                  <c:v>paircoil </c:v>
                </c:pt>
                <c:pt idx="2">
                  <c:v>ncoils </c:v>
                </c:pt>
                <c:pt idx="3">
                  <c:v>multicoil2</c:v>
                </c:pt>
                <c:pt idx="4">
                  <c:v>multicoil </c:v>
                </c:pt>
                <c:pt idx="5">
                  <c:v>marcoil</c:v>
                </c:pt>
              </c:strCache>
            </c:strRef>
          </c:cat>
          <c:val>
            <c:numRef>
              <c:f>'Overview sequence-level'!$C$73:$C$78</c:f>
              <c:numCache>
                <c:formatCode>0.0000</c:formatCode>
                <c:ptCount val="6"/>
                <c:pt idx="0">
                  <c:v>0.63990017615971817</c:v>
                </c:pt>
                <c:pt idx="1">
                  <c:v>0.4607329842931937</c:v>
                </c:pt>
                <c:pt idx="2">
                  <c:v>0.91577795561072006</c:v>
                </c:pt>
                <c:pt idx="3">
                  <c:v>0.50028868360277134</c:v>
                </c:pt>
                <c:pt idx="4">
                  <c:v>0.83172946229543854</c:v>
                </c:pt>
                <c:pt idx="5">
                  <c:v>0.6376655374191561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0-4FD6-8208-C4B19C850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0017112"/>
        <c:axId val="1"/>
      </c:barChart>
      <c:catAx>
        <c:axId val="380017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0017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32</xdr:row>
      <xdr:rowOff>28575</xdr:rowOff>
    </xdr:from>
    <xdr:to>
      <xdr:col>10</xdr:col>
      <xdr:colOff>314325</xdr:colOff>
      <xdr:row>43</xdr:row>
      <xdr:rowOff>0</xdr:rowOff>
    </xdr:to>
    <xdr:graphicFrame macro="">
      <xdr:nvGraphicFramePr>
        <xdr:cNvPr id="16385" name="Diagramm 1">
          <a:extLst>
            <a:ext uri="{FF2B5EF4-FFF2-40B4-BE49-F238E27FC236}">
              <a16:creationId xmlns:a16="http://schemas.microsoft.com/office/drawing/2014/main" id="{3C438E6F-2795-4DB4-9313-260D7EA38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723900</xdr:colOff>
      <xdr:row>44</xdr:row>
      <xdr:rowOff>127000</xdr:rowOff>
    </xdr:from>
    <xdr:to>
      <xdr:col>9</xdr:col>
      <xdr:colOff>685800</xdr:colOff>
      <xdr:row>55</xdr:row>
      <xdr:rowOff>98425</xdr:rowOff>
    </xdr:to>
    <xdr:graphicFrame macro="">
      <xdr:nvGraphicFramePr>
        <xdr:cNvPr id="16386" name="Diagramm 2">
          <a:extLst>
            <a:ext uri="{FF2B5EF4-FFF2-40B4-BE49-F238E27FC236}">
              <a16:creationId xmlns:a16="http://schemas.microsoft.com/office/drawing/2014/main" id="{18DEAD5E-1E58-41D0-B148-E6C3E8801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723900</xdr:colOff>
      <xdr:row>56</xdr:row>
      <xdr:rowOff>184150</xdr:rowOff>
    </xdr:from>
    <xdr:to>
      <xdr:col>9</xdr:col>
      <xdr:colOff>685800</xdr:colOff>
      <xdr:row>67</xdr:row>
      <xdr:rowOff>155575</xdr:rowOff>
    </xdr:to>
    <xdr:graphicFrame macro="">
      <xdr:nvGraphicFramePr>
        <xdr:cNvPr id="16387" name="Diagramm 3">
          <a:extLst>
            <a:ext uri="{FF2B5EF4-FFF2-40B4-BE49-F238E27FC236}">
              <a16:creationId xmlns:a16="http://schemas.microsoft.com/office/drawing/2014/main" id="{D98E74C1-B365-4B56-A6D2-803D18BDB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733425</xdr:colOff>
      <xdr:row>69</xdr:row>
      <xdr:rowOff>19050</xdr:rowOff>
    </xdr:from>
    <xdr:to>
      <xdr:col>9</xdr:col>
      <xdr:colOff>695325</xdr:colOff>
      <xdr:row>79</xdr:row>
      <xdr:rowOff>193675</xdr:rowOff>
    </xdr:to>
    <xdr:graphicFrame macro="">
      <xdr:nvGraphicFramePr>
        <xdr:cNvPr id="16388" name="Diagramm 4">
          <a:extLst>
            <a:ext uri="{FF2B5EF4-FFF2-40B4-BE49-F238E27FC236}">
              <a16:creationId xmlns:a16="http://schemas.microsoft.com/office/drawing/2014/main" id="{B6A4F227-5C42-4C89-8C9B-27BD33E38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81</xdr:row>
      <xdr:rowOff>155575</xdr:rowOff>
    </xdr:from>
    <xdr:to>
      <xdr:col>9</xdr:col>
      <xdr:colOff>638175</xdr:colOff>
      <xdr:row>92</xdr:row>
      <xdr:rowOff>127000</xdr:rowOff>
    </xdr:to>
    <xdr:graphicFrame macro="">
      <xdr:nvGraphicFramePr>
        <xdr:cNvPr id="16389" name="Diagramm 5">
          <a:extLst>
            <a:ext uri="{FF2B5EF4-FFF2-40B4-BE49-F238E27FC236}">
              <a16:creationId xmlns:a16="http://schemas.microsoft.com/office/drawing/2014/main" id="{C7779519-A7F6-43DF-95B9-D9C4A8E93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1474257</xdr:colOff>
      <xdr:row>18</xdr:row>
      <xdr:rowOff>13230</xdr:rowOff>
    </xdr:from>
    <xdr:to>
      <xdr:col>15</xdr:col>
      <xdr:colOff>761999</xdr:colOff>
      <xdr:row>20</xdr:row>
      <xdr:rowOff>203200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933174DE-2F57-4A00-A315-797FC6E5BDDE}"/>
                </a:ext>
              </a:extLst>
            </xdr:cNvPr>
            <xdr:cNvSpPr txBox="1"/>
          </xdr:nvSpPr>
          <xdr:spPr>
            <a:xfrm>
              <a:off x="13234986" y="3743855"/>
              <a:ext cx="3878263" cy="597428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𝑀𝐶𝐶</m:t>
                    </m:r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𝑇𝑃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𝑇𝑁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𝐹𝑃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∗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933174DE-2F57-4A00-A315-797FC6E5BDDE}"/>
                </a:ext>
              </a:extLst>
            </xdr:cNvPr>
            <xdr:cNvSpPr txBox="1"/>
          </xdr:nvSpPr>
          <xdr:spPr>
            <a:xfrm>
              <a:off x="13234986" y="3743855"/>
              <a:ext cx="3878263" cy="597428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de-DE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𝑀𝐶𝐶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=(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𝑇𝑃∗𝑇𝑁−𝐹𝑃 ∗𝐹𝑁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)/√(〖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(𝑇𝑃+𝐹𝑃)(𝑇𝑃+𝐹𝑁)(𝑇𝑁+𝐹𝑃)(𝑇𝑁+𝐹𝑁)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〗^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de-DE" sz="11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32</xdr:row>
      <xdr:rowOff>28575</xdr:rowOff>
    </xdr:from>
    <xdr:to>
      <xdr:col>10</xdr:col>
      <xdr:colOff>314325</xdr:colOff>
      <xdr:row>43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4D05F6D-481F-4930-80C5-7737E5017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723900</xdr:colOff>
      <xdr:row>44</xdr:row>
      <xdr:rowOff>127000</xdr:rowOff>
    </xdr:from>
    <xdr:to>
      <xdr:col>9</xdr:col>
      <xdr:colOff>685800</xdr:colOff>
      <xdr:row>55</xdr:row>
      <xdr:rowOff>98425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C6E16DE-7953-470A-AA78-757CBCDE4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723900</xdr:colOff>
      <xdr:row>56</xdr:row>
      <xdr:rowOff>184150</xdr:rowOff>
    </xdr:from>
    <xdr:to>
      <xdr:col>9</xdr:col>
      <xdr:colOff>685800</xdr:colOff>
      <xdr:row>67</xdr:row>
      <xdr:rowOff>155575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5AFEE84-45CE-45A8-B75D-DE7A7D574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733425</xdr:colOff>
      <xdr:row>69</xdr:row>
      <xdr:rowOff>19050</xdr:rowOff>
    </xdr:from>
    <xdr:to>
      <xdr:col>9</xdr:col>
      <xdr:colOff>695325</xdr:colOff>
      <xdr:row>79</xdr:row>
      <xdr:rowOff>193675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C795C91-8FAE-4BCB-B436-7C48F2F1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81</xdr:row>
      <xdr:rowOff>155575</xdr:rowOff>
    </xdr:from>
    <xdr:to>
      <xdr:col>9</xdr:col>
      <xdr:colOff>638175</xdr:colOff>
      <xdr:row>92</xdr:row>
      <xdr:rowOff>127000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D659192C-6641-4E20-B628-924E5DA37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1474257</xdr:colOff>
      <xdr:row>18</xdr:row>
      <xdr:rowOff>13230</xdr:rowOff>
    </xdr:from>
    <xdr:to>
      <xdr:col>15</xdr:col>
      <xdr:colOff>761999</xdr:colOff>
      <xdr:row>20</xdr:row>
      <xdr:rowOff>203200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34A11B06-CEAF-4A7E-A5A6-C0B152DB86D9}"/>
                </a:ext>
              </a:extLst>
            </xdr:cNvPr>
            <xdr:cNvSpPr txBox="1"/>
          </xdr:nvSpPr>
          <xdr:spPr>
            <a:xfrm>
              <a:off x="13237632" y="3734330"/>
              <a:ext cx="3878792" cy="59637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𝑀𝐶𝐶</m:t>
                    </m:r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𝑇𝑃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𝑇𝑁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𝐹𝑃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∗</m:t>
                        </m:r>
                        <m:r>
                          <a:rPr lang="de-DE" sz="1100" b="0" i="1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𝐹𝑁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n-US" sz="1100" i="1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sSup>
                              <m:sSupPr>
                                <m:ctrlPr>
                                  <a:rPr lang="en-US" sz="110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𝐹𝑃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)(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𝑇𝑁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𝐹𝑁</m:t>
                                </m:r>
                                <m:r>
                                  <a:rPr lang="de-DE" sz="1100" b="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  <m:sup/>
                            </m:sSup>
                          </m:e>
                        </m:rad>
                      </m:den>
                    </m:f>
                  </m:oMath>
                </m:oMathPara>
              </a14:m>
              <a:endParaRPr lang="de-DE" sz="1100"/>
            </a:p>
          </xdr:txBody>
        </xdr:sp>
      </mc:Choice>
      <mc:Fallback xmlns="">
        <xdr:sp macro="" textlink="">
          <xdr:nvSpPr>
            <xdr:cNvPr id="8" name="Textfeld 7">
              <a:extLst>
                <a:ext uri="{FF2B5EF4-FFF2-40B4-BE49-F238E27FC236}">
                  <a16:creationId xmlns:a16="http://schemas.microsoft.com/office/drawing/2014/main" id="{34A11B06-CEAF-4A7E-A5A6-C0B152DB86D9}"/>
                </a:ext>
              </a:extLst>
            </xdr:cNvPr>
            <xdr:cNvSpPr txBox="1"/>
          </xdr:nvSpPr>
          <xdr:spPr>
            <a:xfrm>
              <a:off x="13237632" y="3734330"/>
              <a:ext cx="3878792" cy="59637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de-DE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𝑀𝐶𝐶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=(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𝑇𝑃∗𝑇𝑁−𝐹𝑃 ∗𝐹𝑁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)/√(〖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(𝑇𝑃+𝐹𝑃)(𝑇𝑃+𝐹𝑁)(𝑇𝑁+𝐹𝑃)(𝑇𝑁+𝐹𝑁)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〗^</a:t>
              </a:r>
              <a:r>
                <a:rPr lang="de-DE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de-DE" sz="1100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522287</xdr:colOff>
      <xdr:row>22</xdr:row>
      <xdr:rowOff>131760</xdr:rowOff>
    </xdr:from>
    <xdr:to>
      <xdr:col>10</xdr:col>
      <xdr:colOff>232687</xdr:colOff>
      <xdr:row>40</xdr:row>
      <xdr:rowOff>74160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4149B91-1457-4ABB-A4DF-B01518A690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446087</xdr:colOff>
      <xdr:row>22</xdr:row>
      <xdr:rowOff>52385</xdr:rowOff>
    </xdr:from>
    <xdr:to>
      <xdr:col>17</xdr:col>
      <xdr:colOff>156487</xdr:colOff>
      <xdr:row>39</xdr:row>
      <xdr:rowOff>197985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18BC4F6-3F6F-4047-91A2-96A1565AF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530225</xdr:colOff>
      <xdr:row>41</xdr:row>
      <xdr:rowOff>41275</xdr:rowOff>
    </xdr:from>
    <xdr:to>
      <xdr:col>10</xdr:col>
      <xdr:colOff>240625</xdr:colOff>
      <xdr:row>58</xdr:row>
      <xdr:rowOff>186875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A9AB8C4-7850-4B8E-B055-A510C7F5C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403225</xdr:colOff>
      <xdr:row>41</xdr:row>
      <xdr:rowOff>12700</xdr:rowOff>
    </xdr:from>
    <xdr:to>
      <xdr:col>17</xdr:col>
      <xdr:colOff>113625</xdr:colOff>
      <xdr:row>58</xdr:row>
      <xdr:rowOff>158300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AF7EF66-9DF9-4734-AFCD-AF9404BC0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647700</xdr:colOff>
      <xdr:row>59</xdr:row>
      <xdr:rowOff>117475</xdr:rowOff>
    </xdr:from>
    <xdr:to>
      <xdr:col>10</xdr:col>
      <xdr:colOff>358100</xdr:colOff>
      <xdr:row>77</xdr:row>
      <xdr:rowOff>59875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4359DDC6-2430-4332-9A5B-DA2FDC588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B6B8-F35E-4883-9AE8-C56D271BBB5E}">
  <dimension ref="A1:A11"/>
  <sheetViews>
    <sheetView tabSelected="1" workbookViewId="0">
      <selection activeCell="A17" sqref="A17"/>
    </sheetView>
  </sheetViews>
  <sheetFormatPr baseColWidth="10" defaultRowHeight="15.6" x14ac:dyDescent="0.6"/>
  <cols>
    <col min="1" max="1" width="135.19921875" bestFit="1" customWidth="1"/>
  </cols>
  <sheetData>
    <row r="1" spans="1:1" ht="19.8" x14ac:dyDescent="0.6">
      <c r="A1" s="67" t="s">
        <v>80</v>
      </c>
    </row>
    <row r="2" spans="1:1" x14ac:dyDescent="0.6">
      <c r="A2" s="68"/>
    </row>
    <row r="3" spans="1:1" ht="17.7" x14ac:dyDescent="0.6">
      <c r="A3" s="69" t="s">
        <v>81</v>
      </c>
    </row>
    <row r="4" spans="1:1" x14ac:dyDescent="0.6">
      <c r="A4" s="70"/>
    </row>
    <row r="5" spans="1:1" ht="16.5" x14ac:dyDescent="0.6">
      <c r="A5" s="71" t="s">
        <v>76</v>
      </c>
    </row>
    <row r="6" spans="1:1" ht="16.5" x14ac:dyDescent="0.6">
      <c r="A6" s="71" t="s">
        <v>77</v>
      </c>
    </row>
    <row r="7" spans="1:1" x14ac:dyDescent="0.6">
      <c r="A7" s="70"/>
    </row>
    <row r="8" spans="1:1" ht="16.5" x14ac:dyDescent="0.6">
      <c r="A8" s="71" t="s">
        <v>78</v>
      </c>
    </row>
    <row r="9" spans="1:1" x14ac:dyDescent="0.6">
      <c r="A9" s="70" t="s">
        <v>79</v>
      </c>
    </row>
    <row r="11" spans="1:1" ht="17.7" x14ac:dyDescent="0.6">
      <c r="A11" s="72" t="s">
        <v>82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zoomScale="120" zoomScaleNormal="120" workbookViewId="0"/>
  </sheetViews>
  <sheetFormatPr baseColWidth="10" defaultRowHeight="15.6" x14ac:dyDescent="0.6"/>
  <cols>
    <col min="1" max="1" width="15.34765625" customWidth="1"/>
    <col min="2" max="2" width="7.34765625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0976562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8984375" bestFit="1" customWidth="1"/>
  </cols>
  <sheetData>
    <row r="1" spans="1:14" ht="18.3" x14ac:dyDescent="0.7">
      <c r="A1" s="6" t="s">
        <v>56</v>
      </c>
    </row>
    <row r="2" spans="1:14" x14ac:dyDescent="0.6">
      <c r="A2" s="1"/>
    </row>
    <row r="3" spans="1:14" x14ac:dyDescent="0.6">
      <c r="A3" s="4" t="s">
        <v>42</v>
      </c>
      <c r="B3" s="5">
        <v>144270</v>
      </c>
      <c r="D3" s="4" t="s">
        <v>14</v>
      </c>
      <c r="E3" s="5">
        <v>27803</v>
      </c>
    </row>
    <row r="4" spans="1:14" x14ac:dyDescent="0.6">
      <c r="A4" s="8" t="s">
        <v>43</v>
      </c>
      <c r="B4" s="5">
        <v>187776</v>
      </c>
      <c r="D4" s="4" t="s">
        <v>15</v>
      </c>
      <c r="E4" s="5">
        <v>59693</v>
      </c>
    </row>
    <row r="5" spans="1:14" x14ac:dyDescent="0.6">
      <c r="A5" s="8" t="s">
        <v>48</v>
      </c>
      <c r="B5" s="5">
        <v>187021</v>
      </c>
      <c r="D5" s="4" t="s">
        <v>40</v>
      </c>
      <c r="E5" s="5">
        <v>10684</v>
      </c>
    </row>
    <row r="6" spans="1:14" x14ac:dyDescent="0.6">
      <c r="A6" s="8"/>
      <c r="D6" s="4" t="s">
        <v>41</v>
      </c>
      <c r="E6" s="5">
        <v>14117</v>
      </c>
    </row>
    <row r="7" spans="1:14" ht="18.3" x14ac:dyDescent="0.7">
      <c r="A7" s="9" t="s">
        <v>21</v>
      </c>
      <c r="C7" s="3"/>
      <c r="D7" s="5"/>
    </row>
    <row r="8" spans="1:14" x14ac:dyDescent="0.6">
      <c r="A8" s="3" t="s">
        <v>22</v>
      </c>
      <c r="B8" s="5">
        <f>C18</f>
        <v>10684</v>
      </c>
      <c r="C8" t="s">
        <v>44</v>
      </c>
    </row>
    <row r="9" spans="1:14" x14ac:dyDescent="0.6">
      <c r="A9" s="3" t="s">
        <v>23</v>
      </c>
      <c r="B9" s="5">
        <f>$B$3-$B$8</f>
        <v>133586</v>
      </c>
      <c r="C9" s="5" t="s">
        <v>45</v>
      </c>
      <c r="D9" s="5"/>
      <c r="G9" s="18" t="s">
        <v>17</v>
      </c>
      <c r="H9" s="19" t="s">
        <v>18</v>
      </c>
      <c r="I9" s="28"/>
      <c r="J9" s="19" t="s">
        <v>29</v>
      </c>
      <c r="K9" s="34" t="s">
        <v>30</v>
      </c>
      <c r="L9" s="34" t="s">
        <v>31</v>
      </c>
      <c r="M9" s="48" t="s">
        <v>49</v>
      </c>
      <c r="N9" s="49" t="s">
        <v>50</v>
      </c>
    </row>
    <row r="10" spans="1:14" x14ac:dyDescent="0.6">
      <c r="B10" s="2"/>
      <c r="C10" s="4" t="s">
        <v>20</v>
      </c>
      <c r="G10" s="20" t="s">
        <v>13</v>
      </c>
      <c r="H10" s="21" t="s">
        <v>16</v>
      </c>
      <c r="I10" s="20" t="s">
        <v>12</v>
      </c>
      <c r="J10" s="16"/>
      <c r="K10" s="30"/>
      <c r="L10" s="30"/>
      <c r="M10" s="50" t="s">
        <v>51</v>
      </c>
      <c r="N10" s="30"/>
    </row>
    <row r="11" spans="1:14" x14ac:dyDescent="0.6">
      <c r="A11" s="10" t="s">
        <v>0</v>
      </c>
      <c r="B11" s="11" t="s">
        <v>19</v>
      </c>
      <c r="C11" s="12" t="s">
        <v>24</v>
      </c>
      <c r="D11" s="12" t="s">
        <v>25</v>
      </c>
      <c r="E11" s="12" t="s">
        <v>1</v>
      </c>
      <c r="F11" s="12" t="s">
        <v>27</v>
      </c>
      <c r="G11" s="22" t="s">
        <v>35</v>
      </c>
      <c r="H11" s="23" t="s">
        <v>34</v>
      </c>
      <c r="I11" s="22" t="s">
        <v>33</v>
      </c>
      <c r="J11" s="29" t="s">
        <v>46</v>
      </c>
      <c r="K11" s="31" t="s">
        <v>47</v>
      </c>
      <c r="L11" s="31" t="s">
        <v>32</v>
      </c>
      <c r="M11" s="31" t="s">
        <v>52</v>
      </c>
      <c r="N11" s="51" t="s">
        <v>53</v>
      </c>
    </row>
    <row r="12" spans="1:14" x14ac:dyDescent="0.6">
      <c r="A12" t="s">
        <v>2</v>
      </c>
      <c r="B12" s="15">
        <v>6494</v>
      </c>
      <c r="C12">
        <v>4368</v>
      </c>
      <c r="D12">
        <f>C12-$B$23</f>
        <v>2042</v>
      </c>
      <c r="E12">
        <f t="shared" ref="E12:E17" si="0">$B$8-B23</f>
        <v>8358</v>
      </c>
      <c r="F12">
        <f t="shared" ref="F12:F17" si="1">$B$9-D12</f>
        <v>131544</v>
      </c>
      <c r="G12" s="36">
        <f t="shared" ref="G12:G17" si="2">B23/$B$8</f>
        <v>0.21770872332459754</v>
      </c>
      <c r="H12" s="25">
        <f>$F$12/$B$9</f>
        <v>0.98471396703247349</v>
      </c>
      <c r="I12" s="24">
        <f t="shared" ref="I12:I17" si="3">B23/C12</f>
        <v>0.5325091575091575</v>
      </c>
      <c r="J12" s="38">
        <f t="shared" ref="J12:J17" si="4">D12/C12</f>
        <v>0.4674908424908425</v>
      </c>
      <c r="K12" s="32">
        <f>$F$12/($F$12+$E$12)</f>
        <v>0.94025818072650857</v>
      </c>
      <c r="L12" s="32">
        <f>(B23+$F$12)/($B$8+$B$9)</f>
        <v>0.92791294101337773</v>
      </c>
      <c r="M12" s="52">
        <f t="shared" ref="M12:M17" si="5">(B23*F12-D12*E12)/SQRT((B23+D12)*(B23+E12)*(F12+D12)*(F12+E12))</f>
        <v>0.30935228545885168</v>
      </c>
      <c r="N12" s="53">
        <f t="shared" ref="N12:N17" si="6">E12/$B$8</f>
        <v>0.78229127667540244</v>
      </c>
    </row>
    <row r="13" spans="1:14" x14ac:dyDescent="0.6">
      <c r="A13" t="s">
        <v>3</v>
      </c>
      <c r="B13" s="42">
        <v>18393</v>
      </c>
      <c r="C13" s="41">
        <v>13866</v>
      </c>
      <c r="D13" s="41">
        <f>C13-B24</f>
        <v>9622</v>
      </c>
      <c r="E13" s="41">
        <f t="shared" si="0"/>
        <v>6440</v>
      </c>
      <c r="F13" s="41">
        <f t="shared" si="1"/>
        <v>123964</v>
      </c>
      <c r="G13" s="43">
        <f t="shared" si="2"/>
        <v>0.39722950205915386</v>
      </c>
      <c r="H13" s="44">
        <f>$F$13/$B$9</f>
        <v>0.92797149401883428</v>
      </c>
      <c r="I13" s="45">
        <f t="shared" si="3"/>
        <v>0.30607240732727536</v>
      </c>
      <c r="J13" s="46">
        <f t="shared" si="4"/>
        <v>0.69392759267272464</v>
      </c>
      <c r="K13" s="47">
        <f>$F$13/($F$13+$E$13)</f>
        <v>0.95061501180945374</v>
      </c>
      <c r="L13" s="47">
        <f>(B24+$F$13)/($B$8+$B$9)</f>
        <v>0.88866708255354543</v>
      </c>
      <c r="M13" s="54">
        <f t="shared" si="5"/>
        <v>0.28892041185065542</v>
      </c>
      <c r="N13" s="55">
        <f t="shared" si="6"/>
        <v>0.60277049794084614</v>
      </c>
    </row>
    <row r="14" spans="1:14" x14ac:dyDescent="0.6">
      <c r="A14" t="s">
        <v>4</v>
      </c>
      <c r="B14" s="16">
        <v>3464</v>
      </c>
      <c r="C14">
        <v>2923</v>
      </c>
      <c r="D14">
        <f>C14-B25</f>
        <v>1098</v>
      </c>
      <c r="E14">
        <f t="shared" si="0"/>
        <v>8859</v>
      </c>
      <c r="F14">
        <f t="shared" si="1"/>
        <v>132488</v>
      </c>
      <c r="G14" s="36">
        <f t="shared" si="2"/>
        <v>0.17081617371770871</v>
      </c>
      <c r="H14" s="25">
        <f>$F$14/$B$9</f>
        <v>0.99178057580884227</v>
      </c>
      <c r="I14" s="24">
        <f t="shared" si="3"/>
        <v>0.6243585357509408</v>
      </c>
      <c r="J14" s="38">
        <f t="shared" si="4"/>
        <v>0.3756414642490592</v>
      </c>
      <c r="K14" s="32">
        <f>$F$14/($F$14+$E$14)</f>
        <v>0.93732445683318355</v>
      </c>
      <c r="L14" s="32">
        <f>(B25+$F$14)/($B$8+$B$9)</f>
        <v>0.93098357246828867</v>
      </c>
      <c r="M14" s="52">
        <f t="shared" si="5"/>
        <v>0.30220494512586071</v>
      </c>
      <c r="N14" s="53">
        <f t="shared" si="6"/>
        <v>0.82918382628229126</v>
      </c>
    </row>
    <row r="15" spans="1:14" x14ac:dyDescent="0.6">
      <c r="A15" t="s">
        <v>5</v>
      </c>
      <c r="B15" s="16">
        <v>61231</v>
      </c>
      <c r="C15">
        <v>37177</v>
      </c>
      <c r="D15">
        <f>C15-B26</f>
        <v>30066</v>
      </c>
      <c r="E15">
        <f t="shared" si="0"/>
        <v>3573</v>
      </c>
      <c r="F15">
        <f t="shared" si="1"/>
        <v>103520</v>
      </c>
      <c r="G15" s="36">
        <f t="shared" si="2"/>
        <v>0.6655746911269188</v>
      </c>
      <c r="H15" s="25">
        <f>$F$15/$B$9</f>
        <v>0.774931504798407</v>
      </c>
      <c r="I15" s="24">
        <f t="shared" si="3"/>
        <v>0.19127417489307905</v>
      </c>
      <c r="J15" s="38">
        <f t="shared" si="4"/>
        <v>0.80872582510692093</v>
      </c>
      <c r="K15" s="32">
        <f>$F$15/($F$15+$E$15)</f>
        <v>0.96663647483962534</v>
      </c>
      <c r="L15" s="32">
        <f>(B26+$F$15)/($B$8+$B$9)</f>
        <v>0.76683302141817422</v>
      </c>
      <c r="M15" s="52">
        <f t="shared" si="5"/>
        <v>0.26374347311327001</v>
      </c>
      <c r="N15" s="53">
        <f t="shared" si="6"/>
        <v>0.33442530887308125</v>
      </c>
    </row>
    <row r="16" spans="1:14" x14ac:dyDescent="0.6">
      <c r="A16" t="s">
        <v>6</v>
      </c>
      <c r="B16" s="42">
        <v>1719</v>
      </c>
      <c r="C16" s="41">
        <v>1307</v>
      </c>
      <c r="D16" s="41">
        <f>C16-B27</f>
        <v>433</v>
      </c>
      <c r="E16" s="41">
        <f t="shared" si="0"/>
        <v>9810</v>
      </c>
      <c r="F16" s="41">
        <f t="shared" si="1"/>
        <v>133153</v>
      </c>
      <c r="G16" s="43">
        <f t="shared" si="2"/>
        <v>8.1804567577686255E-2</v>
      </c>
      <c r="H16" s="44">
        <f>$F$16/$B$9</f>
        <v>0.99675864237270373</v>
      </c>
      <c r="I16" s="45">
        <f t="shared" si="3"/>
        <v>0.66870696250956385</v>
      </c>
      <c r="J16" s="46">
        <f t="shared" si="4"/>
        <v>0.33129303749043609</v>
      </c>
      <c r="K16" s="47">
        <f>$F$16/($F$16+$E$16)</f>
        <v>0.93138084679252675</v>
      </c>
      <c r="L16" s="47">
        <f>(B27+$F$16)/($B$8+$B$9)</f>
        <v>0.92900117834615648</v>
      </c>
      <c r="M16" s="54">
        <f t="shared" si="5"/>
        <v>0.21712858989748385</v>
      </c>
      <c r="N16" s="55">
        <f t="shared" si="6"/>
        <v>0.91819543242231372</v>
      </c>
    </row>
    <row r="17" spans="1:14" x14ac:dyDescent="0.6">
      <c r="A17" s="14" t="s">
        <v>7</v>
      </c>
      <c r="B17" s="17">
        <v>6812</v>
      </c>
      <c r="C17" s="14">
        <v>4784</v>
      </c>
      <c r="D17" s="14">
        <f>C17-B28</f>
        <v>2388</v>
      </c>
      <c r="E17" s="14">
        <f t="shared" si="0"/>
        <v>8288</v>
      </c>
      <c r="F17" s="14">
        <f t="shared" si="1"/>
        <v>131198</v>
      </c>
      <c r="G17" s="37">
        <f t="shared" si="2"/>
        <v>0.22426057656308498</v>
      </c>
      <c r="H17" s="27">
        <f>$F$17/$B$9</f>
        <v>0.98212387525638911</v>
      </c>
      <c r="I17" s="26">
        <f t="shared" si="3"/>
        <v>0.50083612040133785</v>
      </c>
      <c r="J17" s="39">
        <f t="shared" si="4"/>
        <v>0.49916387959866221</v>
      </c>
      <c r="K17" s="33">
        <f>$F$17/($F$17+$E$17)</f>
        <v>0.94058185050829479</v>
      </c>
      <c r="L17" s="33">
        <f>(B28+$F$17)/($B$8+$B$9)</f>
        <v>0.9259998613710404</v>
      </c>
      <c r="M17" s="56">
        <f t="shared" si="5"/>
        <v>0.30183075712963564</v>
      </c>
      <c r="N17" s="57">
        <f t="shared" si="6"/>
        <v>0.77573942343691504</v>
      </c>
    </row>
    <row r="18" spans="1:14" x14ac:dyDescent="0.6">
      <c r="A18" t="s">
        <v>8</v>
      </c>
      <c r="B18" s="16">
        <v>59693</v>
      </c>
      <c r="C18" s="13">
        <v>10684</v>
      </c>
      <c r="D18" t="s">
        <v>28</v>
      </c>
    </row>
    <row r="21" spans="1:14" x14ac:dyDescent="0.6">
      <c r="A21" s="1" t="s">
        <v>55</v>
      </c>
      <c r="F21" s="35" t="s">
        <v>36</v>
      </c>
    </row>
    <row r="22" spans="1:14" x14ac:dyDescent="0.6">
      <c r="A22" s="2" t="s">
        <v>26</v>
      </c>
      <c r="B22" s="3" t="s">
        <v>8</v>
      </c>
      <c r="F22" t="s">
        <v>75</v>
      </c>
    </row>
    <row r="23" spans="1:14" x14ac:dyDescent="0.6">
      <c r="A23" t="s">
        <v>2</v>
      </c>
      <c r="B23">
        <v>2326</v>
      </c>
      <c r="E23" t="s">
        <v>2</v>
      </c>
      <c r="F23" s="7">
        <f>(($B$23*$F$12)-($D$12*E12))/SQRT(($B$23+$D$12)*($B$23+E12)*($F$12+$D$12)*($F$12+E12))</f>
        <v>0.30935228545885168</v>
      </c>
      <c r="G23" s="58"/>
    </row>
    <row r="24" spans="1:14" x14ac:dyDescent="0.6">
      <c r="A24" t="s">
        <v>9</v>
      </c>
      <c r="B24" s="41">
        <v>4244</v>
      </c>
      <c r="E24" t="s">
        <v>9</v>
      </c>
      <c r="F24" s="7">
        <f>(($B$24*$F$13)-($D$13*E13))/SQRT(($B$24+$D$13)*($B$24+E13)*($F$13+$D$13)*($F$13+E13))</f>
        <v>0.28892041185065542</v>
      </c>
      <c r="G24" s="58"/>
    </row>
    <row r="25" spans="1:14" x14ac:dyDescent="0.6">
      <c r="A25" t="s">
        <v>4</v>
      </c>
      <c r="B25">
        <v>1825</v>
      </c>
      <c r="E25" t="s">
        <v>4</v>
      </c>
      <c r="F25" s="7">
        <f>(($B$25*$F$14)-($D$14*E14))/SQRT(($B$25+$D$14)*($B$25+E14)*($F$14+$D$14)*($F$14+E14))</f>
        <v>0.30220494512586071</v>
      </c>
      <c r="G25" s="58"/>
    </row>
    <row r="26" spans="1:14" x14ac:dyDescent="0.6">
      <c r="A26" t="s">
        <v>10</v>
      </c>
      <c r="B26">
        <v>7111</v>
      </c>
      <c r="E26" t="s">
        <v>10</v>
      </c>
      <c r="F26" s="7">
        <f>(($B$26*$F$15)-($D$15*E15))/SQRT(($B$26+$D$15)*($B$26+E15)*($F$15+$D$15)*($F$15+E15))</f>
        <v>0.26374347311327001</v>
      </c>
      <c r="G26" s="58"/>
    </row>
    <row r="27" spans="1:14" x14ac:dyDescent="0.6">
      <c r="A27" t="s">
        <v>11</v>
      </c>
      <c r="B27" s="41">
        <v>874</v>
      </c>
      <c r="E27" t="s">
        <v>11</v>
      </c>
      <c r="F27" s="7">
        <f>(($B$27*$F$16)-($D$16*E16))/SQRT(($B$27+$D$16)*($B$27+E16)*($F$16+$D$16)*($F$16+E16))</f>
        <v>0.21712858989748385</v>
      </c>
      <c r="G27" s="58"/>
    </row>
    <row r="28" spans="1:14" x14ac:dyDescent="0.6">
      <c r="A28" t="s">
        <v>7</v>
      </c>
      <c r="B28">
        <v>2396</v>
      </c>
      <c r="E28" t="s">
        <v>7</v>
      </c>
      <c r="F28" s="7">
        <f>(($B$28*$F$17)-($D$17*E17))/SQRT(($B$28+$D$17)*($B$28+E17)*($F$17+$D$17)*($F$17+E17))</f>
        <v>0.30183075712963564</v>
      </c>
      <c r="G28" s="58"/>
    </row>
    <row r="33" spans="1:6" x14ac:dyDescent="0.6">
      <c r="B33" t="s">
        <v>54</v>
      </c>
      <c r="C33" t="s">
        <v>37</v>
      </c>
      <c r="D33" t="s">
        <v>38</v>
      </c>
      <c r="E33" t="s">
        <v>39</v>
      </c>
    </row>
    <row r="34" spans="1:6" x14ac:dyDescent="0.6">
      <c r="A34" t="s">
        <v>7</v>
      </c>
      <c r="B34">
        <f>$F$17-100000</f>
        <v>31198</v>
      </c>
      <c r="C34">
        <f>$D$17</f>
        <v>2388</v>
      </c>
      <c r="D34">
        <f>$B$28</f>
        <v>2396</v>
      </c>
      <c r="E34">
        <f>$E$17</f>
        <v>8288</v>
      </c>
      <c r="F34">
        <v>7</v>
      </c>
    </row>
    <row r="35" spans="1:6" x14ac:dyDescent="0.6">
      <c r="A35" t="s">
        <v>11</v>
      </c>
      <c r="B35">
        <f>$F$16-100000</f>
        <v>33153</v>
      </c>
      <c r="C35">
        <f>$D$16</f>
        <v>433</v>
      </c>
      <c r="D35">
        <f>$B$27</f>
        <v>874</v>
      </c>
      <c r="E35">
        <f>$E$16</f>
        <v>9810</v>
      </c>
      <c r="F35">
        <v>6</v>
      </c>
    </row>
    <row r="36" spans="1:6" x14ac:dyDescent="0.6">
      <c r="A36" t="s">
        <v>10</v>
      </c>
      <c r="B36">
        <f>$F$15-100000</f>
        <v>3520</v>
      </c>
      <c r="C36">
        <f>$D$15</f>
        <v>30066</v>
      </c>
      <c r="D36">
        <f>$B$26</f>
        <v>7111</v>
      </c>
      <c r="E36">
        <f>$E$15</f>
        <v>3573</v>
      </c>
      <c r="F36">
        <v>5</v>
      </c>
    </row>
    <row r="37" spans="1:6" x14ac:dyDescent="0.6">
      <c r="A37" t="s">
        <v>4</v>
      </c>
      <c r="B37">
        <f>$F$14-100000</f>
        <v>32488</v>
      </c>
      <c r="C37">
        <f>$D$14</f>
        <v>1098</v>
      </c>
      <c r="D37">
        <f>$B$25</f>
        <v>1825</v>
      </c>
      <c r="E37">
        <f>$E$14</f>
        <v>8859</v>
      </c>
      <c r="F37">
        <v>4</v>
      </c>
    </row>
    <row r="38" spans="1:6" x14ac:dyDescent="0.6">
      <c r="A38" t="s">
        <v>9</v>
      </c>
      <c r="B38">
        <f>$F$13-100000</f>
        <v>23964</v>
      </c>
      <c r="C38">
        <f>$D$13</f>
        <v>9622</v>
      </c>
      <c r="D38">
        <f>$B$24</f>
        <v>4244</v>
      </c>
      <c r="E38">
        <f>$E$13</f>
        <v>6440</v>
      </c>
      <c r="F38">
        <v>3</v>
      </c>
    </row>
    <row r="39" spans="1:6" x14ac:dyDescent="0.6">
      <c r="A39" t="s">
        <v>2</v>
      </c>
      <c r="B39">
        <f>$F$12-100000</f>
        <v>31544</v>
      </c>
      <c r="C39">
        <f>$D$12</f>
        <v>2042</v>
      </c>
      <c r="D39">
        <f>$B$23</f>
        <v>2326</v>
      </c>
      <c r="E39">
        <f>$E$12</f>
        <v>8358</v>
      </c>
      <c r="F39">
        <v>2</v>
      </c>
    </row>
    <row r="40" spans="1:6" x14ac:dyDescent="0.6">
      <c r="A40" t="s">
        <v>8</v>
      </c>
      <c r="B40">
        <f>$B$9-100000</f>
        <v>33586</v>
      </c>
      <c r="C40">
        <v>0</v>
      </c>
      <c r="D40">
        <f>$B$8</f>
        <v>10684</v>
      </c>
      <c r="E40">
        <v>0</v>
      </c>
      <c r="F40">
        <v>1</v>
      </c>
    </row>
    <row r="45" spans="1:6" x14ac:dyDescent="0.6">
      <c r="B45" s="20" t="s">
        <v>13</v>
      </c>
    </row>
    <row r="46" spans="1:6" x14ac:dyDescent="0.6">
      <c r="A46" t="s">
        <v>7</v>
      </c>
      <c r="B46" s="40">
        <f>$G$17</f>
        <v>0.22426057656308498</v>
      </c>
      <c r="C46" s="40">
        <f t="shared" ref="C46:C51" si="7">1-B46</f>
        <v>0.77573942343691504</v>
      </c>
      <c r="D46">
        <v>6</v>
      </c>
    </row>
    <row r="47" spans="1:6" x14ac:dyDescent="0.6">
      <c r="A47" t="s">
        <v>11</v>
      </c>
      <c r="B47" s="40">
        <f>$G$16</f>
        <v>8.1804567577686255E-2</v>
      </c>
      <c r="C47" s="40">
        <f t="shared" si="7"/>
        <v>0.91819543242231372</v>
      </c>
      <c r="D47">
        <v>5</v>
      </c>
    </row>
    <row r="48" spans="1:6" x14ac:dyDescent="0.6">
      <c r="A48" t="s">
        <v>10</v>
      </c>
      <c r="B48" s="40">
        <f>$G$15</f>
        <v>0.6655746911269188</v>
      </c>
      <c r="C48" s="40">
        <f t="shared" si="7"/>
        <v>0.3344253088730812</v>
      </c>
      <c r="D48">
        <v>4</v>
      </c>
    </row>
    <row r="49" spans="1:4" x14ac:dyDescent="0.6">
      <c r="A49" t="s">
        <v>4</v>
      </c>
      <c r="B49" s="40">
        <f>$G$14</f>
        <v>0.17081617371770871</v>
      </c>
      <c r="C49" s="40">
        <f t="shared" si="7"/>
        <v>0.82918382628229126</v>
      </c>
      <c r="D49">
        <v>3</v>
      </c>
    </row>
    <row r="50" spans="1:4" x14ac:dyDescent="0.6">
      <c r="A50" t="s">
        <v>9</v>
      </c>
      <c r="B50" s="40">
        <f>$G$13</f>
        <v>0.39722950205915386</v>
      </c>
      <c r="C50" s="40">
        <f t="shared" si="7"/>
        <v>0.60277049794084614</v>
      </c>
      <c r="D50">
        <v>2</v>
      </c>
    </row>
    <row r="51" spans="1:4" x14ac:dyDescent="0.6">
      <c r="A51" t="s">
        <v>2</v>
      </c>
      <c r="B51" s="40">
        <f>$G$12</f>
        <v>0.21770872332459754</v>
      </c>
      <c r="C51" s="40">
        <f t="shared" si="7"/>
        <v>0.78229127667540244</v>
      </c>
      <c r="D51">
        <v>1</v>
      </c>
    </row>
    <row r="58" spans="1:4" x14ac:dyDescent="0.6">
      <c r="B58" s="21" t="s">
        <v>16</v>
      </c>
    </row>
    <row r="59" spans="1:4" x14ac:dyDescent="0.6">
      <c r="A59" t="s">
        <v>7</v>
      </c>
      <c r="B59" s="7">
        <f>$H$17</f>
        <v>0.98212387525638911</v>
      </c>
      <c r="C59" s="7">
        <f t="shared" ref="C59:C64" si="8">1-B59</f>
        <v>1.7876124743610888E-2</v>
      </c>
      <c r="D59">
        <v>6</v>
      </c>
    </row>
    <row r="60" spans="1:4" x14ac:dyDescent="0.6">
      <c r="A60" t="s">
        <v>11</v>
      </c>
      <c r="B60" s="7">
        <f>$H$16</f>
        <v>0.99675864237270373</v>
      </c>
      <c r="C60" s="7">
        <f t="shared" si="8"/>
        <v>3.2413576272962707E-3</v>
      </c>
      <c r="D60">
        <v>5</v>
      </c>
    </row>
    <row r="61" spans="1:4" x14ac:dyDescent="0.6">
      <c r="A61" t="s">
        <v>10</v>
      </c>
      <c r="B61" s="7">
        <f>$H$15</f>
        <v>0.774931504798407</v>
      </c>
      <c r="C61" s="7">
        <f t="shared" si="8"/>
        <v>0.225068495201593</v>
      </c>
      <c r="D61">
        <v>4</v>
      </c>
    </row>
    <row r="62" spans="1:4" x14ac:dyDescent="0.6">
      <c r="A62" t="s">
        <v>4</v>
      </c>
      <c r="B62" s="7">
        <f>$H$14</f>
        <v>0.99178057580884227</v>
      </c>
      <c r="C62" s="7">
        <f t="shared" si="8"/>
        <v>8.2194241911577315E-3</v>
      </c>
      <c r="D62">
        <v>3</v>
      </c>
    </row>
    <row r="63" spans="1:4" x14ac:dyDescent="0.6">
      <c r="A63" t="s">
        <v>9</v>
      </c>
      <c r="B63" s="7">
        <f>$H$13</f>
        <v>0.92797149401883428</v>
      </c>
      <c r="C63" s="7">
        <f t="shared" si="8"/>
        <v>7.2028505981165725E-2</v>
      </c>
      <c r="D63">
        <v>2</v>
      </c>
    </row>
    <row r="64" spans="1:4" x14ac:dyDescent="0.6">
      <c r="A64" t="s">
        <v>2</v>
      </c>
      <c r="B64" s="7">
        <f>$H$12</f>
        <v>0.98471396703247349</v>
      </c>
      <c r="C64" s="7">
        <f t="shared" si="8"/>
        <v>1.5286032967526508E-2</v>
      </c>
      <c r="D64">
        <v>1</v>
      </c>
    </row>
    <row r="71" spans="1:4" x14ac:dyDescent="0.6">
      <c r="B71" s="28"/>
      <c r="C71" s="19" t="s">
        <v>29</v>
      </c>
    </row>
    <row r="72" spans="1:4" x14ac:dyDescent="0.6">
      <c r="B72" s="20" t="s">
        <v>12</v>
      </c>
      <c r="C72" s="16"/>
    </row>
    <row r="73" spans="1:4" x14ac:dyDescent="0.6">
      <c r="A73" t="s">
        <v>7</v>
      </c>
      <c r="B73" s="7">
        <f>$I$17</f>
        <v>0.50083612040133785</v>
      </c>
      <c r="C73" s="40">
        <f>$J$17</f>
        <v>0.49916387959866221</v>
      </c>
      <c r="D73">
        <v>6</v>
      </c>
    </row>
    <row r="74" spans="1:4" x14ac:dyDescent="0.6">
      <c r="A74" t="s">
        <v>11</v>
      </c>
      <c r="B74" s="7">
        <f>$I$16</f>
        <v>0.66870696250956385</v>
      </c>
      <c r="C74" s="40">
        <f>$J$16</f>
        <v>0.33129303749043609</v>
      </c>
      <c r="D74">
        <v>5</v>
      </c>
    </row>
    <row r="75" spans="1:4" x14ac:dyDescent="0.6">
      <c r="A75" t="s">
        <v>10</v>
      </c>
      <c r="B75" s="7">
        <f>$I$15</f>
        <v>0.19127417489307905</v>
      </c>
      <c r="C75" s="40">
        <f>$J$15</f>
        <v>0.80872582510692093</v>
      </c>
      <c r="D75">
        <v>4</v>
      </c>
    </row>
    <row r="76" spans="1:4" x14ac:dyDescent="0.6">
      <c r="A76" t="s">
        <v>4</v>
      </c>
      <c r="B76">
        <f>$I$14</f>
        <v>0.6243585357509408</v>
      </c>
      <c r="C76" s="40">
        <f>$J$14</f>
        <v>0.3756414642490592</v>
      </c>
      <c r="D76">
        <v>3</v>
      </c>
    </row>
    <row r="77" spans="1:4" x14ac:dyDescent="0.6">
      <c r="A77" t="s">
        <v>9</v>
      </c>
      <c r="B77" s="7">
        <f>$I$13</f>
        <v>0.30607240732727536</v>
      </c>
      <c r="C77" s="40">
        <f>$J$13</f>
        <v>0.69392759267272464</v>
      </c>
      <c r="D77">
        <v>2</v>
      </c>
    </row>
    <row r="78" spans="1:4" x14ac:dyDescent="0.6">
      <c r="A78" t="s">
        <v>2</v>
      </c>
      <c r="B78" s="7">
        <f>$I$12</f>
        <v>0.5325091575091575</v>
      </c>
      <c r="C78" s="40">
        <f>$J$12</f>
        <v>0.4674908424908425</v>
      </c>
      <c r="D78">
        <v>1</v>
      </c>
    </row>
    <row r="83" spans="1:3" x14ac:dyDescent="0.6">
      <c r="B83" s="34" t="s">
        <v>31</v>
      </c>
    </row>
    <row r="84" spans="1:3" x14ac:dyDescent="0.6">
      <c r="A84" t="s">
        <v>7</v>
      </c>
      <c r="B84" s="7">
        <f>$L$17*100</f>
        <v>92.59998613710404</v>
      </c>
      <c r="C84">
        <v>6</v>
      </c>
    </row>
    <row r="85" spans="1:3" x14ac:dyDescent="0.6">
      <c r="A85" t="s">
        <v>11</v>
      </c>
      <c r="B85" s="7">
        <f>$L$16*100</f>
        <v>92.900117834615642</v>
      </c>
      <c r="C85">
        <v>5</v>
      </c>
    </row>
    <row r="86" spans="1:3" x14ac:dyDescent="0.6">
      <c r="A86" t="s">
        <v>10</v>
      </c>
      <c r="B86" s="7">
        <f>$L$15*100</f>
        <v>76.683302141817421</v>
      </c>
      <c r="C86">
        <v>4</v>
      </c>
    </row>
    <row r="87" spans="1:3" x14ac:dyDescent="0.6">
      <c r="A87" t="s">
        <v>4</v>
      </c>
      <c r="B87" s="7">
        <f>$L$14*100</f>
        <v>93.098357246828868</v>
      </c>
      <c r="C87">
        <v>3</v>
      </c>
    </row>
    <row r="88" spans="1:3" x14ac:dyDescent="0.6">
      <c r="A88" t="s">
        <v>9</v>
      </c>
      <c r="B88" s="7">
        <f>$L$13*100</f>
        <v>88.866708255354538</v>
      </c>
      <c r="C88">
        <v>2</v>
      </c>
    </row>
    <row r="89" spans="1:3" x14ac:dyDescent="0.6">
      <c r="A89" t="s">
        <v>2</v>
      </c>
      <c r="B89" s="7">
        <f>$L$12*100</f>
        <v>92.791294101337769</v>
      </c>
      <c r="C89">
        <v>1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85B8-E403-468B-9C0C-B48B7BD8CB85}">
  <dimension ref="A1:N89"/>
  <sheetViews>
    <sheetView zoomScale="120" zoomScaleNormal="120" workbookViewId="0">
      <selection activeCell="B19" sqref="B19"/>
    </sheetView>
  </sheetViews>
  <sheetFormatPr baseColWidth="10" defaultRowHeight="15.6" x14ac:dyDescent="0.6"/>
  <cols>
    <col min="1" max="1" width="15.34765625" customWidth="1"/>
    <col min="2" max="2" width="7.34765625" customWidth="1"/>
    <col min="3" max="3" width="12.34765625" bestFit="1" customWidth="1"/>
    <col min="4" max="4" width="11.34765625" customWidth="1"/>
    <col min="5" max="5" width="10.5" bestFit="1" customWidth="1"/>
    <col min="6" max="6" width="10.5" customWidth="1"/>
    <col min="7" max="7" width="12.09765625" bestFit="1" customWidth="1"/>
    <col min="8" max="8" width="12.84765625" bestFit="1" customWidth="1"/>
    <col min="9" max="9" width="21.84765625" bestFit="1" customWidth="1"/>
    <col min="10" max="10" width="17.5" bestFit="1" customWidth="1"/>
    <col min="11" max="11" width="22.5" bestFit="1" customWidth="1"/>
    <col min="12" max="12" width="20" bestFit="1" customWidth="1"/>
    <col min="13" max="13" width="18.8984375" bestFit="1" customWidth="1"/>
  </cols>
  <sheetData>
    <row r="1" spans="1:14" ht="18.3" x14ac:dyDescent="0.7">
      <c r="A1" s="6" t="s">
        <v>56</v>
      </c>
    </row>
    <row r="2" spans="1:14" x14ac:dyDescent="0.6">
      <c r="A2" s="35"/>
    </row>
    <row r="3" spans="1:14" x14ac:dyDescent="0.6">
      <c r="A3" s="4" t="s">
        <v>42</v>
      </c>
      <c r="B3" s="5">
        <v>144270</v>
      </c>
      <c r="D3" s="4" t="s">
        <v>14</v>
      </c>
      <c r="E3" s="5">
        <v>27803</v>
      </c>
    </row>
    <row r="4" spans="1:14" x14ac:dyDescent="0.6">
      <c r="A4" s="8" t="s">
        <v>43</v>
      </c>
      <c r="B4" s="5">
        <v>187776</v>
      </c>
      <c r="D4" s="4" t="s">
        <v>15</v>
      </c>
      <c r="E4" s="5">
        <v>59693</v>
      </c>
    </row>
    <row r="5" spans="1:14" x14ac:dyDescent="0.6">
      <c r="A5" s="8" t="s">
        <v>48</v>
      </c>
      <c r="B5" s="5">
        <v>187021</v>
      </c>
      <c r="D5" s="4" t="s">
        <v>40</v>
      </c>
      <c r="E5" s="5">
        <v>10684</v>
      </c>
    </row>
    <row r="6" spans="1:14" x14ac:dyDescent="0.6">
      <c r="A6" s="8"/>
      <c r="D6" s="4" t="s">
        <v>41</v>
      </c>
      <c r="E6" s="5">
        <v>14117</v>
      </c>
    </row>
    <row r="7" spans="1:14" ht="18.3" x14ac:dyDescent="0.7">
      <c r="A7" s="59" t="s">
        <v>58</v>
      </c>
      <c r="C7" s="3"/>
      <c r="D7" s="5"/>
    </row>
    <row r="8" spans="1:14" x14ac:dyDescent="0.6">
      <c r="A8" s="3" t="s">
        <v>22</v>
      </c>
      <c r="B8" s="5">
        <f>C18</f>
        <v>14117</v>
      </c>
      <c r="C8" t="s">
        <v>44</v>
      </c>
      <c r="D8" s="62" t="s">
        <v>59</v>
      </c>
      <c r="E8" s="61">
        <f>$B$8*100/$B$5</f>
        <v>7.5483501852733115</v>
      </c>
    </row>
    <row r="9" spans="1:14" x14ac:dyDescent="0.6">
      <c r="A9" s="3" t="s">
        <v>23</v>
      </c>
      <c r="B9" s="5">
        <f>$B$5-$B$8</f>
        <v>172904</v>
      </c>
      <c r="C9" s="5" t="s">
        <v>45</v>
      </c>
      <c r="D9" s="63" t="s">
        <v>60</v>
      </c>
      <c r="E9" s="61">
        <f>$B$9*100/$B$5</f>
        <v>92.451649814726693</v>
      </c>
      <c r="G9" s="18" t="s">
        <v>17</v>
      </c>
      <c r="H9" s="19" t="s">
        <v>18</v>
      </c>
      <c r="I9" s="28"/>
      <c r="J9" s="19" t="s">
        <v>29</v>
      </c>
      <c r="K9" s="34" t="s">
        <v>30</v>
      </c>
      <c r="L9" s="34" t="s">
        <v>31</v>
      </c>
      <c r="M9" s="48" t="s">
        <v>49</v>
      </c>
      <c r="N9" s="49" t="s">
        <v>50</v>
      </c>
    </row>
    <row r="10" spans="1:14" x14ac:dyDescent="0.6">
      <c r="B10" s="2"/>
      <c r="C10" s="4" t="s">
        <v>74</v>
      </c>
      <c r="G10" s="20" t="s">
        <v>13</v>
      </c>
      <c r="H10" s="21" t="s">
        <v>16</v>
      </c>
      <c r="I10" s="20" t="s">
        <v>12</v>
      </c>
      <c r="J10" s="16"/>
      <c r="K10" s="30"/>
      <c r="L10" s="30"/>
      <c r="M10" s="50" t="s">
        <v>51</v>
      </c>
      <c r="N10" s="30"/>
    </row>
    <row r="11" spans="1:14" x14ac:dyDescent="0.6">
      <c r="A11" s="10" t="s">
        <v>0</v>
      </c>
      <c r="B11" s="11" t="s">
        <v>19</v>
      </c>
      <c r="C11" s="12" t="s">
        <v>24</v>
      </c>
      <c r="D11" s="12" t="s">
        <v>25</v>
      </c>
      <c r="E11" s="12" t="s">
        <v>1</v>
      </c>
      <c r="F11" s="12" t="s">
        <v>27</v>
      </c>
      <c r="G11" s="22" t="s">
        <v>35</v>
      </c>
      <c r="H11" s="23" t="s">
        <v>34</v>
      </c>
      <c r="I11" s="22" t="s">
        <v>33</v>
      </c>
      <c r="J11" s="29" t="s">
        <v>46</v>
      </c>
      <c r="K11" s="31" t="s">
        <v>47</v>
      </c>
      <c r="L11" s="31" t="s">
        <v>32</v>
      </c>
      <c r="M11" s="31" t="s">
        <v>52</v>
      </c>
      <c r="N11" s="51" t="s">
        <v>53</v>
      </c>
    </row>
    <row r="12" spans="1:14" x14ac:dyDescent="0.6">
      <c r="A12" t="s">
        <v>2</v>
      </c>
      <c r="B12" s="15">
        <v>6494</v>
      </c>
      <c r="C12">
        <f>B12</f>
        <v>6494</v>
      </c>
      <c r="D12">
        <f>C12-$B$23</f>
        <v>4141</v>
      </c>
      <c r="E12">
        <f t="shared" ref="E12:E17" si="0">$B$8-B23</f>
        <v>11764</v>
      </c>
      <c r="F12">
        <f t="shared" ref="F12:F17" si="1">$B$9-D12</f>
        <v>168763</v>
      </c>
      <c r="G12" s="36">
        <f t="shared" ref="G12:G17" si="2">B23/$B$8</f>
        <v>0.16667847276333497</v>
      </c>
      <c r="H12" s="25">
        <f>$F$12/$B$9</f>
        <v>0.97605029380465458</v>
      </c>
      <c r="I12" s="24">
        <f t="shared" ref="I12:I17" si="3">B23/C12</f>
        <v>0.36233446258084384</v>
      </c>
      <c r="J12" s="38">
        <f t="shared" ref="J12:J17" si="4">D12/C12</f>
        <v>0.6376655374191561</v>
      </c>
      <c r="K12" s="32">
        <f>$F$12/($F$12+$E$12)</f>
        <v>0.93483523240290922</v>
      </c>
      <c r="L12" s="32">
        <f>(B23+$F$12)/($B$8+$B$9)</f>
        <v>0.91495607445153215</v>
      </c>
      <c r="M12" s="52">
        <f t="shared" ref="M12:M17" si="5">(B23*F12-D12*E12)/SQRT((B23+D12)*(B23+E12)*(F12+D12)*(F12+E12))</f>
        <v>0.20594820714542958</v>
      </c>
      <c r="N12" s="53">
        <f t="shared" ref="N12:N17" si="6">E12/$B$8</f>
        <v>0.83332152723666497</v>
      </c>
    </row>
    <row r="13" spans="1:14" x14ac:dyDescent="0.6">
      <c r="A13" t="s">
        <v>3</v>
      </c>
      <c r="B13" s="42">
        <v>18393</v>
      </c>
      <c r="C13">
        <f t="shared" ref="C13:C17" si="7">B13</f>
        <v>18393</v>
      </c>
      <c r="D13" s="41">
        <f>C13-B24</f>
        <v>15298</v>
      </c>
      <c r="E13" s="41">
        <f t="shared" si="0"/>
        <v>11022</v>
      </c>
      <c r="F13" s="41">
        <f t="shared" si="1"/>
        <v>157606</v>
      </c>
      <c r="G13" s="43">
        <f t="shared" si="2"/>
        <v>0.2192392151306935</v>
      </c>
      <c r="H13" s="44">
        <f>$F$13/$B$9</f>
        <v>0.91152315735899692</v>
      </c>
      <c r="I13" s="45">
        <f t="shared" si="3"/>
        <v>0.16827053770456152</v>
      </c>
      <c r="J13" s="46">
        <f t="shared" si="4"/>
        <v>0.83172946229543854</v>
      </c>
      <c r="K13" s="47">
        <f>$F$13/($F$13+$E$13)</f>
        <v>0.9346371895533363</v>
      </c>
      <c r="L13" s="47">
        <f>(B24+$F$13)/($B$8+$B$9)</f>
        <v>0.85926714112318936</v>
      </c>
      <c r="M13" s="54">
        <f t="shared" si="5"/>
        <v>0.11600197655111187</v>
      </c>
      <c r="N13" s="55">
        <f t="shared" si="6"/>
        <v>0.78076078486930656</v>
      </c>
    </row>
    <row r="14" spans="1:14" x14ac:dyDescent="0.6">
      <c r="A14" t="s">
        <v>4</v>
      </c>
      <c r="B14" s="16">
        <v>3464</v>
      </c>
      <c r="C14">
        <f t="shared" si="7"/>
        <v>3464</v>
      </c>
      <c r="D14">
        <f>C14-B25</f>
        <v>1733</v>
      </c>
      <c r="E14">
        <f t="shared" si="0"/>
        <v>12386</v>
      </c>
      <c r="F14">
        <f t="shared" si="1"/>
        <v>171171</v>
      </c>
      <c r="G14" s="36">
        <f t="shared" si="2"/>
        <v>0.12261811999716654</v>
      </c>
      <c r="H14" s="25">
        <f>$F$14/$B$9</f>
        <v>0.98997709711747561</v>
      </c>
      <c r="I14" s="24">
        <f t="shared" si="3"/>
        <v>0.49971131639722866</v>
      </c>
      <c r="J14" s="38">
        <f t="shared" si="4"/>
        <v>0.50028868360277134</v>
      </c>
      <c r="K14" s="32">
        <f>$F$14/($F$14+$E$14)</f>
        <v>0.93252232276622515</v>
      </c>
      <c r="L14" s="32">
        <f>(B25+$F$14)/($B$8+$B$9)</f>
        <v>0.92450580416103001</v>
      </c>
      <c r="M14" s="52">
        <f t="shared" si="5"/>
        <v>0.22060698186109379</v>
      </c>
      <c r="N14" s="53">
        <f t="shared" si="6"/>
        <v>0.87738188000283346</v>
      </c>
    </row>
    <row r="15" spans="1:14" x14ac:dyDescent="0.6">
      <c r="A15" t="s">
        <v>5</v>
      </c>
      <c r="B15" s="16">
        <v>61231</v>
      </c>
      <c r="C15">
        <f t="shared" si="7"/>
        <v>61231</v>
      </c>
      <c r="D15">
        <f>C15-B26</f>
        <v>56074</v>
      </c>
      <c r="E15">
        <f t="shared" si="0"/>
        <v>8960</v>
      </c>
      <c r="F15">
        <f t="shared" si="1"/>
        <v>116830</v>
      </c>
      <c r="G15" s="36">
        <f t="shared" si="2"/>
        <v>0.36530424311114257</v>
      </c>
      <c r="H15" s="25">
        <f>$F$15/$B$9</f>
        <v>0.67569287003192524</v>
      </c>
      <c r="I15" s="24">
        <f t="shared" si="3"/>
        <v>8.4222044389279938E-2</v>
      </c>
      <c r="J15" s="38">
        <f t="shared" si="4"/>
        <v>0.91577795561072006</v>
      </c>
      <c r="K15" s="32">
        <f>$F$15/($F$15+$E$15)</f>
        <v>0.92877017250973848</v>
      </c>
      <c r="L15" s="32">
        <f>(B26+$F$15)/($B$8+$B$9)</f>
        <v>0.65226364953668303</v>
      </c>
      <c r="M15" s="52">
        <f t="shared" si="5"/>
        <v>2.3079068139514103E-2</v>
      </c>
      <c r="N15" s="53">
        <f t="shared" si="6"/>
        <v>0.63469575688885738</v>
      </c>
    </row>
    <row r="16" spans="1:14" x14ac:dyDescent="0.6">
      <c r="A16" t="s">
        <v>6</v>
      </c>
      <c r="B16" s="42">
        <v>1719</v>
      </c>
      <c r="C16">
        <f t="shared" si="7"/>
        <v>1719</v>
      </c>
      <c r="D16" s="41">
        <f>C16-B27</f>
        <v>792</v>
      </c>
      <c r="E16" s="41">
        <f t="shared" si="0"/>
        <v>13190</v>
      </c>
      <c r="F16" s="41">
        <f t="shared" si="1"/>
        <v>172112</v>
      </c>
      <c r="G16" s="43">
        <f t="shared" si="2"/>
        <v>6.566550966919317E-2</v>
      </c>
      <c r="H16" s="44">
        <f>$F$16/$B$9</f>
        <v>0.99541942349511869</v>
      </c>
      <c r="I16" s="45">
        <f t="shared" si="3"/>
        <v>0.53926701570680624</v>
      </c>
      <c r="J16" s="46">
        <f t="shared" si="4"/>
        <v>0.4607329842931937</v>
      </c>
      <c r="K16" s="47">
        <f>$F$16/($F$16+$E$16)</f>
        <v>0.92881890103722575</v>
      </c>
      <c r="L16" s="47">
        <f>(B27+$F$16)/($B$8+$B$9)</f>
        <v>0.92523834221825352</v>
      </c>
      <c r="M16" s="54">
        <f t="shared" si="5"/>
        <v>0.16909463900273369</v>
      </c>
      <c r="N16" s="55">
        <f t="shared" si="6"/>
        <v>0.93433449033080684</v>
      </c>
    </row>
    <row r="17" spans="1:14" x14ac:dyDescent="0.6">
      <c r="A17" s="14" t="s">
        <v>7</v>
      </c>
      <c r="B17" s="17">
        <v>6812</v>
      </c>
      <c r="C17" s="60">
        <f t="shared" si="7"/>
        <v>6812</v>
      </c>
      <c r="D17" s="14">
        <f>C17-B28</f>
        <v>4359</v>
      </c>
      <c r="E17" s="14">
        <f t="shared" si="0"/>
        <v>11664</v>
      </c>
      <c r="F17" s="14">
        <f t="shared" si="1"/>
        <v>168545</v>
      </c>
      <c r="G17" s="37">
        <f t="shared" si="2"/>
        <v>0.1737621307643267</v>
      </c>
      <c r="H17" s="27">
        <f>$F$17/$B$9</f>
        <v>0.97478947855457365</v>
      </c>
      <c r="I17" s="26">
        <f t="shared" si="3"/>
        <v>0.36009982384028183</v>
      </c>
      <c r="J17" s="39">
        <f t="shared" si="4"/>
        <v>0.63990017615971817</v>
      </c>
      <c r="K17" s="33">
        <f>$F$17/($F$17+$E$17)</f>
        <v>0.93527515273931938</v>
      </c>
      <c r="L17" s="33">
        <f>(B28+$F$17)/($B$8+$B$9)</f>
        <v>0.91432512926355869</v>
      </c>
      <c r="M17" s="56">
        <f t="shared" si="5"/>
        <v>0.20947178359729565</v>
      </c>
      <c r="N17" s="57">
        <f t="shared" si="6"/>
        <v>0.82623786923567333</v>
      </c>
    </row>
    <row r="18" spans="1:14" x14ac:dyDescent="0.6">
      <c r="A18" t="s">
        <v>8</v>
      </c>
      <c r="B18" s="16">
        <v>14117</v>
      </c>
      <c r="C18" s="13">
        <f>E6</f>
        <v>14117</v>
      </c>
      <c r="D18" t="s">
        <v>28</v>
      </c>
    </row>
    <row r="21" spans="1:14" x14ac:dyDescent="0.6">
      <c r="A21" s="35" t="s">
        <v>57</v>
      </c>
      <c r="F21" s="35" t="s">
        <v>36</v>
      </c>
    </row>
    <row r="22" spans="1:14" x14ac:dyDescent="0.6">
      <c r="A22" s="2" t="s">
        <v>26</v>
      </c>
      <c r="B22" s="3" t="s">
        <v>8</v>
      </c>
      <c r="F22" t="s">
        <v>71</v>
      </c>
    </row>
    <row r="23" spans="1:14" x14ac:dyDescent="0.6">
      <c r="A23" t="s">
        <v>2</v>
      </c>
      <c r="B23" s="65">
        <v>2353</v>
      </c>
      <c r="E23" t="s">
        <v>2</v>
      </c>
      <c r="F23" s="7">
        <f>(($B$23*$F$12)-($D$12*E12))/SQRT(($B$23+$D$12)*($B$23+E12)*($F$12+$D$12)*($F$12+E12))</f>
        <v>0.20594820714542958</v>
      </c>
      <c r="G23" s="58"/>
    </row>
    <row r="24" spans="1:14" x14ac:dyDescent="0.6">
      <c r="A24" t="s">
        <v>9</v>
      </c>
      <c r="B24" s="66">
        <v>3095</v>
      </c>
      <c r="E24" t="s">
        <v>9</v>
      </c>
      <c r="F24" s="7">
        <f>(($B$24*$F$13)-($D$13*E13))/SQRT(($B$24+$D$13)*($B$24+E13)*($F$13+$D$13)*($F$13+E13))</f>
        <v>0.11600197655111187</v>
      </c>
      <c r="G24" s="58"/>
    </row>
    <row r="25" spans="1:14" x14ac:dyDescent="0.6">
      <c r="A25" t="s">
        <v>4</v>
      </c>
      <c r="B25" s="65">
        <v>1731</v>
      </c>
      <c r="E25" t="s">
        <v>4</v>
      </c>
      <c r="F25" s="7">
        <f>(($B$25*$F$14)-($D$14*E14))/SQRT(($B$25+$D$14)*($B$25+E14)*($F$14+$D$14)*($F$14+E14))</f>
        <v>0.22060698186109379</v>
      </c>
      <c r="G25" s="58"/>
    </row>
    <row r="26" spans="1:14" x14ac:dyDescent="0.6">
      <c r="A26" t="s">
        <v>10</v>
      </c>
      <c r="B26" s="65">
        <v>5157</v>
      </c>
      <c r="E26" t="s">
        <v>10</v>
      </c>
      <c r="F26" s="7">
        <f>(($B$26*$F$15)-($D$15*E15))/SQRT(($B$26+$D$15)*($B$26+E15)*($F$15+$D$15)*($F$15+E15))</f>
        <v>2.3079068139514103E-2</v>
      </c>
      <c r="G26" s="58"/>
    </row>
    <row r="27" spans="1:14" x14ac:dyDescent="0.6">
      <c r="A27" t="s">
        <v>11</v>
      </c>
      <c r="B27" s="66">
        <v>927</v>
      </c>
      <c r="E27" t="s">
        <v>11</v>
      </c>
      <c r="F27" s="7">
        <f>(($B$27*$F$16)-($D$16*E16))/SQRT(($B$27+$D$16)*($B$27+E16)*($F$16+$D$16)*($F$16+E16))</f>
        <v>0.16909463900273369</v>
      </c>
      <c r="G27" s="58"/>
    </row>
    <row r="28" spans="1:14" x14ac:dyDescent="0.6">
      <c r="A28" t="s">
        <v>7</v>
      </c>
      <c r="B28" s="65">
        <v>2453</v>
      </c>
      <c r="E28" t="s">
        <v>7</v>
      </c>
      <c r="F28" s="7">
        <f>(($B$28*$F$17)-($D$17*E17))/SQRT(($B$28+$D$17)*($B$28+E17)*($F$17+$D$17)*($F$17+E17))</f>
        <v>0.20947178359729565</v>
      </c>
      <c r="G28" s="58"/>
    </row>
    <row r="33" spans="1:6" x14ac:dyDescent="0.6">
      <c r="B33" t="s">
        <v>54</v>
      </c>
      <c r="C33" t="s">
        <v>37</v>
      </c>
      <c r="D33" t="s">
        <v>38</v>
      </c>
      <c r="E33" t="s">
        <v>39</v>
      </c>
    </row>
    <row r="34" spans="1:6" x14ac:dyDescent="0.6">
      <c r="A34" t="s">
        <v>7</v>
      </c>
      <c r="B34">
        <f>$F$17-100000</f>
        <v>68545</v>
      </c>
      <c r="C34">
        <f>$D$17</f>
        <v>4359</v>
      </c>
      <c r="D34">
        <f>$B$28</f>
        <v>2453</v>
      </c>
      <c r="E34">
        <f>$E$17</f>
        <v>11664</v>
      </c>
      <c r="F34">
        <v>7</v>
      </c>
    </row>
    <row r="35" spans="1:6" x14ac:dyDescent="0.6">
      <c r="A35" t="s">
        <v>11</v>
      </c>
      <c r="B35">
        <f>$F$16-100000</f>
        <v>72112</v>
      </c>
      <c r="C35">
        <f>$D$16</f>
        <v>792</v>
      </c>
      <c r="D35">
        <f>$B$27</f>
        <v>927</v>
      </c>
      <c r="E35">
        <f>$E$16</f>
        <v>13190</v>
      </c>
      <c r="F35">
        <v>6</v>
      </c>
    </row>
    <row r="36" spans="1:6" x14ac:dyDescent="0.6">
      <c r="A36" t="s">
        <v>10</v>
      </c>
      <c r="B36">
        <f>$F$15-100000</f>
        <v>16830</v>
      </c>
      <c r="C36">
        <f>$D$15</f>
        <v>56074</v>
      </c>
      <c r="D36">
        <f>$B$26</f>
        <v>5157</v>
      </c>
      <c r="E36">
        <f>$E$15</f>
        <v>8960</v>
      </c>
      <c r="F36">
        <v>5</v>
      </c>
    </row>
    <row r="37" spans="1:6" x14ac:dyDescent="0.6">
      <c r="A37" t="s">
        <v>4</v>
      </c>
      <c r="B37">
        <f>$F$14-100000</f>
        <v>71171</v>
      </c>
      <c r="C37">
        <f>$D$14</f>
        <v>1733</v>
      </c>
      <c r="D37">
        <f>$B$25</f>
        <v>1731</v>
      </c>
      <c r="E37">
        <f>$E$14</f>
        <v>12386</v>
      </c>
      <c r="F37">
        <v>4</v>
      </c>
    </row>
    <row r="38" spans="1:6" x14ac:dyDescent="0.6">
      <c r="A38" t="s">
        <v>9</v>
      </c>
      <c r="B38">
        <f>$F$13-100000</f>
        <v>57606</v>
      </c>
      <c r="C38">
        <f>$D$13</f>
        <v>15298</v>
      </c>
      <c r="D38">
        <f>$B$24</f>
        <v>3095</v>
      </c>
      <c r="E38">
        <f>$E$13</f>
        <v>11022</v>
      </c>
      <c r="F38">
        <v>3</v>
      </c>
    </row>
    <row r="39" spans="1:6" x14ac:dyDescent="0.6">
      <c r="A39" t="s">
        <v>2</v>
      </c>
      <c r="B39">
        <f>$F$12-100000</f>
        <v>68763</v>
      </c>
      <c r="C39">
        <f>$D$12</f>
        <v>4141</v>
      </c>
      <c r="D39">
        <f>$B$23</f>
        <v>2353</v>
      </c>
      <c r="E39">
        <f>$E$12</f>
        <v>11764</v>
      </c>
      <c r="F39">
        <v>2</v>
      </c>
    </row>
    <row r="40" spans="1:6" x14ac:dyDescent="0.6">
      <c r="A40" t="s">
        <v>8</v>
      </c>
      <c r="B40">
        <f>$B$9-100000</f>
        <v>72904</v>
      </c>
      <c r="C40">
        <v>0</v>
      </c>
      <c r="D40">
        <f>$B$8</f>
        <v>14117</v>
      </c>
      <c r="E40">
        <v>0</v>
      </c>
      <c r="F40">
        <v>1</v>
      </c>
    </row>
    <row r="45" spans="1:6" x14ac:dyDescent="0.6">
      <c r="B45" s="20" t="s">
        <v>13</v>
      </c>
    </row>
    <row r="46" spans="1:6" x14ac:dyDescent="0.6">
      <c r="A46" t="s">
        <v>7</v>
      </c>
      <c r="B46" s="40">
        <f>$G$17</f>
        <v>0.1737621307643267</v>
      </c>
      <c r="C46" s="40">
        <f t="shared" ref="C46:C51" si="8">1-B46</f>
        <v>0.82623786923567333</v>
      </c>
      <c r="D46">
        <v>6</v>
      </c>
    </row>
    <row r="47" spans="1:6" x14ac:dyDescent="0.6">
      <c r="A47" t="s">
        <v>11</v>
      </c>
      <c r="B47" s="40">
        <f>$G$16</f>
        <v>6.566550966919317E-2</v>
      </c>
      <c r="C47" s="40">
        <f t="shared" si="8"/>
        <v>0.93433449033080684</v>
      </c>
      <c r="D47">
        <v>5</v>
      </c>
    </row>
    <row r="48" spans="1:6" x14ac:dyDescent="0.6">
      <c r="A48" t="s">
        <v>10</v>
      </c>
      <c r="B48" s="40">
        <f>$G$15</f>
        <v>0.36530424311114257</v>
      </c>
      <c r="C48" s="40">
        <f t="shared" si="8"/>
        <v>0.63469575688885738</v>
      </c>
      <c r="D48">
        <v>4</v>
      </c>
    </row>
    <row r="49" spans="1:4" x14ac:dyDescent="0.6">
      <c r="A49" t="s">
        <v>4</v>
      </c>
      <c r="B49" s="40">
        <f>$G$14</f>
        <v>0.12261811999716654</v>
      </c>
      <c r="C49" s="40">
        <f t="shared" si="8"/>
        <v>0.87738188000283346</v>
      </c>
      <c r="D49">
        <v>3</v>
      </c>
    </row>
    <row r="50" spans="1:4" x14ac:dyDescent="0.6">
      <c r="A50" t="s">
        <v>9</v>
      </c>
      <c r="B50" s="40">
        <f>$G$13</f>
        <v>0.2192392151306935</v>
      </c>
      <c r="C50" s="40">
        <f t="shared" si="8"/>
        <v>0.78076078486930656</v>
      </c>
      <c r="D50">
        <v>2</v>
      </c>
    </row>
    <row r="51" spans="1:4" x14ac:dyDescent="0.6">
      <c r="A51" t="s">
        <v>2</v>
      </c>
      <c r="B51" s="40">
        <f>$G$12</f>
        <v>0.16667847276333497</v>
      </c>
      <c r="C51" s="40">
        <f t="shared" si="8"/>
        <v>0.83332152723666497</v>
      </c>
      <c r="D51">
        <v>1</v>
      </c>
    </row>
    <row r="58" spans="1:4" x14ac:dyDescent="0.6">
      <c r="B58" s="21" t="s">
        <v>16</v>
      </c>
    </row>
    <row r="59" spans="1:4" x14ac:dyDescent="0.6">
      <c r="A59" t="s">
        <v>7</v>
      </c>
      <c r="B59" s="7">
        <f>$H$17</f>
        <v>0.97478947855457365</v>
      </c>
      <c r="C59" s="7">
        <f t="shared" ref="C59:C64" si="9">1-B59</f>
        <v>2.5210521445426348E-2</v>
      </c>
      <c r="D59">
        <v>6</v>
      </c>
    </row>
    <row r="60" spans="1:4" x14ac:dyDescent="0.6">
      <c r="A60" t="s">
        <v>11</v>
      </c>
      <c r="B60" s="7">
        <f>$H$16</f>
        <v>0.99541942349511869</v>
      </c>
      <c r="C60" s="7">
        <f t="shared" si="9"/>
        <v>4.5805765048813063E-3</v>
      </c>
      <c r="D60">
        <v>5</v>
      </c>
    </row>
    <row r="61" spans="1:4" x14ac:dyDescent="0.6">
      <c r="A61" t="s">
        <v>10</v>
      </c>
      <c r="B61" s="7">
        <f>$H$15</f>
        <v>0.67569287003192524</v>
      </c>
      <c r="C61" s="7">
        <f t="shared" si="9"/>
        <v>0.32430712996807476</v>
      </c>
      <c r="D61">
        <v>4</v>
      </c>
    </row>
    <row r="62" spans="1:4" x14ac:dyDescent="0.6">
      <c r="A62" t="s">
        <v>4</v>
      </c>
      <c r="B62" s="7">
        <f>$H$14</f>
        <v>0.98997709711747561</v>
      </c>
      <c r="C62" s="7">
        <f t="shared" si="9"/>
        <v>1.0022902882524387E-2</v>
      </c>
      <c r="D62">
        <v>3</v>
      </c>
    </row>
    <row r="63" spans="1:4" x14ac:dyDescent="0.6">
      <c r="A63" t="s">
        <v>9</v>
      </c>
      <c r="B63" s="7">
        <f>$H$13</f>
        <v>0.91152315735899692</v>
      </c>
      <c r="C63" s="7">
        <f t="shared" si="9"/>
        <v>8.8476842641003084E-2</v>
      </c>
      <c r="D63">
        <v>2</v>
      </c>
    </row>
    <row r="64" spans="1:4" x14ac:dyDescent="0.6">
      <c r="A64" t="s">
        <v>2</v>
      </c>
      <c r="B64" s="7">
        <f>$H$12</f>
        <v>0.97605029380465458</v>
      </c>
      <c r="C64" s="7">
        <f t="shared" si="9"/>
        <v>2.3949706195345422E-2</v>
      </c>
      <c r="D64">
        <v>1</v>
      </c>
    </row>
    <row r="71" spans="1:4" x14ac:dyDescent="0.6">
      <c r="B71" s="28"/>
      <c r="C71" s="19" t="s">
        <v>29</v>
      </c>
    </row>
    <row r="72" spans="1:4" x14ac:dyDescent="0.6">
      <c r="B72" s="20" t="s">
        <v>12</v>
      </c>
      <c r="C72" s="16"/>
    </row>
    <row r="73" spans="1:4" x14ac:dyDescent="0.6">
      <c r="A73" t="s">
        <v>7</v>
      </c>
      <c r="B73" s="7">
        <f>$I$17</f>
        <v>0.36009982384028183</v>
      </c>
      <c r="C73" s="40">
        <f>$J$17</f>
        <v>0.63990017615971817</v>
      </c>
      <c r="D73">
        <v>6</v>
      </c>
    </row>
    <row r="74" spans="1:4" x14ac:dyDescent="0.6">
      <c r="A74" t="s">
        <v>11</v>
      </c>
      <c r="B74" s="7">
        <f>$I$16</f>
        <v>0.53926701570680624</v>
      </c>
      <c r="C74" s="40">
        <f>$J$16</f>
        <v>0.4607329842931937</v>
      </c>
      <c r="D74">
        <v>5</v>
      </c>
    </row>
    <row r="75" spans="1:4" x14ac:dyDescent="0.6">
      <c r="A75" t="s">
        <v>10</v>
      </c>
      <c r="B75" s="7">
        <f>$I$15</f>
        <v>8.4222044389279938E-2</v>
      </c>
      <c r="C75" s="40">
        <f>$J$15</f>
        <v>0.91577795561072006</v>
      </c>
      <c r="D75">
        <v>4</v>
      </c>
    </row>
    <row r="76" spans="1:4" x14ac:dyDescent="0.6">
      <c r="A76" t="s">
        <v>4</v>
      </c>
      <c r="B76">
        <f>$I$14</f>
        <v>0.49971131639722866</v>
      </c>
      <c r="C76" s="40">
        <f>$J$14</f>
        <v>0.50028868360277134</v>
      </c>
      <c r="D76">
        <v>3</v>
      </c>
    </row>
    <row r="77" spans="1:4" x14ac:dyDescent="0.6">
      <c r="A77" t="s">
        <v>9</v>
      </c>
      <c r="B77" s="7">
        <f>$I$13</f>
        <v>0.16827053770456152</v>
      </c>
      <c r="C77" s="40">
        <f>$J$13</f>
        <v>0.83172946229543854</v>
      </c>
      <c r="D77">
        <v>2</v>
      </c>
    </row>
    <row r="78" spans="1:4" x14ac:dyDescent="0.6">
      <c r="A78" t="s">
        <v>2</v>
      </c>
      <c r="B78" s="7">
        <f>$I$12</f>
        <v>0.36233446258084384</v>
      </c>
      <c r="C78" s="40">
        <f>$J$12</f>
        <v>0.6376655374191561</v>
      </c>
      <c r="D78">
        <v>1</v>
      </c>
    </row>
    <row r="83" spans="1:3" x14ac:dyDescent="0.6">
      <c r="B83" s="34" t="s">
        <v>31</v>
      </c>
    </row>
    <row r="84" spans="1:3" x14ac:dyDescent="0.6">
      <c r="A84" t="s">
        <v>7</v>
      </c>
      <c r="B84" s="7">
        <f>$L$17*100</f>
        <v>91.432512926355869</v>
      </c>
      <c r="C84">
        <v>6</v>
      </c>
    </row>
    <row r="85" spans="1:3" x14ac:dyDescent="0.6">
      <c r="A85" t="s">
        <v>11</v>
      </c>
      <c r="B85" s="7">
        <f>$L$16*100</f>
        <v>92.523834221825354</v>
      </c>
      <c r="C85">
        <v>5</v>
      </c>
    </row>
    <row r="86" spans="1:3" x14ac:dyDescent="0.6">
      <c r="A86" t="s">
        <v>10</v>
      </c>
      <c r="B86" s="7">
        <f>$L$15*100</f>
        <v>65.226364953668309</v>
      </c>
      <c r="C86">
        <v>4</v>
      </c>
    </row>
    <row r="87" spans="1:3" x14ac:dyDescent="0.6">
      <c r="A87" t="s">
        <v>4</v>
      </c>
      <c r="B87" s="7">
        <f>$L$14*100</f>
        <v>92.450580416102994</v>
      </c>
      <c r="C87">
        <v>3</v>
      </c>
    </row>
    <row r="88" spans="1:3" x14ac:dyDescent="0.6">
      <c r="A88" t="s">
        <v>9</v>
      </c>
      <c r="B88" s="7">
        <f>$L$13*100</f>
        <v>85.926714112318933</v>
      </c>
      <c r="C88">
        <v>2</v>
      </c>
    </row>
    <row r="89" spans="1:3" x14ac:dyDescent="0.6">
      <c r="A89" t="s">
        <v>2</v>
      </c>
      <c r="B89" s="7">
        <f>$L$12*100</f>
        <v>91.495607445153212</v>
      </c>
      <c r="C89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1FC7-04EC-41FF-B32B-EACD3B23575D}">
  <dimension ref="A1:N22"/>
  <sheetViews>
    <sheetView workbookViewId="0"/>
  </sheetViews>
  <sheetFormatPr baseColWidth="10" defaultRowHeight="15.6" x14ac:dyDescent="0.6"/>
  <sheetData>
    <row r="1" spans="1:14" x14ac:dyDescent="0.6">
      <c r="B1" t="s">
        <v>61</v>
      </c>
      <c r="C1" t="s">
        <v>62</v>
      </c>
      <c r="D1" t="s">
        <v>38</v>
      </c>
      <c r="E1" t="s">
        <v>63</v>
      </c>
      <c r="F1" t="s">
        <v>64</v>
      </c>
      <c r="G1" t="s">
        <v>37</v>
      </c>
      <c r="H1" t="s">
        <v>72</v>
      </c>
      <c r="I1" t="s">
        <v>68</v>
      </c>
      <c r="J1" t="s">
        <v>73</v>
      </c>
    </row>
    <row r="2" spans="1:14" x14ac:dyDescent="0.6">
      <c r="A2">
        <v>0</v>
      </c>
      <c r="B2">
        <v>0</v>
      </c>
      <c r="C2">
        <v>100000</v>
      </c>
      <c r="D2">
        <v>0</v>
      </c>
      <c r="E2">
        <f>$C$2</f>
        <v>100000</v>
      </c>
      <c r="F2">
        <f t="shared" ref="F2:F12" si="0">(D2+E2)/(B2+C2)</f>
        <v>1</v>
      </c>
      <c r="G2">
        <v>0</v>
      </c>
      <c r="H2" t="e">
        <f>D2/(D2+G2)</f>
        <v>#DIV/0!</v>
      </c>
      <c r="I2" t="e">
        <f>D2/B2</f>
        <v>#DIV/0!</v>
      </c>
      <c r="J2" t="e">
        <f>2*(I2*H2)/(I2+H2)</f>
        <v>#DIV/0!</v>
      </c>
    </row>
    <row r="3" spans="1:14" x14ac:dyDescent="0.6">
      <c r="A3">
        <v>0.1</v>
      </c>
      <c r="B3">
        <f>$C$2*A3</f>
        <v>10000</v>
      </c>
      <c r="C3">
        <f>$C$2-B3</f>
        <v>90000</v>
      </c>
      <c r="D3">
        <f t="shared" ref="D3:D12" si="1">B3*A3</f>
        <v>1000</v>
      </c>
      <c r="E3">
        <f t="shared" ref="E3:E12" si="2">C3-G3</f>
        <v>81000</v>
      </c>
      <c r="F3">
        <f t="shared" si="0"/>
        <v>0.82</v>
      </c>
      <c r="G3">
        <f t="shared" ref="G3:G12" si="3">B3-D3</f>
        <v>9000</v>
      </c>
      <c r="H3">
        <f t="shared" ref="H3:H12" si="4">D3/(D3+G3)</f>
        <v>0.1</v>
      </c>
      <c r="I3">
        <f t="shared" ref="I3:I12" si="5">D3/B3</f>
        <v>0.1</v>
      </c>
      <c r="J3">
        <f t="shared" ref="J3:J12" si="6">2*(I3*H3)/(I3+H3)</f>
        <v>0.10000000000000002</v>
      </c>
    </row>
    <row r="4" spans="1:14" x14ac:dyDescent="0.6">
      <c r="A4">
        <v>0.2</v>
      </c>
      <c r="B4">
        <f t="shared" ref="B4:B12" si="7">$C$2*A4</f>
        <v>20000</v>
      </c>
      <c r="C4">
        <f t="shared" ref="C4:C12" si="8">$C$2-B4</f>
        <v>80000</v>
      </c>
      <c r="D4">
        <f t="shared" si="1"/>
        <v>4000</v>
      </c>
      <c r="E4">
        <f t="shared" si="2"/>
        <v>64000</v>
      </c>
      <c r="F4">
        <f t="shared" si="0"/>
        <v>0.68</v>
      </c>
      <c r="G4">
        <f t="shared" si="3"/>
        <v>16000</v>
      </c>
      <c r="H4">
        <f t="shared" si="4"/>
        <v>0.2</v>
      </c>
      <c r="I4">
        <f t="shared" si="5"/>
        <v>0.2</v>
      </c>
      <c r="J4">
        <f t="shared" si="6"/>
        <v>0.20000000000000004</v>
      </c>
    </row>
    <row r="5" spans="1:14" x14ac:dyDescent="0.6">
      <c r="A5">
        <v>0.3</v>
      </c>
      <c r="B5">
        <f t="shared" si="7"/>
        <v>30000</v>
      </c>
      <c r="C5">
        <f t="shared" si="8"/>
        <v>70000</v>
      </c>
      <c r="D5">
        <f t="shared" si="1"/>
        <v>9000</v>
      </c>
      <c r="E5">
        <f t="shared" si="2"/>
        <v>49000</v>
      </c>
      <c r="F5">
        <f t="shared" si="0"/>
        <v>0.57999999999999996</v>
      </c>
      <c r="G5">
        <f t="shared" si="3"/>
        <v>21000</v>
      </c>
      <c r="H5">
        <f t="shared" si="4"/>
        <v>0.3</v>
      </c>
      <c r="I5">
        <f t="shared" si="5"/>
        <v>0.3</v>
      </c>
      <c r="J5">
        <f t="shared" si="6"/>
        <v>0.3</v>
      </c>
    </row>
    <row r="6" spans="1:14" x14ac:dyDescent="0.6">
      <c r="A6">
        <v>0.4</v>
      </c>
      <c r="B6">
        <f t="shared" si="7"/>
        <v>40000</v>
      </c>
      <c r="C6">
        <f t="shared" si="8"/>
        <v>60000</v>
      </c>
      <c r="D6">
        <f t="shared" si="1"/>
        <v>16000</v>
      </c>
      <c r="E6">
        <f t="shared" si="2"/>
        <v>36000</v>
      </c>
      <c r="F6">
        <f t="shared" si="0"/>
        <v>0.52</v>
      </c>
      <c r="G6">
        <f t="shared" si="3"/>
        <v>24000</v>
      </c>
      <c r="H6">
        <f t="shared" si="4"/>
        <v>0.4</v>
      </c>
      <c r="I6">
        <f t="shared" si="5"/>
        <v>0.4</v>
      </c>
      <c r="J6">
        <f t="shared" si="6"/>
        <v>0.40000000000000008</v>
      </c>
    </row>
    <row r="7" spans="1:14" x14ac:dyDescent="0.6">
      <c r="A7">
        <v>0.5</v>
      </c>
      <c r="B7">
        <f t="shared" si="7"/>
        <v>50000</v>
      </c>
      <c r="C7">
        <f t="shared" si="8"/>
        <v>50000</v>
      </c>
      <c r="D7">
        <f t="shared" si="1"/>
        <v>25000</v>
      </c>
      <c r="E7">
        <f t="shared" si="2"/>
        <v>25000</v>
      </c>
      <c r="F7">
        <f t="shared" si="0"/>
        <v>0.5</v>
      </c>
      <c r="G7">
        <f t="shared" si="3"/>
        <v>25000</v>
      </c>
      <c r="H7">
        <f t="shared" si="4"/>
        <v>0.5</v>
      </c>
      <c r="I7">
        <f t="shared" si="5"/>
        <v>0.5</v>
      </c>
      <c r="J7">
        <f t="shared" si="6"/>
        <v>0.5</v>
      </c>
    </row>
    <row r="8" spans="1:14" x14ac:dyDescent="0.6">
      <c r="A8">
        <v>0.6</v>
      </c>
      <c r="B8">
        <f t="shared" si="7"/>
        <v>60000</v>
      </c>
      <c r="C8">
        <f t="shared" si="8"/>
        <v>40000</v>
      </c>
      <c r="D8">
        <f t="shared" si="1"/>
        <v>36000</v>
      </c>
      <c r="E8">
        <f t="shared" si="2"/>
        <v>16000</v>
      </c>
      <c r="F8">
        <f t="shared" si="0"/>
        <v>0.52</v>
      </c>
      <c r="G8">
        <f t="shared" si="3"/>
        <v>24000</v>
      </c>
      <c r="H8">
        <f t="shared" si="4"/>
        <v>0.6</v>
      </c>
      <c r="I8">
        <f t="shared" si="5"/>
        <v>0.6</v>
      </c>
      <c r="J8">
        <f t="shared" si="6"/>
        <v>0.6</v>
      </c>
    </row>
    <row r="9" spans="1:14" x14ac:dyDescent="0.6">
      <c r="A9">
        <v>0.7</v>
      </c>
      <c r="B9">
        <f t="shared" si="7"/>
        <v>70000</v>
      </c>
      <c r="C9">
        <f t="shared" si="8"/>
        <v>30000</v>
      </c>
      <c r="D9">
        <f t="shared" si="1"/>
        <v>49000</v>
      </c>
      <c r="E9">
        <f t="shared" si="2"/>
        <v>9000</v>
      </c>
      <c r="F9">
        <f t="shared" si="0"/>
        <v>0.57999999999999996</v>
      </c>
      <c r="G9">
        <f t="shared" si="3"/>
        <v>21000</v>
      </c>
      <c r="H9">
        <f t="shared" si="4"/>
        <v>0.7</v>
      </c>
      <c r="I9">
        <f t="shared" si="5"/>
        <v>0.7</v>
      </c>
      <c r="J9">
        <f t="shared" si="6"/>
        <v>0.7</v>
      </c>
    </row>
    <row r="10" spans="1:14" x14ac:dyDescent="0.6">
      <c r="A10">
        <v>0.8</v>
      </c>
      <c r="B10">
        <f t="shared" si="7"/>
        <v>80000</v>
      </c>
      <c r="C10">
        <f t="shared" si="8"/>
        <v>20000</v>
      </c>
      <c r="D10">
        <f t="shared" si="1"/>
        <v>64000</v>
      </c>
      <c r="E10">
        <f t="shared" si="2"/>
        <v>4000</v>
      </c>
      <c r="F10">
        <f t="shared" si="0"/>
        <v>0.68</v>
      </c>
      <c r="G10">
        <f t="shared" si="3"/>
        <v>16000</v>
      </c>
      <c r="H10">
        <f t="shared" si="4"/>
        <v>0.8</v>
      </c>
      <c r="I10">
        <f t="shared" si="5"/>
        <v>0.8</v>
      </c>
      <c r="J10">
        <f t="shared" si="6"/>
        <v>0.80000000000000016</v>
      </c>
    </row>
    <row r="11" spans="1:14" x14ac:dyDescent="0.6">
      <c r="A11">
        <v>0.9</v>
      </c>
      <c r="B11">
        <f t="shared" si="7"/>
        <v>90000</v>
      </c>
      <c r="C11">
        <f t="shared" si="8"/>
        <v>10000</v>
      </c>
      <c r="D11">
        <f t="shared" si="1"/>
        <v>81000</v>
      </c>
      <c r="E11">
        <f t="shared" si="2"/>
        <v>1000</v>
      </c>
      <c r="F11">
        <f t="shared" si="0"/>
        <v>0.82</v>
      </c>
      <c r="G11">
        <f t="shared" si="3"/>
        <v>9000</v>
      </c>
      <c r="H11">
        <f t="shared" si="4"/>
        <v>0.9</v>
      </c>
      <c r="I11">
        <f t="shared" si="5"/>
        <v>0.9</v>
      </c>
      <c r="J11">
        <f t="shared" si="6"/>
        <v>0.9</v>
      </c>
    </row>
    <row r="12" spans="1:14" x14ac:dyDescent="0.6">
      <c r="A12">
        <v>1</v>
      </c>
      <c r="B12">
        <f t="shared" si="7"/>
        <v>100000</v>
      </c>
      <c r="C12">
        <f t="shared" si="8"/>
        <v>0</v>
      </c>
      <c r="D12">
        <f t="shared" si="1"/>
        <v>100000</v>
      </c>
      <c r="E12">
        <f t="shared" si="2"/>
        <v>0</v>
      </c>
      <c r="F12">
        <f t="shared" si="0"/>
        <v>1</v>
      </c>
      <c r="G12">
        <f t="shared" si="3"/>
        <v>0</v>
      </c>
      <c r="H12">
        <f t="shared" si="4"/>
        <v>1</v>
      </c>
      <c r="I12">
        <f t="shared" si="5"/>
        <v>1</v>
      </c>
      <c r="J12">
        <f t="shared" si="6"/>
        <v>1</v>
      </c>
    </row>
    <row r="15" spans="1:14" x14ac:dyDescent="0.6">
      <c r="A15" t="s">
        <v>65</v>
      </c>
      <c r="B15" t="s">
        <v>66</v>
      </c>
      <c r="C15" t="s">
        <v>67</v>
      </c>
      <c r="D15" t="s">
        <v>67</v>
      </c>
      <c r="E15">
        <v>0</v>
      </c>
      <c r="F15">
        <v>100000</v>
      </c>
      <c r="G15">
        <v>0</v>
      </c>
      <c r="H15">
        <f>$C$2</f>
        <v>100000</v>
      </c>
      <c r="I15">
        <f>(G15+H15)/(E15+F15)</f>
        <v>1</v>
      </c>
      <c r="J15">
        <v>0</v>
      </c>
      <c r="K15" t="s">
        <v>64</v>
      </c>
      <c r="L15" t="s">
        <v>68</v>
      </c>
      <c r="M15" t="s">
        <v>69</v>
      </c>
      <c r="N15" t="s">
        <v>70</v>
      </c>
    </row>
    <row r="16" spans="1:14" x14ac:dyDescent="0.6">
      <c r="A16">
        <v>187021</v>
      </c>
      <c r="B16">
        <v>6494</v>
      </c>
      <c r="C16" s="61">
        <f t="shared" ref="C16:C22" si="9">B16*100/$A$16</f>
        <v>3.4723373311018548</v>
      </c>
      <c r="D16" s="7">
        <f>C16/100</f>
        <v>3.4723373311018546E-2</v>
      </c>
      <c r="E16" s="64">
        <f>$F$15*D16</f>
        <v>3472.3373311018545</v>
      </c>
      <c r="F16" s="64">
        <f>$C$2-E16</f>
        <v>96527.662668898149</v>
      </c>
      <c r="G16" s="64">
        <f>E16*D16</f>
        <v>120.5712654096355</v>
      </c>
      <c r="H16" s="64">
        <f>F16-J16</f>
        <v>93175.896603205925</v>
      </c>
      <c r="I16" s="7">
        <f>(G16+H16)/(E16+F16)</f>
        <v>0.93296467868615562</v>
      </c>
      <c r="J16" s="64">
        <f>E16-G16</f>
        <v>3351.7660656922189</v>
      </c>
      <c r="K16" s="7">
        <v>0.91495607445153215</v>
      </c>
      <c r="L16" s="7">
        <v>0.16667847276333497</v>
      </c>
      <c r="M16" s="7">
        <v>0.97605029380465458</v>
      </c>
      <c r="N16" s="7">
        <v>0.36233446258084384</v>
      </c>
    </row>
    <row r="17" spans="2:14" x14ac:dyDescent="0.6">
      <c r="B17">
        <v>18393</v>
      </c>
      <c r="C17" s="61">
        <f t="shared" si="9"/>
        <v>9.8347244427096427</v>
      </c>
      <c r="D17" s="7">
        <f t="shared" ref="D17:D22" si="10">C17/100</f>
        <v>9.8347244427096428E-2</v>
      </c>
      <c r="E17" s="64">
        <f t="shared" ref="E17:E22" si="11">$F$15*D17</f>
        <v>9834.724442709643</v>
      </c>
      <c r="F17" s="64">
        <f t="shared" ref="F17:F22" si="12">$C$2-E17</f>
        <v>90165.275557290355</v>
      </c>
      <c r="G17" s="64">
        <f t="shared" ref="G17:G22" si="13">E17*D17</f>
        <v>967.21804864030491</v>
      </c>
      <c r="H17" s="64">
        <f t="shared" ref="H17:H22" si="14">F17-J17</f>
        <v>81297.769163221019</v>
      </c>
      <c r="I17" s="7">
        <f t="shared" ref="I17:I22" si="15">(G17+H17)/(E17+F17)</f>
        <v>0.82264987211861329</v>
      </c>
      <c r="J17" s="64">
        <f t="shared" ref="J17:J22" si="16">E17-G17</f>
        <v>8867.5063940693381</v>
      </c>
      <c r="K17" s="7">
        <v>0.85926714112318936</v>
      </c>
      <c r="L17" s="7">
        <v>0.2192392151306935</v>
      </c>
      <c r="M17" s="7">
        <v>0.91152315735899692</v>
      </c>
      <c r="N17" s="7">
        <v>0.16827053770456152</v>
      </c>
    </row>
    <row r="18" spans="2:14" x14ac:dyDescent="0.6">
      <c r="B18">
        <v>3464</v>
      </c>
      <c r="C18" s="61">
        <f t="shared" si="9"/>
        <v>1.8521984162206384</v>
      </c>
      <c r="D18" s="7">
        <f t="shared" si="10"/>
        <v>1.8521984162206385E-2</v>
      </c>
      <c r="E18" s="64">
        <f t="shared" si="11"/>
        <v>1852.1984162206386</v>
      </c>
      <c r="F18" s="64">
        <f t="shared" si="12"/>
        <v>98147.801583779365</v>
      </c>
      <c r="G18" s="64">
        <f t="shared" si="13"/>
        <v>34.306389730502417</v>
      </c>
      <c r="H18" s="64">
        <f t="shared" si="14"/>
        <v>96329.909557289226</v>
      </c>
      <c r="I18" s="7">
        <f t="shared" si="15"/>
        <v>0.96364215947019727</v>
      </c>
      <c r="J18" s="64">
        <f t="shared" si="16"/>
        <v>1817.8920264901362</v>
      </c>
      <c r="K18" s="7">
        <v>0.92450580416103001</v>
      </c>
      <c r="L18" s="7">
        <v>0.12261811999716654</v>
      </c>
      <c r="M18" s="7">
        <v>0.98997709711747561</v>
      </c>
      <c r="N18" s="7">
        <v>0.49971131639722866</v>
      </c>
    </row>
    <row r="19" spans="2:14" x14ac:dyDescent="0.6">
      <c r="B19">
        <v>61231</v>
      </c>
      <c r="C19" s="61">
        <f t="shared" si="9"/>
        <v>32.740173563396624</v>
      </c>
      <c r="D19" s="7">
        <f t="shared" si="10"/>
        <v>0.32740173563396624</v>
      </c>
      <c r="E19" s="64">
        <f t="shared" si="11"/>
        <v>32740.173563396624</v>
      </c>
      <c r="F19" s="64">
        <f t="shared" si="12"/>
        <v>67259.826436603384</v>
      </c>
      <c r="G19" s="64">
        <f t="shared" si="13"/>
        <v>10719.189649613352</v>
      </c>
      <c r="H19" s="64">
        <f t="shared" si="14"/>
        <v>45238.842522820109</v>
      </c>
      <c r="I19" s="7">
        <f t="shared" si="15"/>
        <v>0.55958032172433469</v>
      </c>
      <c r="J19" s="64">
        <f t="shared" si="16"/>
        <v>22020.983913783271</v>
      </c>
      <c r="K19" s="7">
        <v>0.65226364953668303</v>
      </c>
      <c r="L19" s="7">
        <v>0.36530424311114257</v>
      </c>
      <c r="M19" s="7">
        <v>0.67569287003192524</v>
      </c>
      <c r="N19" s="7">
        <v>8.4222044389279938E-2</v>
      </c>
    </row>
    <row r="20" spans="2:14" x14ac:dyDescent="0.6">
      <c r="B20">
        <v>1719</v>
      </c>
      <c r="C20" s="61">
        <f t="shared" si="9"/>
        <v>0.91914811705637334</v>
      </c>
      <c r="D20" s="7">
        <f t="shared" si="10"/>
        <v>9.1914811705637329E-3</v>
      </c>
      <c r="E20" s="64">
        <f t="shared" si="11"/>
        <v>919.14811705637328</v>
      </c>
      <c r="F20" s="64">
        <f t="shared" si="12"/>
        <v>99080.851882943622</v>
      </c>
      <c r="G20" s="64">
        <f t="shared" si="13"/>
        <v>8.4483326108827654</v>
      </c>
      <c r="H20" s="64">
        <f t="shared" si="14"/>
        <v>98170.152098498133</v>
      </c>
      <c r="I20" s="7">
        <f t="shared" si="15"/>
        <v>0.9817860043110902</v>
      </c>
      <c r="J20" s="64">
        <f t="shared" si="16"/>
        <v>910.69978444549054</v>
      </c>
      <c r="K20" s="7">
        <v>0.92523834221825352</v>
      </c>
      <c r="L20" s="7">
        <v>6.566550966919317E-2</v>
      </c>
      <c r="M20" s="7">
        <v>0.99541942349511869</v>
      </c>
      <c r="N20" s="7">
        <v>0.53926701570680624</v>
      </c>
    </row>
    <row r="21" spans="2:14" x14ac:dyDescent="0.6">
      <c r="B21">
        <v>6812</v>
      </c>
      <c r="C21" s="61">
        <f t="shared" si="9"/>
        <v>3.6423717122676065</v>
      </c>
      <c r="D21" s="7">
        <f t="shared" si="10"/>
        <v>3.6423717122676065E-2</v>
      </c>
      <c r="E21" s="64">
        <f t="shared" si="11"/>
        <v>3642.3717122676067</v>
      </c>
      <c r="F21" s="64">
        <f t="shared" si="12"/>
        <v>96357.628287732397</v>
      </c>
      <c r="G21" s="64">
        <f t="shared" si="13"/>
        <v>132.66871690327255</v>
      </c>
      <c r="H21" s="64">
        <f t="shared" si="14"/>
        <v>92847.925292368061</v>
      </c>
      <c r="I21" s="7">
        <f t="shared" si="15"/>
        <v>0.92980594009271333</v>
      </c>
      <c r="J21" s="64">
        <f t="shared" si="16"/>
        <v>3509.7029953643341</v>
      </c>
      <c r="K21" s="7">
        <v>0.91432512926355869</v>
      </c>
      <c r="L21" s="7">
        <v>0.1737621307643267</v>
      </c>
      <c r="M21" s="7">
        <v>0.97478947855457365</v>
      </c>
      <c r="N21" s="7">
        <v>0.36009982384028183</v>
      </c>
    </row>
    <row r="22" spans="2:14" x14ac:dyDescent="0.6">
      <c r="B22">
        <v>14117</v>
      </c>
      <c r="C22" s="61">
        <f t="shared" si="9"/>
        <v>7.5483501852733115</v>
      </c>
      <c r="D22" s="7">
        <f t="shared" si="10"/>
        <v>7.5483501852733115E-2</v>
      </c>
      <c r="E22" s="64">
        <f t="shared" si="11"/>
        <v>7548.3501852733116</v>
      </c>
      <c r="F22" s="64">
        <f t="shared" si="12"/>
        <v>92451.649814726683</v>
      </c>
      <c r="G22" s="64">
        <f t="shared" si="13"/>
        <v>569.77590519515638</v>
      </c>
      <c r="H22" s="64">
        <f t="shared" si="14"/>
        <v>85473.075534648524</v>
      </c>
      <c r="I22" s="7">
        <f t="shared" si="15"/>
        <v>0.86042851439843682</v>
      </c>
      <c r="J22" s="64">
        <f t="shared" si="16"/>
        <v>6978.5742800781554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</vt:lpstr>
      <vt:lpstr>Overview PDB-level</vt:lpstr>
      <vt:lpstr>Overview sequence-level</vt:lpstr>
      <vt:lpstr>naive-model-plot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Simm</dc:creator>
  <cp:lastModifiedBy>Dr. Martin Kollmar</cp:lastModifiedBy>
  <dcterms:created xsi:type="dcterms:W3CDTF">2019-01-28T15:22:06Z</dcterms:created>
  <dcterms:modified xsi:type="dcterms:W3CDTF">2021-02-13T13:14:04Z</dcterms:modified>
</cp:coreProperties>
</file>