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rda\Dropbox\riboPLATE\Resubmission\"/>
    </mc:Choice>
  </mc:AlternateContent>
  <xr:revisionPtr revIDLastSave="0" documentId="13_ncr:1_{ED1A0EC1-9598-459E-848D-421387897002}" xr6:coauthVersionLast="47" xr6:coauthVersionMax="47" xr10:uidLastSave="{00000000-0000-0000-0000-000000000000}"/>
  <bookViews>
    <workbookView xWindow="1500" yWindow="1500" windowWidth="17280" windowHeight="8916" xr2:uid="{5C7BD4BB-52FC-4081-A25E-5EB0C0DA1C2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1" l="1"/>
  <c r="D25" i="1" s="1"/>
  <c r="D20" i="1"/>
  <c r="D19" i="1"/>
  <c r="C15" i="1"/>
  <c r="D15" i="1" s="1"/>
  <c r="C13" i="1"/>
  <c r="D13" i="1" s="1"/>
  <c r="C14" i="1"/>
  <c r="D14" i="1" s="1"/>
  <c r="C11" i="1"/>
  <c r="D11" i="1" s="1"/>
  <c r="C12" i="1"/>
  <c r="D12" i="1" s="1"/>
  <c r="C10" i="1"/>
  <c r="D10" i="1" s="1"/>
  <c r="C4" i="1"/>
  <c r="D4" i="1" s="1"/>
  <c r="C5" i="1"/>
  <c r="D5" i="1" s="1"/>
  <c r="C3" i="1"/>
  <c r="D3" i="1" s="1"/>
  <c r="C2" i="1"/>
  <c r="D2" i="1" s="1"/>
  <c r="C9" i="1"/>
  <c r="D9" i="1" s="1"/>
  <c r="D21" i="1" l="1"/>
  <c r="B29" i="1" s="1"/>
  <c r="D16" i="1"/>
  <c r="D6" i="1"/>
  <c r="B28" i="1" l="1"/>
</calcChain>
</file>

<file path=xl/sharedStrings.xml><?xml version="1.0" encoding="utf-8"?>
<sst xmlns="http://schemas.openxmlformats.org/spreadsheetml/2006/main" count="51" uniqueCount="39">
  <si>
    <t>turbocapture 96 plate</t>
  </si>
  <si>
    <t>biotinylated y10b</t>
  </si>
  <si>
    <t>superase-in</t>
  </si>
  <si>
    <t>dynabeads myone c1</t>
  </si>
  <si>
    <t>no. of uses</t>
  </si>
  <si>
    <t>per-sample cost</t>
  </si>
  <si>
    <t>no. of uses calculation</t>
  </si>
  <si>
    <t>500uL stock /(30uL lysis buffer * 0.5U/uL buffer /(20U/uL stock)+1uL IP +(200uL wash*3x washes * 1/1000 dilution)); rounded up from 2.35 to 2.5uL/sample</t>
  </si>
  <si>
    <t>100uL stock / 1uL/sample</t>
  </si>
  <si>
    <t xml:space="preserve">2mL stock / 5uL/sample </t>
  </si>
  <si>
    <t>5 plates * 96 samples/plate</t>
  </si>
  <si>
    <t>2x TCL buffer</t>
  </si>
  <si>
    <t>riboPLATE IP</t>
  </si>
  <si>
    <t>8.5mL / (3.5+15=18.5uL, rounded up to 20uL)</t>
  </si>
  <si>
    <t>SUM</t>
  </si>
  <si>
    <t>PLATE-seq library prep</t>
  </si>
  <si>
    <t>no.of uses</t>
  </si>
  <si>
    <t>adapter-linked oligo-dT primers</t>
  </si>
  <si>
    <t>MinElute PCR Purification Kit</t>
  </si>
  <si>
    <t>Ampure XP</t>
  </si>
  <si>
    <t>Protoscript II reverse transcriptase</t>
  </si>
  <si>
    <t>Phusion DNA polymerase</t>
  </si>
  <si>
    <t>Exonuclease I</t>
  </si>
  <si>
    <t>3000 units stock / (20 U/uL concentration) / (0.25uL/sample)</t>
  </si>
  <si>
    <t>100 U stock / (2U/uL) / (0.25uL/reaction) * (reaction/96 samples)</t>
  </si>
  <si>
    <t>10000 U stock / (7.2U/sample RT)</t>
  </si>
  <si>
    <t>50 columns * 96 samples pooled/column</t>
  </si>
  <si>
    <t>5 nanomoles stock * 96 primer sequences / (100uM * 3uL = 0.3 nanomoles/sample)</t>
  </si>
  <si>
    <t>168 uL (4x(20+22)) / 96 samples/pool</t>
  </si>
  <si>
    <t>Ligation-free ribosome profiling</t>
  </si>
  <si>
    <t>Takara SMARTer smRNA-seq kit</t>
  </si>
  <si>
    <t>NEBNext rRNA depletion kit</t>
  </si>
  <si>
    <t>RNA Sequencing</t>
  </si>
  <si>
    <t>NEBNext Ultra Directional II kit</t>
  </si>
  <si>
    <t>riboPLATE/PLATE-seq</t>
  </si>
  <si>
    <t>ribosome profiling/RNA-seq</t>
  </si>
  <si>
    <t>base cost ($)</t>
  </si>
  <si>
    <t>Total, per-sample paired transcriptional/translational profile cost ($)</t>
  </si>
  <si>
    <t>riboPLATE-seq (IP + PLATE-seq prep) + PLATE-seq (PLATE-seq prep)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</si>
</sst>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F20AE-53A2-4EF0-8CCA-94E47C19FF81}">
  <dimension ref="A1:E29"/>
  <sheetViews>
    <sheetView tabSelected="1" topLeftCell="A22" workbookViewId="0">
      <selection activeCell="C29" sqref="C29"/>
    </sheetView>
  </sheetViews>
  <sheetFormatPr defaultRowHeight="14.4" x14ac:dyDescent="0.3"/>
  <cols>
    <col min="1" max="1" width="29.5546875" bestFit="1" customWidth="1"/>
    <col min="2" max="2" width="11.77734375" customWidth="1"/>
    <col min="3" max="3" width="12" bestFit="1" customWidth="1"/>
  </cols>
  <sheetData>
    <row r="1" spans="1:5" x14ac:dyDescent="0.3">
      <c r="A1" s="1" t="s">
        <v>12</v>
      </c>
      <c r="B1" t="s">
        <v>36</v>
      </c>
      <c r="C1" t="s">
        <v>4</v>
      </c>
      <c r="D1" t="s">
        <v>5</v>
      </c>
      <c r="E1" t="s">
        <v>6</v>
      </c>
    </row>
    <row r="2" spans="1:5" x14ac:dyDescent="0.3">
      <c r="A2" t="s">
        <v>1</v>
      </c>
      <c r="B2">
        <v>405</v>
      </c>
      <c r="C2">
        <f>(100/1)</f>
        <v>100</v>
      </c>
      <c r="D2">
        <f t="shared" ref="D2:D4" si="0">B2/C2</f>
        <v>4.05</v>
      </c>
      <c r="E2" t="s">
        <v>8</v>
      </c>
    </row>
    <row r="3" spans="1:5" x14ac:dyDescent="0.3">
      <c r="A3" t="s">
        <v>3</v>
      </c>
      <c r="B3">
        <v>590</v>
      </c>
      <c r="C3">
        <f>2000/5</f>
        <v>400</v>
      </c>
      <c r="D3">
        <f t="shared" si="0"/>
        <v>1.4750000000000001</v>
      </c>
      <c r="E3" t="s">
        <v>9</v>
      </c>
    </row>
    <row r="4" spans="1:5" x14ac:dyDescent="0.3">
      <c r="A4" t="s">
        <v>2</v>
      </c>
      <c r="B4">
        <v>485</v>
      </c>
      <c r="C4">
        <f>(500/(2.5))</f>
        <v>200</v>
      </c>
      <c r="D4">
        <f t="shared" si="0"/>
        <v>2.4249999999999998</v>
      </c>
      <c r="E4" t="s">
        <v>7</v>
      </c>
    </row>
    <row r="5" spans="1:5" x14ac:dyDescent="0.3">
      <c r="A5" t="s">
        <v>11</v>
      </c>
      <c r="B5">
        <v>83</v>
      </c>
      <c r="C5">
        <f>8.5*1000/20</f>
        <v>425</v>
      </c>
      <c r="D5">
        <f>B5/C5</f>
        <v>0.19529411764705881</v>
      </c>
      <c r="E5" t="s">
        <v>13</v>
      </c>
    </row>
    <row r="6" spans="1:5" x14ac:dyDescent="0.3">
      <c r="A6" s="1" t="s">
        <v>14</v>
      </c>
      <c r="B6" s="1"/>
      <c r="C6" s="1"/>
      <c r="D6" s="1">
        <f>SUM(D2:D5)</f>
        <v>8.1452941176470581</v>
      </c>
    </row>
    <row r="8" spans="1:5" x14ac:dyDescent="0.3">
      <c r="A8" s="1" t="s">
        <v>15</v>
      </c>
      <c r="B8" t="s">
        <v>36</v>
      </c>
      <c r="C8" t="s">
        <v>16</v>
      </c>
      <c r="D8" t="s">
        <v>5</v>
      </c>
      <c r="E8" t="s">
        <v>6</v>
      </c>
    </row>
    <row r="9" spans="1:5" x14ac:dyDescent="0.3">
      <c r="A9" t="s">
        <v>0</v>
      </c>
      <c r="B9">
        <v>1487</v>
      </c>
      <c r="C9">
        <f>96*5</f>
        <v>480</v>
      </c>
      <c r="D9">
        <f t="shared" ref="D9:D15" si="1">B9/C9</f>
        <v>3.0979166666666669</v>
      </c>
      <c r="E9" t="s">
        <v>10</v>
      </c>
    </row>
    <row r="10" spans="1:5" x14ac:dyDescent="0.3">
      <c r="A10" t="s">
        <v>20</v>
      </c>
      <c r="B10">
        <v>189</v>
      </c>
      <c r="C10">
        <f>10000/(7.2)</f>
        <v>1388.8888888888889</v>
      </c>
      <c r="D10">
        <f t="shared" si="1"/>
        <v>0.13608000000000001</v>
      </c>
      <c r="E10" t="s">
        <v>25</v>
      </c>
    </row>
    <row r="11" spans="1:5" x14ac:dyDescent="0.3">
      <c r="A11" t="s">
        <v>21</v>
      </c>
      <c r="B11">
        <v>114</v>
      </c>
      <c r="C11">
        <f>100/2/(0.25/96)</f>
        <v>19200</v>
      </c>
      <c r="D11">
        <f t="shared" si="1"/>
        <v>5.9375000000000001E-3</v>
      </c>
      <c r="E11" t="s">
        <v>24</v>
      </c>
    </row>
    <row r="12" spans="1:5" x14ac:dyDescent="0.3">
      <c r="A12" t="s">
        <v>22</v>
      </c>
      <c r="B12">
        <v>73</v>
      </c>
      <c r="C12">
        <f>3000/20*4</f>
        <v>600</v>
      </c>
      <c r="D12">
        <f t="shared" si="1"/>
        <v>0.12166666666666667</v>
      </c>
      <c r="E12" t="s">
        <v>23</v>
      </c>
    </row>
    <row r="13" spans="1:5" x14ac:dyDescent="0.3">
      <c r="A13" t="s">
        <v>17</v>
      </c>
      <c r="B13">
        <v>680</v>
      </c>
      <c r="C13">
        <f>5/(0.3)*96</f>
        <v>1600</v>
      </c>
      <c r="D13">
        <f t="shared" si="1"/>
        <v>0.42499999999999999</v>
      </c>
      <c r="E13" t="s">
        <v>27</v>
      </c>
    </row>
    <row r="14" spans="1:5" x14ac:dyDescent="0.3">
      <c r="A14" t="s">
        <v>18</v>
      </c>
      <c r="B14">
        <v>143</v>
      </c>
      <c r="C14">
        <f>50*96</f>
        <v>4800</v>
      </c>
      <c r="D14">
        <f t="shared" si="1"/>
        <v>2.9791666666666668E-2</v>
      </c>
      <c r="E14" t="s">
        <v>26</v>
      </c>
    </row>
    <row r="15" spans="1:5" x14ac:dyDescent="0.3">
      <c r="A15" t="s">
        <v>19</v>
      </c>
      <c r="B15">
        <v>385</v>
      </c>
      <c r="C15">
        <f>5000/(168/96)</f>
        <v>2857.1428571428573</v>
      </c>
      <c r="D15">
        <f t="shared" si="1"/>
        <v>0.13474999999999998</v>
      </c>
      <c r="E15" t="s">
        <v>28</v>
      </c>
    </row>
    <row r="16" spans="1:5" x14ac:dyDescent="0.3">
      <c r="A16" s="1" t="s">
        <v>14</v>
      </c>
      <c r="B16" s="1"/>
      <c r="C16" s="1"/>
      <c r="D16" s="1">
        <f>SUM(D9:D15)</f>
        <v>3.9511425</v>
      </c>
      <c r="E16" s="1"/>
    </row>
    <row r="18" spans="1:4" x14ac:dyDescent="0.3">
      <c r="A18" s="1" t="s">
        <v>29</v>
      </c>
      <c r="B18" t="s">
        <v>36</v>
      </c>
      <c r="C18" t="s">
        <v>4</v>
      </c>
      <c r="D18" t="s">
        <v>5</v>
      </c>
    </row>
    <row r="19" spans="1:4" x14ac:dyDescent="0.3">
      <c r="A19" t="s">
        <v>30</v>
      </c>
      <c r="B19">
        <v>757</v>
      </c>
      <c r="C19">
        <v>12</v>
      </c>
      <c r="D19">
        <f>B19/C19</f>
        <v>63.083333333333336</v>
      </c>
    </row>
    <row r="20" spans="1:4" x14ac:dyDescent="0.3">
      <c r="A20" t="s">
        <v>31</v>
      </c>
      <c r="B20">
        <v>297</v>
      </c>
      <c r="C20">
        <v>6</v>
      </c>
      <c r="D20">
        <f>B20/C20</f>
        <v>49.5</v>
      </c>
    </row>
    <row r="21" spans="1:4" x14ac:dyDescent="0.3">
      <c r="A21" s="1" t="s">
        <v>14</v>
      </c>
      <c r="B21" s="1"/>
      <c r="C21" s="1"/>
      <c r="D21" s="1">
        <f>SUM(D19:D20)</f>
        <v>112.58333333333334</v>
      </c>
    </row>
    <row r="23" spans="1:4" x14ac:dyDescent="0.3">
      <c r="A23" s="1" t="s">
        <v>32</v>
      </c>
      <c r="B23" t="s">
        <v>36</v>
      </c>
      <c r="C23" t="s">
        <v>4</v>
      </c>
      <c r="D23" t="s">
        <v>5</v>
      </c>
    </row>
    <row r="24" spans="1:4" x14ac:dyDescent="0.3">
      <c r="A24" t="s">
        <v>33</v>
      </c>
      <c r="B24">
        <v>935</v>
      </c>
      <c r="C24">
        <v>24</v>
      </c>
      <c r="D24">
        <f>B24/C24</f>
        <v>38.958333333333336</v>
      </c>
    </row>
    <row r="25" spans="1:4" x14ac:dyDescent="0.3">
      <c r="A25" s="1" t="s">
        <v>14</v>
      </c>
      <c r="B25" s="1"/>
      <c r="C25" s="1"/>
      <c r="D25" s="1">
        <f>SUM(D24)</f>
        <v>38.958333333333336</v>
      </c>
    </row>
    <row r="27" spans="1:4" x14ac:dyDescent="0.3">
      <c r="B27" s="1" t="s">
        <v>37</v>
      </c>
    </row>
    <row r="28" spans="1:4" x14ac:dyDescent="0.3">
      <c r="A28" s="1" t="s">
        <v>34</v>
      </c>
      <c r="B28">
        <f>2*D16+D6</f>
        <v>16.047579117647057</v>
      </c>
      <c r="C28" t="s">
        <v>38</v>
      </c>
    </row>
    <row r="29" spans="1:4" x14ac:dyDescent="0.3">
      <c r="A29" s="1" t="s">
        <v>35</v>
      </c>
      <c r="B29">
        <f>D25+D21</f>
        <v>151.54166666666669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Metz</dc:creator>
  <cp:lastModifiedBy>Jordan Metz</cp:lastModifiedBy>
  <dcterms:created xsi:type="dcterms:W3CDTF">2022-01-07T18:29:19Z</dcterms:created>
  <dcterms:modified xsi:type="dcterms:W3CDTF">2022-02-16T19:59:26Z</dcterms:modified>
</cp:coreProperties>
</file>