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delventhal/Dropbox/MSH Lab/Becky Delventhal/Delventhal et al TBI 2021/figure drafts/Supplemental raw data files/"/>
    </mc:Choice>
  </mc:AlternateContent>
  <xr:revisionPtr revIDLastSave="0" documentId="13_ncr:1_{DB7E5A0F-CCA7-BA46-98E2-B415FCFA331E}" xr6:coauthVersionLast="47" xr6:coauthVersionMax="47" xr10:uidLastSave="{00000000-0000-0000-0000-000000000000}"/>
  <bookViews>
    <workbookView xWindow="43540" yWindow="9120" windowWidth="25600" windowHeight="15100" tabRatio="500" activeTab="3" xr2:uid="{00000000-000D-0000-FFFF-FFFF00000000}"/>
  </bookViews>
  <sheets>
    <sheet name="Fig 1" sheetId="2" r:id="rId1"/>
    <sheet name="Fig 1 % change" sheetId="3" r:id="rId2"/>
    <sheet name="Fig 4 (DR)" sheetId="1" r:id="rId3"/>
    <sheet name="Fig 4 % change (DR)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1" i="4" l="1"/>
  <c r="S6" i="4"/>
  <c r="B6" i="4"/>
  <c r="BD11" i="4"/>
  <c r="V11" i="4"/>
  <c r="AD11" i="4"/>
  <c r="W12" i="4"/>
  <c r="X12" i="4"/>
  <c r="AE12" i="4"/>
  <c r="Y13" i="4"/>
  <c r="AG13" i="4"/>
  <c r="AI13" i="4"/>
  <c r="AY4" i="4"/>
  <c r="AR13" i="4" s="1"/>
  <c r="AY3" i="4"/>
  <c r="AS12" i="4" s="1"/>
  <c r="AY2" i="4"/>
  <c r="AI11" i="4" s="1"/>
  <c r="AU11" i="4"/>
  <c r="AM11" i="4"/>
  <c r="AX13" i="4"/>
  <c r="AW13" i="4"/>
  <c r="AV13" i="4"/>
  <c r="AT13" i="4"/>
  <c r="AS13" i="4"/>
  <c r="AQ13" i="4"/>
  <c r="AO13" i="4"/>
  <c r="AN13" i="4"/>
  <c r="AM13" i="4"/>
  <c r="AK13" i="4"/>
  <c r="AJ13" i="4"/>
  <c r="AX12" i="4"/>
  <c r="AU12" i="4"/>
  <c r="AT12" i="4"/>
  <c r="AR12" i="4"/>
  <c r="AQ12" i="4"/>
  <c r="AP12" i="4"/>
  <c r="AM12" i="4"/>
  <c r="AL12" i="4"/>
  <c r="AJ12" i="4"/>
  <c r="G11" i="4"/>
  <c r="P11" i="4"/>
  <c r="D12" i="4"/>
  <c r="E12" i="4"/>
  <c r="F12" i="4"/>
  <c r="I12" i="4"/>
  <c r="J12" i="4"/>
  <c r="L12" i="4"/>
  <c r="M12" i="4"/>
  <c r="N12" i="4"/>
  <c r="Q12" i="4"/>
  <c r="C13" i="4"/>
  <c r="E13" i="4"/>
  <c r="F13" i="4"/>
  <c r="G13" i="4"/>
  <c r="I13" i="4"/>
  <c r="J13" i="4"/>
  <c r="K13" i="4"/>
  <c r="M13" i="4"/>
  <c r="N13" i="4"/>
  <c r="O13" i="4"/>
  <c r="Q13" i="4"/>
  <c r="B12" i="4"/>
  <c r="B13" i="4"/>
  <c r="AP7" i="4"/>
  <c r="AW7" i="4"/>
  <c r="AX7" i="4"/>
  <c r="BG7" i="4"/>
  <c r="BN7" i="4"/>
  <c r="BO7" i="4"/>
  <c r="AZ8" i="4"/>
  <c r="BH8" i="4"/>
  <c r="AI8" i="4"/>
  <c r="AQ6" i="4"/>
  <c r="AW6" i="4"/>
  <c r="AX6" i="4"/>
  <c r="AZ6" i="4"/>
  <c r="BH6" i="4"/>
  <c r="BN6" i="4"/>
  <c r="BO6" i="4"/>
  <c r="AI6" i="4"/>
  <c r="BP3" i="4"/>
  <c r="BJ12" i="4" s="1"/>
  <c r="BP4" i="4"/>
  <c r="BJ13" i="4" s="1"/>
  <c r="BP2" i="4"/>
  <c r="BJ11" i="4" s="1"/>
  <c r="AH3" i="4"/>
  <c r="F7" i="4" s="1"/>
  <c r="AH4" i="4"/>
  <c r="H8" i="4" s="1"/>
  <c r="AH2" i="4"/>
  <c r="C6" i="4" s="1"/>
  <c r="C8" i="3"/>
  <c r="E8" i="3"/>
  <c r="M8" i="3"/>
  <c r="O8" i="3"/>
  <c r="T8" i="3"/>
  <c r="V8" i="3"/>
  <c r="AD8" i="3"/>
  <c r="AF8" i="3"/>
  <c r="S6" i="3"/>
  <c r="O6" i="3"/>
  <c r="AH3" i="3"/>
  <c r="D7" i="3" s="1"/>
  <c r="AH4" i="3"/>
  <c r="F8" i="3" s="1"/>
  <c r="AH2" i="3"/>
  <c r="T6" i="3" s="1"/>
  <c r="AB34" i="2"/>
  <c r="AA34" i="2"/>
  <c r="AB33" i="2"/>
  <c r="AA33" i="2"/>
  <c r="AB32" i="2"/>
  <c r="AA32" i="2"/>
  <c r="AB31" i="2"/>
  <c r="AA31" i="2"/>
  <c r="AB17" i="2"/>
  <c r="AA17" i="2"/>
  <c r="AB16" i="2"/>
  <c r="AA16" i="2"/>
  <c r="AB15" i="2"/>
  <c r="AA15" i="2"/>
  <c r="AB30" i="2"/>
  <c r="AA30" i="2"/>
  <c r="AB29" i="2"/>
  <c r="AA29" i="2"/>
  <c r="AB28" i="2"/>
  <c r="AA28" i="2"/>
  <c r="AB27" i="2"/>
  <c r="AA27" i="2"/>
  <c r="AB14" i="2"/>
  <c r="AA14" i="2"/>
  <c r="AB13" i="2"/>
  <c r="AA13" i="2"/>
  <c r="AB12" i="2"/>
  <c r="AA12" i="2"/>
  <c r="AB11" i="2"/>
  <c r="AA11" i="2"/>
  <c r="AB67" i="1"/>
  <c r="AA67" i="1"/>
  <c r="AB66" i="1"/>
  <c r="AA66" i="1"/>
  <c r="AB51" i="1"/>
  <c r="AA51" i="1"/>
  <c r="AB50" i="1"/>
  <c r="AA50" i="1"/>
  <c r="AB34" i="1"/>
  <c r="AA34" i="1"/>
  <c r="AB33" i="1"/>
  <c r="AA33" i="1"/>
  <c r="AB18" i="1"/>
  <c r="AA18" i="1"/>
  <c r="AB17" i="1"/>
  <c r="AA17" i="1"/>
  <c r="AB65" i="1"/>
  <c r="AA65" i="1"/>
  <c r="AB64" i="1"/>
  <c r="AA64" i="1"/>
  <c r="AB49" i="1"/>
  <c r="AA49" i="1"/>
  <c r="AB48" i="1"/>
  <c r="AA48" i="1"/>
  <c r="AB32" i="1"/>
  <c r="AA32" i="1"/>
  <c r="AB31" i="1"/>
  <c r="AA31" i="1"/>
  <c r="AB16" i="1"/>
  <c r="AA16" i="1"/>
  <c r="AB15" i="1"/>
  <c r="AA15" i="1"/>
  <c r="AB63" i="1"/>
  <c r="AA63" i="1"/>
  <c r="AB62" i="1"/>
  <c r="AA62" i="1"/>
  <c r="AB47" i="1"/>
  <c r="AA47" i="1"/>
  <c r="AB46" i="1"/>
  <c r="AA46" i="1"/>
  <c r="AB30" i="1"/>
  <c r="AA30" i="1"/>
  <c r="AB29" i="1"/>
  <c r="AA29" i="1"/>
  <c r="AB14" i="1"/>
  <c r="AA14" i="1"/>
  <c r="AB13" i="1"/>
  <c r="AA13" i="1"/>
  <c r="AB26" i="2"/>
  <c r="AA26" i="2"/>
  <c r="AB25" i="2"/>
  <c r="AA25" i="2"/>
  <c r="AB24" i="2"/>
  <c r="AA24" i="2"/>
  <c r="AB23" i="2"/>
  <c r="AA23" i="2"/>
  <c r="AB10" i="2"/>
  <c r="AA10" i="2"/>
  <c r="AB9" i="2"/>
  <c r="AA9" i="2"/>
  <c r="AB8" i="2"/>
  <c r="AA8" i="2"/>
  <c r="AB7" i="2"/>
  <c r="AA7" i="2"/>
  <c r="AB22" i="2"/>
  <c r="AA22" i="2"/>
  <c r="AB21" i="2"/>
  <c r="AA21" i="2"/>
  <c r="AB20" i="2"/>
  <c r="AA20" i="2"/>
  <c r="AB19" i="2"/>
  <c r="AA19" i="2"/>
  <c r="AB6" i="2"/>
  <c r="AA6" i="2"/>
  <c r="AB5" i="2"/>
  <c r="AA5" i="2"/>
  <c r="AB4" i="2"/>
  <c r="AA4" i="2"/>
  <c r="AB3" i="2"/>
  <c r="AA3" i="2"/>
  <c r="AB59" i="1"/>
  <c r="AB58" i="1"/>
  <c r="AB43" i="1"/>
  <c r="AB42" i="1"/>
  <c r="AB26" i="1"/>
  <c r="AB25" i="1"/>
  <c r="AB10" i="1"/>
  <c r="AB9" i="1"/>
  <c r="AB57" i="1"/>
  <c r="AA57" i="1"/>
  <c r="AB56" i="1"/>
  <c r="AA56" i="1"/>
  <c r="AB41" i="1"/>
  <c r="AA41" i="1"/>
  <c r="AB40" i="1"/>
  <c r="AA40" i="1"/>
  <c r="AB24" i="1"/>
  <c r="AA24" i="1"/>
  <c r="AB23" i="1"/>
  <c r="AA23" i="1"/>
  <c r="AB8" i="1"/>
  <c r="AA8" i="1"/>
  <c r="AB7" i="1"/>
  <c r="AA7" i="1"/>
  <c r="AB55" i="1"/>
  <c r="AA55" i="1"/>
  <c r="AB54" i="1"/>
  <c r="AA54" i="1"/>
  <c r="AB39" i="1"/>
  <c r="AA39" i="1"/>
  <c r="AB38" i="1"/>
  <c r="AA38" i="1"/>
  <c r="AB22" i="1"/>
  <c r="AA22" i="1"/>
  <c r="AB21" i="1"/>
  <c r="AA21" i="1"/>
  <c r="AB6" i="1"/>
  <c r="AA6" i="1"/>
  <c r="AB5" i="1"/>
  <c r="AA5" i="1"/>
  <c r="AB53" i="1"/>
  <c r="AB52" i="1"/>
  <c r="AB37" i="1"/>
  <c r="AB36" i="1"/>
  <c r="AB20" i="1"/>
  <c r="AB19" i="1"/>
  <c r="AB4" i="1"/>
  <c r="AB3" i="1"/>
  <c r="S34" i="2"/>
  <c r="R34" i="2"/>
  <c r="S33" i="2"/>
  <c r="R33" i="2"/>
  <c r="S32" i="2"/>
  <c r="R32" i="2"/>
  <c r="S31" i="2"/>
  <c r="R31" i="2"/>
  <c r="S17" i="2"/>
  <c r="R17" i="2"/>
  <c r="S16" i="2"/>
  <c r="R16" i="2"/>
  <c r="S15" i="2"/>
  <c r="R15" i="2"/>
  <c r="S30" i="2"/>
  <c r="S29" i="2"/>
  <c r="S28" i="2"/>
  <c r="S27" i="2"/>
  <c r="S12" i="2"/>
  <c r="S13" i="2"/>
  <c r="S14" i="2"/>
  <c r="S11" i="2"/>
  <c r="R30" i="2"/>
  <c r="R29" i="2"/>
  <c r="R28" i="2"/>
  <c r="R27" i="2"/>
  <c r="R14" i="2"/>
  <c r="R13" i="2"/>
  <c r="R12" i="2"/>
  <c r="R11" i="2"/>
  <c r="S67" i="1"/>
  <c r="R67" i="1"/>
  <c r="S66" i="1"/>
  <c r="R66" i="1"/>
  <c r="S51" i="1"/>
  <c r="R51" i="1"/>
  <c r="S50" i="1"/>
  <c r="R50" i="1"/>
  <c r="S34" i="1"/>
  <c r="R34" i="1"/>
  <c r="S33" i="1"/>
  <c r="R33" i="1"/>
  <c r="S18" i="1"/>
  <c r="R18" i="1"/>
  <c r="S17" i="1"/>
  <c r="R17" i="1"/>
  <c r="S65" i="1"/>
  <c r="S64" i="1"/>
  <c r="S49" i="1"/>
  <c r="S48" i="1"/>
  <c r="S32" i="1"/>
  <c r="S31" i="1"/>
  <c r="S16" i="1"/>
  <c r="S15" i="1"/>
  <c r="R63" i="1"/>
  <c r="R62" i="1"/>
  <c r="R47" i="1"/>
  <c r="R46" i="1"/>
  <c r="R30" i="1"/>
  <c r="R29" i="1"/>
  <c r="R14" i="1"/>
  <c r="R13" i="1"/>
  <c r="S61" i="1"/>
  <c r="R61" i="1"/>
  <c r="S60" i="1"/>
  <c r="R60" i="1"/>
  <c r="S45" i="1"/>
  <c r="R45" i="1"/>
  <c r="S44" i="1"/>
  <c r="R44" i="1"/>
  <c r="S28" i="1"/>
  <c r="R28" i="1"/>
  <c r="S27" i="1"/>
  <c r="R27" i="1"/>
  <c r="S12" i="1"/>
  <c r="R12" i="1"/>
  <c r="S11" i="1"/>
  <c r="R11" i="1"/>
  <c r="S26" i="2"/>
  <c r="R26" i="2"/>
  <c r="S25" i="2"/>
  <c r="R25" i="2"/>
  <c r="S24" i="2"/>
  <c r="R24" i="2"/>
  <c r="S23" i="2"/>
  <c r="R23" i="2"/>
  <c r="S10" i="2"/>
  <c r="R10" i="2"/>
  <c r="S9" i="2"/>
  <c r="R9" i="2"/>
  <c r="S8" i="2"/>
  <c r="R8" i="2"/>
  <c r="S7" i="2"/>
  <c r="R7" i="2"/>
  <c r="S22" i="2"/>
  <c r="S21" i="2"/>
  <c r="S20" i="2"/>
  <c r="S19" i="2"/>
  <c r="S6" i="2"/>
  <c r="S5" i="2"/>
  <c r="S4" i="2"/>
  <c r="S3" i="2"/>
  <c r="J34" i="2"/>
  <c r="J33" i="2"/>
  <c r="J32" i="2"/>
  <c r="J31" i="2"/>
  <c r="J17" i="2"/>
  <c r="J16" i="2"/>
  <c r="J15" i="2"/>
  <c r="J30" i="2"/>
  <c r="I30" i="2"/>
  <c r="J29" i="2"/>
  <c r="I29" i="2"/>
  <c r="J28" i="2"/>
  <c r="I28" i="2"/>
  <c r="J27" i="2"/>
  <c r="I27" i="2"/>
  <c r="J14" i="2"/>
  <c r="I14" i="2"/>
  <c r="J13" i="2"/>
  <c r="I13" i="2"/>
  <c r="J12" i="2"/>
  <c r="I12" i="2"/>
  <c r="J11" i="2"/>
  <c r="I11" i="2"/>
  <c r="S59" i="1"/>
  <c r="R59" i="1"/>
  <c r="S58" i="1"/>
  <c r="R58" i="1"/>
  <c r="S43" i="1"/>
  <c r="R43" i="1"/>
  <c r="S42" i="1"/>
  <c r="R42" i="1"/>
  <c r="S26" i="1"/>
  <c r="R26" i="1"/>
  <c r="S25" i="1"/>
  <c r="R25" i="1"/>
  <c r="S10" i="1"/>
  <c r="R10" i="1"/>
  <c r="S9" i="1"/>
  <c r="R9" i="1"/>
  <c r="S55" i="1"/>
  <c r="R55" i="1"/>
  <c r="S54" i="1"/>
  <c r="R54" i="1"/>
  <c r="S39" i="1"/>
  <c r="R39" i="1"/>
  <c r="S38" i="1"/>
  <c r="R38" i="1"/>
  <c r="S22" i="1"/>
  <c r="R22" i="1"/>
  <c r="S21" i="1"/>
  <c r="R21" i="1"/>
  <c r="S6" i="1"/>
  <c r="R6" i="1"/>
  <c r="S5" i="1"/>
  <c r="R5" i="1"/>
  <c r="S53" i="1"/>
  <c r="S52" i="1"/>
  <c r="S20" i="1"/>
  <c r="S19" i="1"/>
  <c r="S37" i="1"/>
  <c r="S36" i="1"/>
  <c r="S4" i="1"/>
  <c r="S3" i="1"/>
  <c r="J26" i="2"/>
  <c r="I26" i="2"/>
  <c r="J25" i="2"/>
  <c r="I25" i="2"/>
  <c r="J24" i="2"/>
  <c r="I24" i="2"/>
  <c r="J23" i="2"/>
  <c r="I23" i="2"/>
  <c r="J10" i="2"/>
  <c r="J9" i="2"/>
  <c r="J8" i="2"/>
  <c r="J7" i="2"/>
  <c r="I10" i="2"/>
  <c r="I9" i="2"/>
  <c r="I8" i="2"/>
  <c r="I7" i="2"/>
  <c r="I22" i="2"/>
  <c r="I21" i="2"/>
  <c r="I20" i="2"/>
  <c r="I19" i="2"/>
  <c r="I4" i="2"/>
  <c r="I5" i="2"/>
  <c r="I6" i="2"/>
  <c r="I3" i="2"/>
  <c r="I59" i="1"/>
  <c r="I58" i="1"/>
  <c r="I43" i="1"/>
  <c r="I42" i="1"/>
  <c r="I26" i="1"/>
  <c r="I25" i="1"/>
  <c r="I10" i="1"/>
  <c r="I9" i="1"/>
  <c r="I55" i="1"/>
  <c r="I54" i="1"/>
  <c r="I39" i="1"/>
  <c r="I38" i="1"/>
  <c r="I22" i="1"/>
  <c r="I21" i="1"/>
  <c r="I6" i="1"/>
  <c r="I5" i="1"/>
  <c r="O7" i="4" l="1"/>
  <c r="BK11" i="4"/>
  <c r="M7" i="3"/>
  <c r="BL11" i="4"/>
  <c r="AD7" i="3"/>
  <c r="L6" i="3"/>
  <c r="AB7" i="3"/>
  <c r="K7" i="3"/>
  <c r="B7" i="4"/>
  <c r="AE7" i="4"/>
  <c r="AG7" i="4"/>
  <c r="G6" i="3"/>
  <c r="AC8" i="3"/>
  <c r="L8" i="3"/>
  <c r="AA7" i="3"/>
  <c r="J7" i="3"/>
  <c r="AE8" i="4"/>
  <c r="AC7" i="4"/>
  <c r="M7" i="4"/>
  <c r="BG6" i="4"/>
  <c r="AP6" i="4"/>
  <c r="O11" i="4"/>
  <c r="D6" i="3"/>
  <c r="AB8" i="3"/>
  <c r="K8" i="3"/>
  <c r="Z7" i="3"/>
  <c r="I7" i="3"/>
  <c r="Z8" i="4"/>
  <c r="AB7" i="4"/>
  <c r="L7" i="4"/>
  <c r="BF6" i="4"/>
  <c r="AO6" i="4"/>
  <c r="P12" i="4"/>
  <c r="H12" i="4"/>
  <c r="L11" i="4"/>
  <c r="AN12" i="4"/>
  <c r="AV12" i="4"/>
  <c r="AD6" i="3"/>
  <c r="X8" i="3"/>
  <c r="G8" i="3"/>
  <c r="V7" i="3"/>
  <c r="E7" i="3"/>
  <c r="W8" i="4"/>
  <c r="AA7" i="4"/>
  <c r="K7" i="4"/>
  <c r="BB6" i="4"/>
  <c r="AI7" i="4"/>
  <c r="BF7" i="4"/>
  <c r="P13" i="4"/>
  <c r="H13" i="4"/>
  <c r="O12" i="4"/>
  <c r="G12" i="4"/>
  <c r="H11" i="4"/>
  <c r="AO12" i="4"/>
  <c r="AW12" i="4"/>
  <c r="AP13" i="4"/>
  <c r="AL11" i="4"/>
  <c r="AI12" i="4"/>
  <c r="AE11" i="4"/>
  <c r="BC12" i="4"/>
  <c r="G7" i="4"/>
  <c r="BD12" i="4"/>
  <c r="AA6" i="3"/>
  <c r="T7" i="3"/>
  <c r="C7" i="3"/>
  <c r="R8" i="4"/>
  <c r="W7" i="4"/>
  <c r="V6" i="3"/>
  <c r="U8" i="3"/>
  <c r="D8" i="3"/>
  <c r="S7" i="3"/>
  <c r="O8" i="4"/>
  <c r="U7" i="4"/>
  <c r="E7" i="4"/>
  <c r="D11" i="4"/>
  <c r="AQ11" i="4"/>
  <c r="W11" i="4"/>
  <c r="BK12" i="4"/>
  <c r="R7" i="3"/>
  <c r="J8" i="4"/>
  <c r="T7" i="4"/>
  <c r="D7" i="4"/>
  <c r="BL12" i="4"/>
  <c r="G8" i="4"/>
  <c r="S7" i="4"/>
  <c r="C7" i="4"/>
  <c r="BJ6" i="4"/>
  <c r="AS6" i="4"/>
  <c r="AQ8" i="4"/>
  <c r="AO7" i="4"/>
  <c r="L13" i="4"/>
  <c r="D13" i="4"/>
  <c r="K12" i="4"/>
  <c r="C12" i="4"/>
  <c r="AK12" i="4"/>
  <c r="AL13" i="4"/>
  <c r="AU13" i="4"/>
  <c r="AV11" i="4"/>
  <c r="AF12" i="4"/>
  <c r="BC11" i="4"/>
  <c r="BC13" i="4"/>
  <c r="BK13" i="4"/>
  <c r="Z6" i="4"/>
  <c r="AG6" i="4"/>
  <c r="K6" i="3"/>
  <c r="C6" i="3"/>
  <c r="Z6" i="3"/>
  <c r="R6" i="3"/>
  <c r="AD8" i="4"/>
  <c r="V8" i="4"/>
  <c r="N8" i="4"/>
  <c r="F8" i="4"/>
  <c r="Y6" i="4"/>
  <c r="Q6" i="4"/>
  <c r="I6" i="4"/>
  <c r="BO8" i="4"/>
  <c r="BG8" i="4"/>
  <c r="AX8" i="4"/>
  <c r="AP8" i="4"/>
  <c r="AF13" i="4"/>
  <c r="X13" i="4"/>
  <c r="BD13" i="4"/>
  <c r="BL13" i="4"/>
  <c r="J6" i="3"/>
  <c r="AG6" i="3"/>
  <c r="Y6" i="3"/>
  <c r="B7" i="3"/>
  <c r="AA8" i="3"/>
  <c r="S8" i="3"/>
  <c r="J8" i="3"/>
  <c r="AG7" i="3"/>
  <c r="Y7" i="3"/>
  <c r="P7" i="3"/>
  <c r="H7" i="3"/>
  <c r="AC8" i="4"/>
  <c r="U8" i="4"/>
  <c r="M8" i="4"/>
  <c r="E8" i="4"/>
  <c r="Z7" i="4"/>
  <c r="R7" i="4"/>
  <c r="J7" i="4"/>
  <c r="AF6" i="4"/>
  <c r="X6" i="4"/>
  <c r="P6" i="4"/>
  <c r="H6" i="4"/>
  <c r="AG8" i="4"/>
  <c r="BM6" i="4"/>
  <c r="BE6" i="4"/>
  <c r="AV6" i="4"/>
  <c r="AN6" i="4"/>
  <c r="BN8" i="4"/>
  <c r="BF8" i="4"/>
  <c r="AW8" i="4"/>
  <c r="AO8" i="4"/>
  <c r="BM7" i="4"/>
  <c r="BE7" i="4"/>
  <c r="AV7" i="4"/>
  <c r="AN7" i="4"/>
  <c r="N11" i="4"/>
  <c r="F11" i="4"/>
  <c r="AN11" i="4"/>
  <c r="AW11" i="4"/>
  <c r="AE13" i="4"/>
  <c r="W13" i="4"/>
  <c r="AD12" i="4"/>
  <c r="V12" i="4"/>
  <c r="AC11" i="4"/>
  <c r="U11" i="4"/>
  <c r="BE11" i="4"/>
  <c r="BM11" i="4"/>
  <c r="BE12" i="4"/>
  <c r="BM12" i="4"/>
  <c r="BE13" i="4"/>
  <c r="BM13" i="4"/>
  <c r="J6" i="4"/>
  <c r="I6" i="3"/>
  <c r="AF6" i="3"/>
  <c r="X6" i="3"/>
  <c r="B8" i="3"/>
  <c r="Z8" i="3"/>
  <c r="R8" i="3"/>
  <c r="I8" i="3"/>
  <c r="AF7" i="3"/>
  <c r="X7" i="3"/>
  <c r="O7" i="3"/>
  <c r="G7" i="3"/>
  <c r="B6" i="3"/>
  <c r="AB8" i="4"/>
  <c r="T8" i="4"/>
  <c r="L8" i="4"/>
  <c r="D8" i="4"/>
  <c r="Y7" i="4"/>
  <c r="Q7" i="4"/>
  <c r="I7" i="4"/>
  <c r="AE6" i="4"/>
  <c r="W6" i="4"/>
  <c r="O6" i="4"/>
  <c r="G6" i="4"/>
  <c r="C8" i="4"/>
  <c r="BL6" i="4"/>
  <c r="BD6" i="4"/>
  <c r="AU6" i="4"/>
  <c r="AM6" i="4"/>
  <c r="BM8" i="4"/>
  <c r="BE8" i="4"/>
  <c r="AV8" i="4"/>
  <c r="AN8" i="4"/>
  <c r="BL7" i="4"/>
  <c r="BD7" i="4"/>
  <c r="AU7" i="4"/>
  <c r="AM7" i="4"/>
  <c r="M11" i="4"/>
  <c r="E11" i="4"/>
  <c r="AP11" i="4"/>
  <c r="AX11" i="4"/>
  <c r="AD13" i="4"/>
  <c r="V13" i="4"/>
  <c r="AC12" i="4"/>
  <c r="U12" i="4"/>
  <c r="AB11" i="4"/>
  <c r="T11" i="4"/>
  <c r="BF11" i="4"/>
  <c r="BN11" i="4"/>
  <c r="BF12" i="4"/>
  <c r="BN12" i="4"/>
  <c r="BF13" i="4"/>
  <c r="BN13" i="4"/>
  <c r="R6" i="4"/>
  <c r="P6" i="3"/>
  <c r="H6" i="3"/>
  <c r="AE6" i="3"/>
  <c r="W6" i="3"/>
  <c r="AG8" i="3"/>
  <c r="Y8" i="3"/>
  <c r="P8" i="3"/>
  <c r="H8" i="3"/>
  <c r="AE7" i="3"/>
  <c r="W7" i="3"/>
  <c r="N7" i="3"/>
  <c r="F7" i="3"/>
  <c r="AA8" i="4"/>
  <c r="S8" i="4"/>
  <c r="K8" i="4"/>
  <c r="AF7" i="4"/>
  <c r="X7" i="4"/>
  <c r="P7" i="4"/>
  <c r="H7" i="4"/>
  <c r="AD6" i="4"/>
  <c r="V6" i="4"/>
  <c r="N6" i="4"/>
  <c r="F6" i="4"/>
  <c r="BK6" i="4"/>
  <c r="BC6" i="4"/>
  <c r="AT6" i="4"/>
  <c r="AL6" i="4"/>
  <c r="BL8" i="4"/>
  <c r="BD8" i="4"/>
  <c r="AU8" i="4"/>
  <c r="AM8" i="4"/>
  <c r="BK7" i="4"/>
  <c r="BC7" i="4"/>
  <c r="AT7" i="4"/>
  <c r="AL7" i="4"/>
  <c r="AC13" i="4"/>
  <c r="U13" i="4"/>
  <c r="AB12" i="4"/>
  <c r="T12" i="4"/>
  <c r="AA11" i="4"/>
  <c r="S11" i="4"/>
  <c r="BG11" i="4"/>
  <c r="BO11" i="4"/>
  <c r="BG12" i="4"/>
  <c r="BO12" i="4"/>
  <c r="BG13" i="4"/>
  <c r="BO13" i="4"/>
  <c r="AC6" i="4"/>
  <c r="U6" i="4"/>
  <c r="M6" i="4"/>
  <c r="E6" i="4"/>
  <c r="AK6" i="4"/>
  <c r="BK8" i="4"/>
  <c r="BC8" i="4"/>
  <c r="AT8" i="4"/>
  <c r="AL8" i="4"/>
  <c r="BJ7" i="4"/>
  <c r="BB7" i="4"/>
  <c r="AS7" i="4"/>
  <c r="AK7" i="4"/>
  <c r="K11" i="4"/>
  <c r="C11" i="4"/>
  <c r="AR11" i="4"/>
  <c r="R11" i="4"/>
  <c r="AB13" i="4"/>
  <c r="T13" i="4"/>
  <c r="AA12" i="4"/>
  <c r="S12" i="4"/>
  <c r="Z11" i="4"/>
  <c r="AZ11" i="4"/>
  <c r="BH11" i="4"/>
  <c r="AZ12" i="4"/>
  <c r="BH12" i="4"/>
  <c r="AZ13" i="4"/>
  <c r="BH13" i="4"/>
  <c r="N6" i="3"/>
  <c r="F6" i="3"/>
  <c r="AC6" i="3"/>
  <c r="U6" i="3"/>
  <c r="AE8" i="3"/>
  <c r="W8" i="3"/>
  <c r="N8" i="3"/>
  <c r="AC7" i="3"/>
  <c r="U7" i="3"/>
  <c r="L7" i="3"/>
  <c r="B8" i="4"/>
  <c r="Y8" i="4"/>
  <c r="Q8" i="4"/>
  <c r="I8" i="4"/>
  <c r="AD7" i="4"/>
  <c r="V7" i="4"/>
  <c r="N7" i="4"/>
  <c r="AB6" i="4"/>
  <c r="T6" i="4"/>
  <c r="L6" i="4"/>
  <c r="D6" i="4"/>
  <c r="BI6" i="4"/>
  <c r="BA6" i="4"/>
  <c r="AR6" i="4"/>
  <c r="AJ6" i="4"/>
  <c r="BJ8" i="4"/>
  <c r="BB8" i="4"/>
  <c r="AS8" i="4"/>
  <c r="AK8" i="4"/>
  <c r="BI7" i="4"/>
  <c r="BA7" i="4"/>
  <c r="AR7" i="4"/>
  <c r="AJ7" i="4"/>
  <c r="J11" i="4"/>
  <c r="AJ11" i="4"/>
  <c r="AS11" i="4"/>
  <c r="R13" i="4"/>
  <c r="AA13" i="4"/>
  <c r="S13" i="4"/>
  <c r="Z12" i="4"/>
  <c r="AG11" i="4"/>
  <c r="Y11" i="4"/>
  <c r="BA11" i="4"/>
  <c r="BI11" i="4"/>
  <c r="BA12" i="4"/>
  <c r="BI12" i="4"/>
  <c r="BA13" i="4"/>
  <c r="BI13" i="4"/>
  <c r="M6" i="3"/>
  <c r="E6" i="3"/>
  <c r="AB6" i="3"/>
  <c r="AF8" i="4"/>
  <c r="X8" i="4"/>
  <c r="P8" i="4"/>
  <c r="AA6" i="4"/>
  <c r="K6" i="4"/>
  <c r="BI8" i="4"/>
  <c r="BA8" i="4"/>
  <c r="AR8" i="4"/>
  <c r="AJ8" i="4"/>
  <c r="BH7" i="4"/>
  <c r="AZ7" i="4"/>
  <c r="AQ7" i="4"/>
  <c r="Q11" i="4"/>
  <c r="I11" i="4"/>
  <c r="AO11" i="4"/>
  <c r="AK11" i="4"/>
  <c r="AT11" i="4"/>
  <c r="R12" i="4"/>
  <c r="Z13" i="4"/>
  <c r="AG12" i="4"/>
  <c r="Y12" i="4"/>
  <c r="AF11" i="4"/>
  <c r="X11" i="4"/>
  <c r="BB11" i="4"/>
  <c r="BB12" i="4"/>
  <c r="BB13" i="4"/>
</calcChain>
</file>

<file path=xl/sharedStrings.xml><?xml version="1.0" encoding="utf-8"?>
<sst xmlns="http://schemas.openxmlformats.org/spreadsheetml/2006/main" count="402" uniqueCount="42">
  <si>
    <t>BATCH</t>
  </si>
  <si>
    <t>Condition</t>
  </si>
  <si>
    <t>Sample vial #</t>
  </si>
  <si>
    <t>MI</t>
  </si>
  <si>
    <t>Assay #</t>
  </si>
  <si>
    <t>T</t>
  </si>
  <si>
    <t>RH</t>
  </si>
  <si>
    <t>n</t>
  </si>
  <si>
    <t>10s pass rate</t>
  </si>
  <si>
    <t>20s pass rate</t>
  </si>
  <si>
    <t>30s pass rate</t>
  </si>
  <si>
    <t>Food type</t>
  </si>
  <si>
    <t>Date</t>
  </si>
  <si>
    <t>48hr</t>
  </si>
  <si>
    <t>2wk</t>
  </si>
  <si>
    <t>4wk</t>
  </si>
  <si>
    <t>BATCH 1</t>
  </si>
  <si>
    <t>TBI</t>
  </si>
  <si>
    <t>BATCH 3</t>
  </si>
  <si>
    <t>NH</t>
  </si>
  <si>
    <t>time</t>
  </si>
  <si>
    <t>12:35pm</t>
  </si>
  <si>
    <t>12:55pm</t>
  </si>
  <si>
    <t>1:18pm</t>
  </si>
  <si>
    <t>1:40pm</t>
  </si>
  <si>
    <t>A</t>
  </si>
  <si>
    <t>BATCH 4</t>
  </si>
  <si>
    <t>3:57pm</t>
  </si>
  <si>
    <t>4:13pm</t>
  </si>
  <si>
    <t>4:31pm</t>
  </si>
  <si>
    <t>4:47pm</t>
  </si>
  <si>
    <t>5:03pm</t>
  </si>
  <si>
    <t>5:19pm</t>
  </si>
  <si>
    <t>10s</t>
  </si>
  <si>
    <t>1% TBI</t>
  </si>
  <si>
    <t>6% TBI</t>
  </si>
  <si>
    <t>AVG</t>
  </si>
  <si>
    <t>RELATIVE TO 6%</t>
  </si>
  <si>
    <t>Control (uninjured)</t>
  </si>
  <si>
    <t>Avg Control</t>
  </si>
  <si>
    <t>1% Control (uninjured)</t>
  </si>
  <si>
    <t>6% Control (uninjured)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</si>
</sst>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/>
      <diagonal/>
    </border>
    <border>
      <left style="medium">
        <color rgb="FFA3A3A3"/>
      </left>
      <right style="medium">
        <color rgb="FFA3A3A3"/>
      </right>
      <top style="thin">
        <color auto="1"/>
      </top>
      <bottom style="medium">
        <color rgb="FFA3A3A3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80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wrapText="1"/>
    </xf>
    <xf numFmtId="9" fontId="4" fillId="0" borderId="0" xfId="0" applyNumberFormat="1" applyFont="1"/>
    <xf numFmtId="0" fontId="4" fillId="0" borderId="0" xfId="0" applyFont="1" applyAlignment="1">
      <alignment horizontal="center"/>
    </xf>
    <xf numFmtId="9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9" fontId="4" fillId="0" borderId="0" xfId="1" applyFont="1"/>
    <xf numFmtId="10" fontId="4" fillId="0" borderId="0" xfId="1" applyNumberFormat="1" applyFont="1"/>
    <xf numFmtId="9" fontId="4" fillId="0" borderId="1" xfId="1" applyFont="1" applyBorder="1"/>
    <xf numFmtId="10" fontId="4" fillId="0" borderId="1" xfId="1" applyNumberFormat="1" applyFont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0" fontId="4" fillId="0" borderId="0" xfId="1" applyNumberFormat="1" applyFont="1" applyAlignment="1">
      <alignment horizontal="center"/>
    </xf>
    <xf numFmtId="10" fontId="4" fillId="0" borderId="1" xfId="1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/>
    <xf numFmtId="10" fontId="5" fillId="0" borderId="0" xfId="1" applyNumberFormat="1" applyFont="1" applyAlignment="1">
      <alignment horizontal="center" wrapText="1"/>
    </xf>
    <xf numFmtId="10" fontId="4" fillId="2" borderId="0" xfId="1" applyNumberFormat="1" applyFont="1" applyFill="1"/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0" fontId="4" fillId="0" borderId="0" xfId="1" applyNumberFormat="1" applyFont="1" applyBorder="1"/>
    <xf numFmtId="0" fontId="6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/>
    <xf numFmtId="9" fontId="4" fillId="0" borderId="0" xfId="1" applyFont="1" applyBorder="1"/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/>
    <xf numFmtId="0" fontId="5" fillId="0" borderId="5" xfId="0" applyFont="1" applyBorder="1" applyAlignment="1">
      <alignment horizontal="center" wrapText="1"/>
    </xf>
    <xf numFmtId="0" fontId="0" fillId="0" borderId="5" xfId="0" applyBorder="1"/>
    <xf numFmtId="0" fontId="4" fillId="0" borderId="5" xfId="0" applyFont="1" applyBorder="1" applyAlignment="1">
      <alignment horizontal="center"/>
    </xf>
    <xf numFmtId="10" fontId="4" fillId="0" borderId="6" xfId="1" applyNumberFormat="1" applyFont="1" applyBorder="1" applyAlignment="1">
      <alignment horizontal="center"/>
    </xf>
    <xf numFmtId="10" fontId="4" fillId="0" borderId="5" xfId="1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0" fontId="4" fillId="0" borderId="8" xfId="1" applyNumberFormat="1" applyFont="1" applyBorder="1" applyAlignment="1">
      <alignment horizontal="center"/>
    </xf>
    <xf numFmtId="164" fontId="4" fillId="0" borderId="1" xfId="0" applyNumberFormat="1" applyFont="1" applyBorder="1"/>
    <xf numFmtId="0" fontId="4" fillId="0" borderId="0" xfId="0" applyFont="1" applyFill="1"/>
    <xf numFmtId="10" fontId="4" fillId="0" borderId="0" xfId="1" applyNumberFormat="1" applyFont="1" applyFill="1"/>
    <xf numFmtId="14" fontId="4" fillId="0" borderId="0" xfId="0" applyNumberFormat="1" applyFont="1"/>
    <xf numFmtId="20" fontId="4" fillId="0" borderId="0" xfId="0" applyNumberFormat="1" applyFont="1"/>
    <xf numFmtId="14" fontId="4" fillId="0" borderId="1" xfId="0" applyNumberFormat="1" applyFont="1" applyBorder="1"/>
    <xf numFmtId="20" fontId="4" fillId="0" borderId="1" xfId="0" applyNumberFormat="1" applyFont="1" applyBorder="1"/>
    <xf numFmtId="20" fontId="4" fillId="0" borderId="1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20" fontId="4" fillId="0" borderId="0" xfId="0" applyNumberFormat="1" applyFont="1" applyAlignment="1">
      <alignment horizontal="center"/>
    </xf>
    <xf numFmtId="10" fontId="4" fillId="0" borderId="0" xfId="1" applyNumberFormat="1" applyFont="1" applyBorder="1" applyAlignment="1">
      <alignment horizontal="center"/>
    </xf>
    <xf numFmtId="14" fontId="4" fillId="0" borderId="0" xfId="0" applyNumberFormat="1" applyFont="1" applyBorder="1"/>
    <xf numFmtId="20" fontId="4" fillId="0" borderId="0" xfId="0" applyNumberFormat="1" applyFont="1" applyBorder="1"/>
    <xf numFmtId="14" fontId="4" fillId="0" borderId="9" xfId="0" applyNumberFormat="1" applyFont="1" applyBorder="1"/>
    <xf numFmtId="10" fontId="0" fillId="0" borderId="0" xfId="1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/>
    <xf numFmtId="0" fontId="8" fillId="0" borderId="5" xfId="0" applyFont="1" applyBorder="1"/>
    <xf numFmtId="10" fontId="0" fillId="0" borderId="5" xfId="1" applyNumberFormat="1" applyFont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Border="1"/>
    <xf numFmtId="10" fontId="7" fillId="0" borderId="0" xfId="1" applyNumberFormat="1" applyFont="1" applyBorder="1"/>
    <xf numFmtId="0" fontId="7" fillId="0" borderId="0" xfId="0" applyFont="1" applyBorder="1"/>
    <xf numFmtId="10" fontId="7" fillId="0" borderId="0" xfId="0" applyNumberFormat="1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48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Normal" xfId="0" builtinId="0"/>
    <cellStyle name="Percent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5"/>
  <sheetViews>
    <sheetView workbookViewId="0">
      <pane xSplit="5" ySplit="1" topLeftCell="R2" activePane="bottomRight" state="frozen"/>
      <selection pane="topRight" activeCell="F1" sqref="F1"/>
      <selection pane="bottomLeft" activeCell="A2" sqref="A2"/>
      <selection pane="bottomRight" activeCell="AG2" sqref="AG1:AG1048576"/>
    </sheetView>
  </sheetViews>
  <sheetFormatPr baseColWidth="10" defaultRowHeight="16" x14ac:dyDescent="0.2"/>
  <cols>
    <col min="2" max="3" width="7.6640625" customWidth="1"/>
    <col min="4" max="4" width="8.1640625" customWidth="1"/>
    <col min="5" max="5" width="8.1640625" style="35" customWidth="1"/>
    <col min="6" max="8" width="7.83203125" customWidth="1"/>
    <col min="9" max="11" width="6.33203125" customWidth="1"/>
    <col min="12" max="14" width="8.1640625" customWidth="1"/>
    <col min="15" max="17" width="7.83203125" customWidth="1"/>
    <col min="18" max="20" width="6.33203125" customWidth="1"/>
    <col min="21" max="23" width="8.1640625" style="58" customWidth="1"/>
    <col min="24" max="26" width="7.83203125" customWidth="1"/>
    <col min="27" max="29" width="6.33203125" customWidth="1"/>
    <col min="30" max="32" width="8.1640625" style="58" customWidth="1"/>
  </cols>
  <sheetData>
    <row r="1" spans="1:32" s="1" customFormat="1" x14ac:dyDescent="0.2">
      <c r="D1" s="4"/>
      <c r="E1" s="36"/>
      <c r="F1" s="71" t="s">
        <v>13</v>
      </c>
      <c r="G1" s="71"/>
      <c r="H1" s="71"/>
      <c r="I1" s="71"/>
      <c r="J1" s="71"/>
      <c r="K1" s="71"/>
      <c r="L1" s="71"/>
      <c r="M1" s="71"/>
      <c r="N1" s="71"/>
      <c r="O1" s="71" t="s">
        <v>14</v>
      </c>
      <c r="P1" s="71"/>
      <c r="Q1" s="71"/>
      <c r="R1" s="71"/>
      <c r="S1" s="71"/>
      <c r="T1" s="71"/>
      <c r="U1" s="71"/>
      <c r="V1" s="71"/>
      <c r="W1" s="71"/>
      <c r="X1" s="71" t="s">
        <v>15</v>
      </c>
      <c r="Y1" s="71"/>
      <c r="Z1" s="71"/>
      <c r="AA1" s="71"/>
      <c r="AB1" s="71"/>
      <c r="AC1" s="71"/>
      <c r="AD1" s="71"/>
      <c r="AE1" s="71"/>
      <c r="AF1" s="71"/>
    </row>
    <row r="2" spans="1:32" s="1" customFormat="1" ht="34" x14ac:dyDescent="0.2">
      <c r="A2" s="2" t="s">
        <v>0</v>
      </c>
      <c r="B2" s="2" t="s">
        <v>11</v>
      </c>
      <c r="C2" s="2" t="s">
        <v>1</v>
      </c>
      <c r="D2" s="2" t="s">
        <v>2</v>
      </c>
      <c r="E2" s="34" t="s">
        <v>3</v>
      </c>
      <c r="F2" s="2" t="s">
        <v>12</v>
      </c>
      <c r="G2" s="2" t="s">
        <v>4</v>
      </c>
      <c r="H2" s="2" t="s">
        <v>20</v>
      </c>
      <c r="I2" s="2" t="s">
        <v>5</v>
      </c>
      <c r="J2" s="2" t="s">
        <v>6</v>
      </c>
      <c r="K2" s="2" t="s">
        <v>7</v>
      </c>
      <c r="L2" s="24" t="s">
        <v>8</v>
      </c>
      <c r="M2" s="24" t="s">
        <v>9</v>
      </c>
      <c r="N2" s="24" t="s">
        <v>10</v>
      </c>
      <c r="O2" s="2" t="s">
        <v>12</v>
      </c>
      <c r="P2" s="2" t="s">
        <v>4</v>
      </c>
      <c r="Q2" s="2" t="s">
        <v>20</v>
      </c>
      <c r="R2" s="2" t="s">
        <v>5</v>
      </c>
      <c r="S2" s="2" t="s">
        <v>6</v>
      </c>
      <c r="T2" s="2" t="s">
        <v>7</v>
      </c>
      <c r="U2" s="24" t="s">
        <v>8</v>
      </c>
      <c r="V2" s="24" t="s">
        <v>9</v>
      </c>
      <c r="W2" s="24" t="s">
        <v>10</v>
      </c>
      <c r="X2" s="2" t="s">
        <v>12</v>
      </c>
      <c r="Y2" s="2" t="s">
        <v>4</v>
      </c>
      <c r="Z2" s="2" t="s">
        <v>20</v>
      </c>
      <c r="AA2" s="2" t="s">
        <v>5</v>
      </c>
      <c r="AB2" s="2" t="s">
        <v>6</v>
      </c>
      <c r="AC2" s="2" t="s">
        <v>7</v>
      </c>
      <c r="AD2" s="24" t="s">
        <v>8</v>
      </c>
      <c r="AE2" s="24" t="s">
        <v>9</v>
      </c>
      <c r="AF2" s="24" t="s">
        <v>10</v>
      </c>
    </row>
    <row r="3" spans="1:32" s="9" customFormat="1" x14ac:dyDescent="0.2">
      <c r="A3" s="7" t="s">
        <v>18</v>
      </c>
      <c r="B3" s="8" t="s">
        <v>25</v>
      </c>
      <c r="C3" s="7" t="s">
        <v>17</v>
      </c>
      <c r="D3" s="7">
        <v>1</v>
      </c>
      <c r="E3" s="37">
        <v>0.45714285714285713</v>
      </c>
      <c r="F3" s="10">
        <v>43996</v>
      </c>
      <c r="G3" s="7">
        <v>1</v>
      </c>
      <c r="H3" s="7" t="s">
        <v>27</v>
      </c>
      <c r="I3" s="9">
        <f>AVERAGE(22.5,22.8)</f>
        <v>22.65</v>
      </c>
      <c r="J3" s="43">
        <v>0.59499999999999997</v>
      </c>
      <c r="K3" s="9">
        <v>20</v>
      </c>
      <c r="L3" s="14">
        <v>0.24</v>
      </c>
      <c r="M3" s="14">
        <v>0.48</v>
      </c>
      <c r="N3" s="14">
        <v>0.54</v>
      </c>
      <c r="O3" s="48">
        <v>44008</v>
      </c>
      <c r="P3" s="9">
        <v>1</v>
      </c>
      <c r="Q3" s="49">
        <v>0.58958333333333335</v>
      </c>
      <c r="R3" s="9">
        <v>21.9</v>
      </c>
      <c r="S3" s="9">
        <f>AVERAGE(74,71)</f>
        <v>72.5</v>
      </c>
      <c r="T3" s="9">
        <v>19</v>
      </c>
      <c r="U3" s="14">
        <v>0.22105263157894733</v>
      </c>
      <c r="V3" s="14">
        <v>0.47368421052631576</v>
      </c>
      <c r="W3" s="14">
        <v>0.52631578947368418</v>
      </c>
      <c r="X3" s="48">
        <v>44022</v>
      </c>
      <c r="Y3" s="9">
        <v>1</v>
      </c>
      <c r="Z3" s="49">
        <v>0.54652777777777783</v>
      </c>
      <c r="AA3" s="9">
        <f>AVERAGE(21,21.1)</f>
        <v>21.05</v>
      </c>
      <c r="AB3" s="9">
        <f>AVERAGE(79,87)</f>
        <v>83</v>
      </c>
      <c r="AC3" s="9">
        <v>17</v>
      </c>
      <c r="AD3" s="14">
        <v>3.5294117647058823E-2</v>
      </c>
      <c r="AE3" s="14">
        <v>0.22352941176470589</v>
      </c>
      <c r="AF3" s="14">
        <v>0.3529411764705882</v>
      </c>
    </row>
    <row r="4" spans="1:32" s="1" customFormat="1" x14ac:dyDescent="0.2">
      <c r="A4" s="4" t="s">
        <v>18</v>
      </c>
      <c r="B4" s="5" t="s">
        <v>25</v>
      </c>
      <c r="C4" s="4" t="s">
        <v>17</v>
      </c>
      <c r="D4" s="4">
        <v>2</v>
      </c>
      <c r="E4" s="38">
        <v>0.25714285714285712</v>
      </c>
      <c r="F4" s="26">
        <v>43996</v>
      </c>
      <c r="G4" s="4">
        <v>1</v>
      </c>
      <c r="H4" s="22" t="s">
        <v>27</v>
      </c>
      <c r="I4" s="27">
        <f t="shared" ref="I4:I10" si="0">AVERAGE(22.5,22.8)</f>
        <v>22.65</v>
      </c>
      <c r="J4" s="30">
        <v>0.59499999999999997</v>
      </c>
      <c r="K4" s="1">
        <v>26</v>
      </c>
      <c r="L4" s="12">
        <v>9.2307692307692313E-2</v>
      </c>
      <c r="M4" s="12">
        <v>0.3692307692307692</v>
      </c>
      <c r="N4" s="12">
        <v>0.43076923076923074</v>
      </c>
      <c r="O4" s="57">
        <v>44008</v>
      </c>
      <c r="P4" s="27">
        <v>1</v>
      </c>
      <c r="Q4" s="56">
        <v>0.58958333333333335</v>
      </c>
      <c r="R4" s="27">
        <v>21.9</v>
      </c>
      <c r="S4" s="27">
        <f>AVERAGE(74,71)</f>
        <v>72.5</v>
      </c>
      <c r="T4" s="1">
        <v>24</v>
      </c>
      <c r="U4" s="12">
        <v>0.13333333333333333</v>
      </c>
      <c r="V4" s="12">
        <v>0.39166666666666666</v>
      </c>
      <c r="W4" s="12">
        <v>0.6166666666666667</v>
      </c>
      <c r="X4" s="57">
        <v>44022</v>
      </c>
      <c r="Y4" s="27">
        <v>1</v>
      </c>
      <c r="Z4" s="56">
        <v>0.54652777777777783</v>
      </c>
      <c r="AA4" s="27">
        <f>AVERAGE(21,21.1)</f>
        <v>21.05</v>
      </c>
      <c r="AB4" s="27">
        <f>AVERAGE(79,87)</f>
        <v>83</v>
      </c>
      <c r="AC4" s="1">
        <v>22</v>
      </c>
      <c r="AD4" s="12">
        <v>1.8181818181818181E-2</v>
      </c>
      <c r="AE4" s="12">
        <v>0.20216450216450216</v>
      </c>
      <c r="AF4" s="12">
        <v>0.30432900432900434</v>
      </c>
    </row>
    <row r="5" spans="1:32" s="1" customFormat="1" x14ac:dyDescent="0.2">
      <c r="A5" s="4" t="s">
        <v>18</v>
      </c>
      <c r="B5" s="5" t="s">
        <v>25</v>
      </c>
      <c r="C5" s="4" t="s">
        <v>17</v>
      </c>
      <c r="D5" s="4">
        <v>3</v>
      </c>
      <c r="E5" s="38">
        <v>8.5714285714285715E-2</v>
      </c>
      <c r="F5" s="26">
        <v>43996</v>
      </c>
      <c r="G5" s="4">
        <v>1</v>
      </c>
      <c r="H5" s="22" t="s">
        <v>27</v>
      </c>
      <c r="I5" s="27">
        <f t="shared" si="0"/>
        <v>22.65</v>
      </c>
      <c r="J5" s="30">
        <v>0.59499999999999997</v>
      </c>
      <c r="K5" s="1">
        <v>32</v>
      </c>
      <c r="L5" s="12">
        <v>0.33124999999999999</v>
      </c>
      <c r="M5" s="12">
        <v>0.46875</v>
      </c>
      <c r="N5" s="12">
        <v>0.50624999999999998</v>
      </c>
      <c r="O5" s="57">
        <v>44008</v>
      </c>
      <c r="P5" s="27">
        <v>1</v>
      </c>
      <c r="Q5" s="56">
        <v>0.58958333333333335</v>
      </c>
      <c r="R5" s="27">
        <v>21.9</v>
      </c>
      <c r="S5" s="27">
        <f>AVERAGE(74,71)</f>
        <v>72.5</v>
      </c>
      <c r="T5" s="1">
        <v>30</v>
      </c>
      <c r="U5" s="12">
        <v>0.24</v>
      </c>
      <c r="V5" s="12">
        <v>0.51333333333333331</v>
      </c>
      <c r="W5" s="12">
        <v>0.60666666666666669</v>
      </c>
      <c r="X5" s="57">
        <v>44022</v>
      </c>
      <c r="Y5" s="27">
        <v>1</v>
      </c>
      <c r="Z5" s="56">
        <v>0.54652777777777783</v>
      </c>
      <c r="AA5" s="27">
        <f>AVERAGE(21,21.1)</f>
        <v>21.05</v>
      </c>
      <c r="AB5" s="27">
        <f>AVERAGE(79,87)</f>
        <v>83</v>
      </c>
      <c r="AC5" s="1">
        <v>27</v>
      </c>
      <c r="AD5" s="12">
        <v>6.6666666666666666E-2</v>
      </c>
      <c r="AE5" s="12">
        <v>0.29629629629629628</v>
      </c>
      <c r="AF5" s="12">
        <v>0.39259259259259255</v>
      </c>
    </row>
    <row r="6" spans="1:32" s="1" customFormat="1" x14ac:dyDescent="0.2">
      <c r="A6" s="4" t="s">
        <v>18</v>
      </c>
      <c r="B6" s="5" t="s">
        <v>25</v>
      </c>
      <c r="C6" s="4" t="s">
        <v>17</v>
      </c>
      <c r="D6" s="4">
        <v>4</v>
      </c>
      <c r="E6" s="38">
        <v>0.14285714285714285</v>
      </c>
      <c r="F6" s="26">
        <v>43996</v>
      </c>
      <c r="G6" s="4">
        <v>1</v>
      </c>
      <c r="H6" s="22" t="s">
        <v>27</v>
      </c>
      <c r="I6" s="27">
        <f t="shared" si="0"/>
        <v>22.65</v>
      </c>
      <c r="J6" s="30">
        <v>0.59499999999999997</v>
      </c>
      <c r="K6" s="1">
        <v>30</v>
      </c>
      <c r="L6" s="12">
        <v>0.23333333333333334</v>
      </c>
      <c r="M6" s="12">
        <v>0.54666666666666663</v>
      </c>
      <c r="N6" s="12">
        <v>0.57999999999999996</v>
      </c>
      <c r="O6" s="57">
        <v>44008</v>
      </c>
      <c r="P6" s="27">
        <v>1</v>
      </c>
      <c r="Q6" s="56">
        <v>0.58958333333333335</v>
      </c>
      <c r="R6" s="27">
        <v>21.9</v>
      </c>
      <c r="S6" s="27">
        <f>AVERAGE(74,71)</f>
        <v>72.5</v>
      </c>
      <c r="T6" s="1">
        <v>29</v>
      </c>
      <c r="U6" s="12">
        <v>0.15862068965517243</v>
      </c>
      <c r="V6" s="12">
        <v>0.55172413793103448</v>
      </c>
      <c r="W6" s="12">
        <v>0.6</v>
      </c>
      <c r="X6" s="57">
        <v>44022</v>
      </c>
      <c r="Y6" s="27">
        <v>1</v>
      </c>
      <c r="Z6" s="56">
        <v>0.54652777777777783</v>
      </c>
      <c r="AA6" s="27">
        <f>AVERAGE(21,21.1)</f>
        <v>21.05</v>
      </c>
      <c r="AB6" s="27">
        <f>AVERAGE(79,87)</f>
        <v>83</v>
      </c>
      <c r="AC6" s="1">
        <v>26</v>
      </c>
      <c r="AD6" s="12">
        <v>5.415384615384615E-2</v>
      </c>
      <c r="AE6" s="12">
        <v>0.4033846153846154</v>
      </c>
      <c r="AF6" s="12">
        <v>0.48923076923076925</v>
      </c>
    </row>
    <row r="7" spans="1:32" s="1" customFormat="1" x14ac:dyDescent="0.2">
      <c r="A7" s="4" t="s">
        <v>18</v>
      </c>
      <c r="B7" s="5" t="s">
        <v>25</v>
      </c>
      <c r="C7" s="4" t="s">
        <v>17</v>
      </c>
      <c r="D7" s="4">
        <v>5</v>
      </c>
      <c r="E7" s="38">
        <v>0.11428571428571428</v>
      </c>
      <c r="F7" s="26">
        <v>43996</v>
      </c>
      <c r="G7" s="4">
        <v>2</v>
      </c>
      <c r="H7" s="4" t="s">
        <v>28</v>
      </c>
      <c r="I7" s="27">
        <f t="shared" si="0"/>
        <v>22.65</v>
      </c>
      <c r="J7" s="23">
        <f>AVERAGE(0.6,0.57)</f>
        <v>0.58499999999999996</v>
      </c>
      <c r="K7" s="1">
        <v>31</v>
      </c>
      <c r="L7" s="12">
        <v>0.61935483870967734</v>
      </c>
      <c r="M7" s="12">
        <v>0.77419354838709675</v>
      </c>
      <c r="N7" s="12">
        <v>0.80645161290322576</v>
      </c>
      <c r="O7" s="46">
        <v>44008</v>
      </c>
      <c r="P7" s="1">
        <v>2</v>
      </c>
      <c r="Q7" s="47">
        <v>0.60138888888888886</v>
      </c>
      <c r="R7" s="1">
        <f>AVERAGE(21.6,21.5)</f>
        <v>21.55</v>
      </c>
      <c r="S7" s="1">
        <f>AVERAGE(79,81)</f>
        <v>80</v>
      </c>
      <c r="T7" s="1">
        <v>30</v>
      </c>
      <c r="U7" s="12">
        <v>0.23333333333333334</v>
      </c>
      <c r="V7" s="12">
        <v>0.60666666666666669</v>
      </c>
      <c r="W7" s="12">
        <v>0.6</v>
      </c>
      <c r="X7" s="46">
        <v>44022</v>
      </c>
      <c r="Y7" s="1">
        <v>2</v>
      </c>
      <c r="Z7" s="47">
        <v>0.55902777777777779</v>
      </c>
      <c r="AA7" s="1">
        <f>AVERAGE(21,21.2)</f>
        <v>21.1</v>
      </c>
      <c r="AB7" s="1">
        <f>AVERAGE(87,93)</f>
        <v>90</v>
      </c>
      <c r="AC7" s="1">
        <v>29</v>
      </c>
      <c r="AD7" s="12">
        <v>0.19310344827586207</v>
      </c>
      <c r="AE7" s="12">
        <v>0.66896551724137931</v>
      </c>
      <c r="AF7" s="12">
        <v>0.72413793103448276</v>
      </c>
    </row>
    <row r="8" spans="1:32" s="1" customFormat="1" x14ac:dyDescent="0.2">
      <c r="A8" s="4" t="s">
        <v>18</v>
      </c>
      <c r="B8" s="5" t="s">
        <v>25</v>
      </c>
      <c r="C8" s="4" t="s">
        <v>17</v>
      </c>
      <c r="D8" s="4">
        <v>6</v>
      </c>
      <c r="E8" s="38">
        <v>0.34285714285714286</v>
      </c>
      <c r="F8" s="26">
        <v>43996</v>
      </c>
      <c r="G8" s="4">
        <v>2</v>
      </c>
      <c r="H8" s="4" t="s">
        <v>28</v>
      </c>
      <c r="I8" s="27">
        <f t="shared" si="0"/>
        <v>22.65</v>
      </c>
      <c r="J8" s="23">
        <f>AVERAGE(0.6,0.57)</f>
        <v>0.58499999999999996</v>
      </c>
      <c r="K8" s="1">
        <v>23</v>
      </c>
      <c r="L8" s="12">
        <v>0.28695652173913044</v>
      </c>
      <c r="M8" s="12">
        <v>0.52173913043478259</v>
      </c>
      <c r="N8" s="12">
        <v>0.58260869565217388</v>
      </c>
      <c r="O8" s="46">
        <v>44008</v>
      </c>
      <c r="P8" s="1">
        <v>2</v>
      </c>
      <c r="Q8" s="47">
        <v>0.60138888888888886</v>
      </c>
      <c r="R8" s="1">
        <f>AVERAGE(21.6,21.5)</f>
        <v>21.55</v>
      </c>
      <c r="S8" s="1">
        <f>AVERAGE(79,81)</f>
        <v>80</v>
      </c>
      <c r="T8" s="1">
        <v>23</v>
      </c>
      <c r="U8" s="12">
        <v>0.2</v>
      </c>
      <c r="V8" s="12">
        <v>0.46086956521739131</v>
      </c>
      <c r="W8" s="12">
        <v>0.5304347826086957</v>
      </c>
      <c r="X8" s="46">
        <v>44022</v>
      </c>
      <c r="Y8" s="1">
        <v>2</v>
      </c>
      <c r="Z8" s="47">
        <v>0.55902777777777779</v>
      </c>
      <c r="AA8" s="1">
        <f>AVERAGE(21,21.2)</f>
        <v>21.1</v>
      </c>
      <c r="AB8" s="1">
        <f>AVERAGE(87,93)</f>
        <v>90</v>
      </c>
      <c r="AC8" s="1">
        <v>22</v>
      </c>
      <c r="AD8" s="12">
        <v>4.5454545454545456E-2</v>
      </c>
      <c r="AE8" s="12">
        <v>0.30909090909090908</v>
      </c>
      <c r="AF8" s="12">
        <v>0.39090909090909093</v>
      </c>
    </row>
    <row r="9" spans="1:32" s="1" customFormat="1" x14ac:dyDescent="0.2">
      <c r="A9" s="4" t="s">
        <v>18</v>
      </c>
      <c r="B9" s="5" t="s">
        <v>25</v>
      </c>
      <c r="C9" s="4" t="s">
        <v>17</v>
      </c>
      <c r="D9" s="4">
        <v>7</v>
      </c>
      <c r="E9" s="38">
        <v>0.34285714285714286</v>
      </c>
      <c r="F9" s="26">
        <v>43996</v>
      </c>
      <c r="G9" s="4">
        <v>2</v>
      </c>
      <c r="H9" s="4" t="s">
        <v>28</v>
      </c>
      <c r="I9" s="27">
        <f t="shared" si="0"/>
        <v>22.65</v>
      </c>
      <c r="J9" s="23">
        <f>AVERAGE(0.6,0.57)</f>
        <v>0.58499999999999996</v>
      </c>
      <c r="K9" s="1">
        <v>23</v>
      </c>
      <c r="L9" s="12">
        <v>0.38260869565217387</v>
      </c>
      <c r="M9" s="12">
        <v>0.72173913043478266</v>
      </c>
      <c r="N9" s="12">
        <v>0.68695652173913047</v>
      </c>
      <c r="O9" s="46">
        <v>44008</v>
      </c>
      <c r="P9" s="1">
        <v>2</v>
      </c>
      <c r="Q9" s="47">
        <v>0.60138888888888886</v>
      </c>
      <c r="R9" s="1">
        <f>AVERAGE(21.6,21.5)</f>
        <v>21.55</v>
      </c>
      <c r="S9" s="1">
        <f>AVERAGE(79,81)</f>
        <v>80</v>
      </c>
      <c r="T9" s="1">
        <v>21</v>
      </c>
      <c r="U9" s="12">
        <v>0.2857142857142857</v>
      </c>
      <c r="V9" s="12">
        <v>0.71428571428571419</v>
      </c>
      <c r="W9" s="12">
        <v>0.73333333333333328</v>
      </c>
      <c r="X9" s="46">
        <v>44022</v>
      </c>
      <c r="Y9" s="1">
        <v>2</v>
      </c>
      <c r="Z9" s="47">
        <v>0.55902777777777779</v>
      </c>
      <c r="AA9" s="1">
        <f>AVERAGE(21,21.2)</f>
        <v>21.1</v>
      </c>
      <c r="AB9" s="1">
        <f>AVERAGE(87,93)</f>
        <v>90</v>
      </c>
      <c r="AC9" s="1">
        <v>20</v>
      </c>
      <c r="AD9" s="12">
        <v>0.05</v>
      </c>
      <c r="AE9" s="12">
        <v>0.37</v>
      </c>
      <c r="AF9" s="12">
        <v>0.49000000000000005</v>
      </c>
    </row>
    <row r="10" spans="1:32" s="1" customFormat="1" x14ac:dyDescent="0.2">
      <c r="A10" s="4" t="s">
        <v>18</v>
      </c>
      <c r="B10" s="5" t="s">
        <v>25</v>
      </c>
      <c r="C10" s="4" t="s">
        <v>17</v>
      </c>
      <c r="D10" s="4">
        <v>8</v>
      </c>
      <c r="E10" s="42">
        <v>0.4</v>
      </c>
      <c r="F10" s="41">
        <v>43996</v>
      </c>
      <c r="G10" s="4">
        <v>2</v>
      </c>
      <c r="H10" s="4" t="s">
        <v>28</v>
      </c>
      <c r="I10" s="27">
        <f t="shared" si="0"/>
        <v>22.65</v>
      </c>
      <c r="J10" s="23">
        <f>AVERAGE(0.6,0.57)</f>
        <v>0.58499999999999996</v>
      </c>
      <c r="K10" s="1">
        <v>20</v>
      </c>
      <c r="L10" s="12">
        <v>0.35</v>
      </c>
      <c r="M10" s="12">
        <v>0.7</v>
      </c>
      <c r="N10" s="12">
        <v>0.73000000000000009</v>
      </c>
      <c r="O10" s="46">
        <v>44008</v>
      </c>
      <c r="P10" s="1">
        <v>2</v>
      </c>
      <c r="Q10" s="47">
        <v>0.60138888888888886</v>
      </c>
      <c r="R10" s="1">
        <f>AVERAGE(21.6,21.5)</f>
        <v>21.55</v>
      </c>
      <c r="S10" s="1">
        <f>AVERAGE(79,81)</f>
        <v>80</v>
      </c>
      <c r="T10" s="1">
        <v>19</v>
      </c>
      <c r="U10" s="12">
        <v>0.14736842105263157</v>
      </c>
      <c r="V10" s="12">
        <v>0.5368421052631579</v>
      </c>
      <c r="W10" s="12">
        <v>0.61052631578947369</v>
      </c>
      <c r="X10" s="46">
        <v>44022</v>
      </c>
      <c r="Y10" s="1">
        <v>2</v>
      </c>
      <c r="Z10" s="47">
        <v>0.55902777777777779</v>
      </c>
      <c r="AA10" s="1">
        <f>AVERAGE(21,21.2)</f>
        <v>21.1</v>
      </c>
      <c r="AB10" s="1">
        <f>AVERAGE(87,93)</f>
        <v>90</v>
      </c>
      <c r="AC10" s="1">
        <v>18</v>
      </c>
      <c r="AD10" s="12">
        <v>8.8888888888888878E-2</v>
      </c>
      <c r="AE10" s="12">
        <v>0.28888888888888886</v>
      </c>
      <c r="AF10" s="12">
        <v>0.3</v>
      </c>
    </row>
    <row r="11" spans="1:32" s="9" customFormat="1" x14ac:dyDescent="0.2">
      <c r="A11" s="7" t="s">
        <v>26</v>
      </c>
      <c r="B11" s="8" t="s">
        <v>25</v>
      </c>
      <c r="C11" s="7" t="s">
        <v>17</v>
      </c>
      <c r="D11" s="7">
        <v>22</v>
      </c>
      <c r="E11" s="37">
        <v>0.34285714285714286</v>
      </c>
      <c r="F11" s="26">
        <v>44001</v>
      </c>
      <c r="G11" s="7">
        <v>5</v>
      </c>
      <c r="H11" s="50">
        <v>0.62777777777777777</v>
      </c>
      <c r="I11" s="9">
        <f>AVERAGE(22.4,22.5)</f>
        <v>22.45</v>
      </c>
      <c r="J11" s="9">
        <f>AVERAGE(82,85)</f>
        <v>83.5</v>
      </c>
      <c r="K11" s="9">
        <v>22</v>
      </c>
      <c r="L11" s="14">
        <v>0.47272727272727277</v>
      </c>
      <c r="M11" s="14">
        <v>0.70909090909090911</v>
      </c>
      <c r="N11" s="14">
        <v>0.70000000000000007</v>
      </c>
      <c r="O11" s="48">
        <v>44013</v>
      </c>
      <c r="P11" s="9">
        <v>1</v>
      </c>
      <c r="Q11" s="49">
        <v>0.62777777777777777</v>
      </c>
      <c r="R11" s="9">
        <f>AVERAGE(21.9,22.1)</f>
        <v>22</v>
      </c>
      <c r="S11" s="9">
        <f>AVERAGE(77,81)</f>
        <v>79</v>
      </c>
      <c r="T11" s="9">
        <v>22</v>
      </c>
      <c r="U11" s="14">
        <v>0.11818181818181819</v>
      </c>
      <c r="V11" s="14">
        <v>0.40909090909090906</v>
      </c>
      <c r="W11" s="14">
        <v>0.52727272727272723</v>
      </c>
      <c r="X11" s="48">
        <v>44027</v>
      </c>
      <c r="Y11" s="9">
        <v>1</v>
      </c>
      <c r="Z11" s="49">
        <v>0.7270833333333333</v>
      </c>
      <c r="AA11" s="9">
        <f>AVERAGE(21.6,21.9)</f>
        <v>21.75</v>
      </c>
      <c r="AB11" s="9">
        <f>AVERAGE(75,81)</f>
        <v>78</v>
      </c>
      <c r="AC11" s="9">
        <v>21</v>
      </c>
      <c r="AD11" s="14">
        <v>4.7619047619047616E-2</v>
      </c>
      <c r="AE11" s="14">
        <v>0.22857142857142856</v>
      </c>
      <c r="AF11" s="14">
        <v>0.36190476190476184</v>
      </c>
    </row>
    <row r="12" spans="1:32" s="1" customFormat="1" x14ac:dyDescent="0.2">
      <c r="A12" s="22" t="s">
        <v>26</v>
      </c>
      <c r="B12" s="5" t="s">
        <v>25</v>
      </c>
      <c r="C12" s="4" t="s">
        <v>17</v>
      </c>
      <c r="D12" s="4">
        <v>23</v>
      </c>
      <c r="E12" s="54">
        <v>0.2857142857142857</v>
      </c>
      <c r="F12" s="51">
        <v>44001</v>
      </c>
      <c r="G12" s="22">
        <v>5</v>
      </c>
      <c r="H12" s="52">
        <v>0.62777777777777777</v>
      </c>
      <c r="I12" s="27">
        <f>AVERAGE(22.4,22.5)</f>
        <v>22.45</v>
      </c>
      <c r="J12" s="27">
        <f>AVERAGE(82,85)</f>
        <v>83.5</v>
      </c>
      <c r="K12" s="1">
        <v>25</v>
      </c>
      <c r="L12" s="12">
        <v>0.29599999999999999</v>
      </c>
      <c r="M12" s="12">
        <v>0.58399999999999996</v>
      </c>
      <c r="N12" s="12">
        <v>0.58400000000000007</v>
      </c>
      <c r="O12" s="57">
        <v>44013</v>
      </c>
      <c r="P12" s="27">
        <v>1</v>
      </c>
      <c r="Q12" s="56">
        <v>0.62777777777777777</v>
      </c>
      <c r="R12" s="27">
        <f>AVERAGE(21.9,22.1)</f>
        <v>22</v>
      </c>
      <c r="S12" s="27">
        <f t="shared" ref="S12:S14" si="1">AVERAGE(77,81)</f>
        <v>79</v>
      </c>
      <c r="T12" s="1">
        <v>24</v>
      </c>
      <c r="U12" s="12">
        <v>5.8333333333333327E-2</v>
      </c>
      <c r="V12" s="12">
        <v>0.25</v>
      </c>
      <c r="W12" s="12">
        <v>0.31666666666666665</v>
      </c>
      <c r="X12" s="57">
        <v>44027</v>
      </c>
      <c r="Y12" s="27">
        <v>1</v>
      </c>
      <c r="Z12" s="56">
        <v>0.7270833333333333</v>
      </c>
      <c r="AA12" s="27">
        <f>AVERAGE(21.6,21.9)</f>
        <v>21.75</v>
      </c>
      <c r="AB12" s="27">
        <f>AVERAGE(75,81)</f>
        <v>78</v>
      </c>
      <c r="AC12" s="1">
        <v>20</v>
      </c>
      <c r="AD12" s="12">
        <v>0.02</v>
      </c>
      <c r="AE12" s="12">
        <v>0.17</v>
      </c>
      <c r="AF12" s="12">
        <v>0.27</v>
      </c>
    </row>
    <row r="13" spans="1:32" s="1" customFormat="1" x14ac:dyDescent="0.2">
      <c r="A13" s="22" t="s">
        <v>26</v>
      </c>
      <c r="B13" s="5" t="s">
        <v>25</v>
      </c>
      <c r="C13" s="4" t="s">
        <v>17</v>
      </c>
      <c r="D13" s="4">
        <v>24</v>
      </c>
      <c r="E13" s="38">
        <v>0.25714285714285712</v>
      </c>
      <c r="F13" s="51">
        <v>44001</v>
      </c>
      <c r="G13" s="22">
        <v>5</v>
      </c>
      <c r="H13" s="52">
        <v>0.62777777777777777</v>
      </c>
      <c r="I13" s="27">
        <f>AVERAGE(22.4,22.5)</f>
        <v>22.45</v>
      </c>
      <c r="J13" s="27">
        <f>AVERAGE(82,85)</f>
        <v>83.5</v>
      </c>
      <c r="K13" s="1">
        <v>27</v>
      </c>
      <c r="L13" s="12">
        <v>0.36609686609686609</v>
      </c>
      <c r="M13" s="12">
        <v>0.7014245014245013</v>
      </c>
      <c r="N13" s="12">
        <v>0.73874643874643875</v>
      </c>
      <c r="O13" s="57">
        <v>44013</v>
      </c>
      <c r="P13" s="27">
        <v>1</v>
      </c>
      <c r="Q13" s="56">
        <v>0.62777777777777777</v>
      </c>
      <c r="R13" s="27">
        <f>AVERAGE(21.9,22.1)</f>
        <v>22</v>
      </c>
      <c r="S13" s="27">
        <f t="shared" si="1"/>
        <v>79</v>
      </c>
      <c r="T13" s="1">
        <v>26</v>
      </c>
      <c r="U13" s="12">
        <v>3.8461538461538464E-2</v>
      </c>
      <c r="V13" s="12">
        <v>0.21538461538461537</v>
      </c>
      <c r="W13" s="12">
        <v>0.2846153846153846</v>
      </c>
      <c r="X13" s="57">
        <v>44027</v>
      </c>
      <c r="Y13" s="27">
        <v>1</v>
      </c>
      <c r="Z13" s="56">
        <v>0.7270833333333333</v>
      </c>
      <c r="AA13" s="27">
        <f>AVERAGE(21.6,21.9)</f>
        <v>21.75</v>
      </c>
      <c r="AB13" s="27">
        <f>AVERAGE(75,81)</f>
        <v>78</v>
      </c>
      <c r="AC13" s="1">
        <v>25</v>
      </c>
      <c r="AD13" s="12">
        <v>0.04</v>
      </c>
      <c r="AE13" s="12">
        <v>0.24000000000000005</v>
      </c>
      <c r="AF13" s="12">
        <v>0.30399999999999999</v>
      </c>
    </row>
    <row r="14" spans="1:32" s="1" customFormat="1" x14ac:dyDescent="0.2">
      <c r="A14" s="22" t="s">
        <v>26</v>
      </c>
      <c r="B14" s="5" t="s">
        <v>25</v>
      </c>
      <c r="C14" s="4" t="s">
        <v>17</v>
      </c>
      <c r="D14" s="4">
        <v>25</v>
      </c>
      <c r="E14" s="38">
        <v>0.2</v>
      </c>
      <c r="F14" s="51">
        <v>44001</v>
      </c>
      <c r="G14" s="22">
        <v>5</v>
      </c>
      <c r="H14" s="52">
        <v>0.62777777777777777</v>
      </c>
      <c r="I14" s="27">
        <f>AVERAGE(22.4,22.5)</f>
        <v>22.45</v>
      </c>
      <c r="J14" s="27">
        <f>AVERAGE(82,85)</f>
        <v>83.5</v>
      </c>
      <c r="K14" s="1">
        <v>27</v>
      </c>
      <c r="L14" s="12">
        <v>0.37777777777777777</v>
      </c>
      <c r="M14" s="12">
        <v>0.7407407407407407</v>
      </c>
      <c r="N14" s="12">
        <v>0.79259259259259252</v>
      </c>
      <c r="O14" s="57">
        <v>44013</v>
      </c>
      <c r="P14" s="27">
        <v>1</v>
      </c>
      <c r="Q14" s="56">
        <v>0.62777777777777777</v>
      </c>
      <c r="R14" s="27">
        <f>AVERAGE(21.9,22.1)</f>
        <v>22</v>
      </c>
      <c r="S14" s="27">
        <f t="shared" si="1"/>
        <v>79</v>
      </c>
      <c r="T14" s="1">
        <v>26</v>
      </c>
      <c r="U14" s="12">
        <v>0.15384615384615383</v>
      </c>
      <c r="V14" s="12">
        <v>0.40769230769230769</v>
      </c>
      <c r="W14" s="12">
        <v>0.44615384615384618</v>
      </c>
      <c r="X14" s="57">
        <v>44027</v>
      </c>
      <c r="Y14" s="27">
        <v>1</v>
      </c>
      <c r="Z14" s="56">
        <v>0.7270833333333333</v>
      </c>
      <c r="AA14" s="27">
        <f>AVERAGE(21.6,21.9)</f>
        <v>21.75</v>
      </c>
      <c r="AB14" s="27">
        <f>AVERAGE(75,81)</f>
        <v>78</v>
      </c>
      <c r="AC14" s="1">
        <v>25</v>
      </c>
      <c r="AD14" s="12">
        <v>1.6E-2</v>
      </c>
      <c r="AE14" s="12">
        <v>0.24866666666666667</v>
      </c>
      <c r="AF14" s="12">
        <v>0.32900000000000001</v>
      </c>
    </row>
    <row r="15" spans="1:32" s="1" customFormat="1" x14ac:dyDescent="0.2">
      <c r="A15" s="22" t="s">
        <v>26</v>
      </c>
      <c r="B15" s="5" t="s">
        <v>25</v>
      </c>
      <c r="C15" s="4" t="s">
        <v>17</v>
      </c>
      <c r="D15" s="4">
        <v>26</v>
      </c>
      <c r="E15" s="38">
        <v>0.37142857142857144</v>
      </c>
      <c r="F15" s="6">
        <v>44001</v>
      </c>
      <c r="G15" s="4">
        <v>6</v>
      </c>
      <c r="H15" s="53">
        <v>0.6381944444444444</v>
      </c>
      <c r="I15" s="1">
        <v>22.2</v>
      </c>
      <c r="J15" s="1">
        <f>AVERAGE(82,86)</f>
        <v>84</v>
      </c>
      <c r="K15" s="1">
        <v>23</v>
      </c>
      <c r="L15" s="12">
        <v>0.48695652173913045</v>
      </c>
      <c r="M15" s="12">
        <v>0.70434782608695656</v>
      </c>
      <c r="N15" s="12">
        <v>0.71304347826086956</v>
      </c>
      <c r="O15" s="46">
        <v>44013</v>
      </c>
      <c r="P15" s="1">
        <v>2</v>
      </c>
      <c r="Q15" s="47">
        <v>0.13541666666666666</v>
      </c>
      <c r="R15" s="1">
        <f>AVERAGE(22.3,22.4)</f>
        <v>22.35</v>
      </c>
      <c r="S15" s="1">
        <f>AVERAGE(71,77)</f>
        <v>74</v>
      </c>
      <c r="T15" s="1">
        <v>21</v>
      </c>
      <c r="U15" s="12">
        <v>0.30476190476190473</v>
      </c>
      <c r="V15" s="12">
        <v>0.62857142857142856</v>
      </c>
      <c r="W15" s="12">
        <v>0.69523809523809521</v>
      </c>
      <c r="X15" s="46">
        <v>44027</v>
      </c>
      <c r="Y15" s="1">
        <v>2</v>
      </c>
      <c r="Z15" s="47">
        <v>0.73263888888888884</v>
      </c>
      <c r="AA15" s="1">
        <f>AVERAGE(22.1,22)</f>
        <v>22.05</v>
      </c>
      <c r="AB15" s="1">
        <f>AVERAGE(76,62)</f>
        <v>69</v>
      </c>
      <c r="AC15" s="1">
        <v>21</v>
      </c>
      <c r="AD15" s="12">
        <v>3.8095238095238092E-2</v>
      </c>
      <c r="AE15" s="12">
        <v>0.34285714285714286</v>
      </c>
      <c r="AF15" s="12">
        <v>0.46666666666666667</v>
      </c>
    </row>
    <row r="16" spans="1:32" s="1" customFormat="1" x14ac:dyDescent="0.2">
      <c r="A16" s="22" t="s">
        <v>26</v>
      </c>
      <c r="B16" s="5" t="s">
        <v>25</v>
      </c>
      <c r="C16" s="4" t="s">
        <v>17</v>
      </c>
      <c r="D16" s="4">
        <v>27</v>
      </c>
      <c r="E16" s="38">
        <v>0.17142857142857143</v>
      </c>
      <c r="F16" s="6">
        <v>44001</v>
      </c>
      <c r="G16" s="4">
        <v>6</v>
      </c>
      <c r="H16" s="53">
        <v>0.6381944444444444</v>
      </c>
      <c r="I16" s="1">
        <v>22.2</v>
      </c>
      <c r="J16" s="1">
        <f>AVERAGE(82,86)</f>
        <v>84</v>
      </c>
      <c r="K16" s="1">
        <v>28</v>
      </c>
      <c r="L16" s="12">
        <v>0.29285714285714282</v>
      </c>
      <c r="M16" s="12">
        <v>0.45714285714285713</v>
      </c>
      <c r="N16" s="12">
        <v>0.43571428571428567</v>
      </c>
      <c r="O16" s="46">
        <v>44013</v>
      </c>
      <c r="P16" s="1">
        <v>2</v>
      </c>
      <c r="Q16" s="47">
        <v>0.13541666666666666</v>
      </c>
      <c r="R16" s="1">
        <f>AVERAGE(22.3,22.4)</f>
        <v>22.35</v>
      </c>
      <c r="S16" s="1">
        <f>AVERAGE(71,77)</f>
        <v>74</v>
      </c>
      <c r="T16" s="1">
        <v>28</v>
      </c>
      <c r="U16" s="12">
        <v>0.14285714285714285</v>
      </c>
      <c r="V16" s="12">
        <v>0.41428571428571426</v>
      </c>
      <c r="W16" s="12">
        <v>0.48571428571428577</v>
      </c>
      <c r="X16" s="46">
        <v>44027</v>
      </c>
      <c r="Y16" s="1">
        <v>2</v>
      </c>
      <c r="Z16" s="47">
        <v>0.73263888888888884</v>
      </c>
      <c r="AA16" s="1">
        <f>AVERAGE(22.1,22)</f>
        <v>22.05</v>
      </c>
      <c r="AB16" s="1">
        <f>AVERAGE(76,62)</f>
        <v>69</v>
      </c>
      <c r="AC16" s="1">
        <v>26</v>
      </c>
      <c r="AD16" s="12">
        <v>1.5384615384615385E-2</v>
      </c>
      <c r="AE16" s="12">
        <v>0.22307692307692309</v>
      </c>
      <c r="AF16" s="12">
        <v>0.36153846153846153</v>
      </c>
    </row>
    <row r="17" spans="1:32" s="1" customFormat="1" x14ac:dyDescent="0.2">
      <c r="A17" s="22" t="s">
        <v>26</v>
      </c>
      <c r="B17" s="5" t="s">
        <v>25</v>
      </c>
      <c r="C17" s="4" t="s">
        <v>17</v>
      </c>
      <c r="D17" s="4">
        <v>28</v>
      </c>
      <c r="E17" s="38">
        <v>0.37142857142857144</v>
      </c>
      <c r="F17" s="6">
        <v>44001</v>
      </c>
      <c r="G17" s="4">
        <v>6</v>
      </c>
      <c r="H17" s="53">
        <v>0.6381944444444444</v>
      </c>
      <c r="I17" s="1">
        <v>22.2</v>
      </c>
      <c r="J17" s="1">
        <f>AVERAGE(82,86)</f>
        <v>84</v>
      </c>
      <c r="K17" s="1">
        <v>22</v>
      </c>
      <c r="L17" s="12">
        <v>0.26363636363636361</v>
      </c>
      <c r="M17" s="12">
        <v>0.57272727272727264</v>
      </c>
      <c r="N17" s="12">
        <v>0.65454545454545454</v>
      </c>
      <c r="O17" s="46">
        <v>44013</v>
      </c>
      <c r="P17" s="1">
        <v>2</v>
      </c>
      <c r="Q17" s="47">
        <v>0.13541666666666666</v>
      </c>
      <c r="R17" s="1">
        <f>AVERAGE(22.3,22.4)</f>
        <v>22.35</v>
      </c>
      <c r="S17" s="1">
        <f>AVERAGE(71,77)</f>
        <v>74</v>
      </c>
      <c r="T17" s="1">
        <v>22</v>
      </c>
      <c r="U17" s="12">
        <v>0.15454545454545454</v>
      </c>
      <c r="V17" s="12">
        <v>0.38181818181818183</v>
      </c>
      <c r="W17" s="12">
        <v>0.41818181818181815</v>
      </c>
      <c r="X17" s="46">
        <v>44027</v>
      </c>
      <c r="Y17" s="1">
        <v>2</v>
      </c>
      <c r="Z17" s="47">
        <v>0.73263888888888884</v>
      </c>
      <c r="AA17" s="1">
        <f>AVERAGE(22.1,22)</f>
        <v>22.05</v>
      </c>
      <c r="AB17" s="1">
        <f>AVERAGE(76,62)</f>
        <v>69</v>
      </c>
      <c r="AC17" s="1">
        <v>19</v>
      </c>
      <c r="AD17" s="12">
        <v>5.2631578947368418E-2</v>
      </c>
      <c r="AE17" s="12">
        <v>0.13684210526315788</v>
      </c>
      <c r="AF17" s="12">
        <v>0.14736842105263157</v>
      </c>
    </row>
    <row r="18" spans="1:32" s="1" customFormat="1" x14ac:dyDescent="0.2">
      <c r="A18" s="22" t="s">
        <v>26</v>
      </c>
      <c r="B18" s="5" t="s">
        <v>25</v>
      </c>
      <c r="C18" s="4" t="s">
        <v>17</v>
      </c>
      <c r="D18" s="4"/>
      <c r="E18" s="36"/>
      <c r="F18" s="6"/>
      <c r="G18" s="4"/>
      <c r="H18" s="4"/>
      <c r="L18" s="12"/>
      <c r="M18" s="12"/>
      <c r="N18" s="12"/>
      <c r="U18" s="12"/>
      <c r="V18" s="12"/>
      <c r="W18" s="12"/>
      <c r="AD18" s="12"/>
      <c r="AE18" s="12"/>
      <c r="AF18" s="12"/>
    </row>
    <row r="19" spans="1:32" s="9" customFormat="1" x14ac:dyDescent="0.2">
      <c r="A19" s="7" t="s">
        <v>18</v>
      </c>
      <c r="B19" s="8" t="s">
        <v>25</v>
      </c>
      <c r="C19" s="7" t="s">
        <v>19</v>
      </c>
      <c r="D19" s="32">
        <v>25</v>
      </c>
      <c r="E19" s="39"/>
      <c r="F19" s="10">
        <v>43996</v>
      </c>
      <c r="G19" s="7">
        <v>1</v>
      </c>
      <c r="H19" s="7" t="s">
        <v>27</v>
      </c>
      <c r="I19" s="9">
        <f>AVERAGE(22.5,22.8)</f>
        <v>22.65</v>
      </c>
      <c r="J19" s="43">
        <v>0.59499999999999997</v>
      </c>
      <c r="K19" s="9">
        <v>25</v>
      </c>
      <c r="L19" s="14">
        <v>0.64</v>
      </c>
      <c r="M19" s="14">
        <v>0.84000000000000008</v>
      </c>
      <c r="N19" s="14">
        <v>0.84800000000000009</v>
      </c>
      <c r="O19" s="48">
        <v>44008</v>
      </c>
      <c r="P19" s="9">
        <v>1</v>
      </c>
      <c r="Q19" s="49">
        <v>0.58958333333333335</v>
      </c>
      <c r="R19" s="9">
        <v>21.9</v>
      </c>
      <c r="S19" s="9">
        <f>AVERAGE(74,71)</f>
        <v>72.5</v>
      </c>
      <c r="T19" s="9">
        <v>25</v>
      </c>
      <c r="U19" s="14">
        <v>0.36799999999999999</v>
      </c>
      <c r="V19" s="14">
        <v>0.71199999999999997</v>
      </c>
      <c r="W19" s="14">
        <v>0.76800000000000002</v>
      </c>
      <c r="X19" s="48">
        <v>44022</v>
      </c>
      <c r="Y19" s="9">
        <v>1</v>
      </c>
      <c r="Z19" s="49">
        <v>0.54652777777777783</v>
      </c>
      <c r="AA19" s="9">
        <f>AVERAGE(21,21.1)</f>
        <v>21.05</v>
      </c>
      <c r="AB19" s="9">
        <f>AVERAGE(79,87)</f>
        <v>83</v>
      </c>
      <c r="AC19" s="9">
        <v>25</v>
      </c>
      <c r="AD19" s="14">
        <v>0.16899999999999998</v>
      </c>
      <c r="AE19" s="14">
        <v>0.55633333333333335</v>
      </c>
      <c r="AF19" s="14">
        <v>0.58100000000000007</v>
      </c>
    </row>
    <row r="20" spans="1:32" s="1" customFormat="1" x14ac:dyDescent="0.2">
      <c r="A20" s="4" t="s">
        <v>18</v>
      </c>
      <c r="B20" s="5" t="s">
        <v>25</v>
      </c>
      <c r="C20" s="4" t="s">
        <v>19</v>
      </c>
      <c r="D20" s="29">
        <v>26</v>
      </c>
      <c r="E20" s="36"/>
      <c r="F20" s="26">
        <v>43996</v>
      </c>
      <c r="G20" s="4">
        <v>1</v>
      </c>
      <c r="H20" s="22" t="s">
        <v>27</v>
      </c>
      <c r="I20" s="27">
        <f t="shared" ref="I20:I26" si="2">AVERAGE(22.5,22.8)</f>
        <v>22.65</v>
      </c>
      <c r="J20" s="30">
        <v>0.59499999999999997</v>
      </c>
      <c r="K20" s="27">
        <v>19</v>
      </c>
      <c r="L20" s="28">
        <v>0.65263157894736845</v>
      </c>
      <c r="M20" s="28">
        <v>0.89473684210526305</v>
      </c>
      <c r="N20" s="28">
        <v>0.93684210526315792</v>
      </c>
      <c r="O20" s="57">
        <v>44008</v>
      </c>
      <c r="P20" s="27">
        <v>1</v>
      </c>
      <c r="Q20" s="56">
        <v>0.58958333333333335</v>
      </c>
      <c r="R20" s="27">
        <v>21.9</v>
      </c>
      <c r="S20" s="27">
        <f>AVERAGE(74,71)</f>
        <v>72.5</v>
      </c>
      <c r="T20" s="1">
        <v>19</v>
      </c>
      <c r="U20" s="12">
        <v>0.54736842105263162</v>
      </c>
      <c r="V20" s="12">
        <v>0.8526315789473683</v>
      </c>
      <c r="W20" s="12">
        <v>0.86315789473684212</v>
      </c>
      <c r="X20" s="57">
        <v>44022</v>
      </c>
      <c r="Y20" s="27">
        <v>1</v>
      </c>
      <c r="Z20" s="56">
        <v>0.54652777777777783</v>
      </c>
      <c r="AA20" s="27">
        <f>AVERAGE(21,21.1)</f>
        <v>21.05</v>
      </c>
      <c r="AB20" s="27">
        <f>AVERAGE(79,87)</f>
        <v>83</v>
      </c>
      <c r="AC20" s="1">
        <v>19</v>
      </c>
      <c r="AD20" s="12">
        <v>0.24210526315789468</v>
      </c>
      <c r="AE20" s="12">
        <v>0.63157894736842102</v>
      </c>
      <c r="AF20" s="12">
        <v>0.75789473684210529</v>
      </c>
    </row>
    <row r="21" spans="1:32" s="1" customFormat="1" x14ac:dyDescent="0.2">
      <c r="A21" s="4" t="s">
        <v>18</v>
      </c>
      <c r="B21" s="5" t="s">
        <v>25</v>
      </c>
      <c r="C21" s="4" t="s">
        <v>19</v>
      </c>
      <c r="D21" s="29">
        <v>27</v>
      </c>
      <c r="E21" s="36"/>
      <c r="F21" s="26">
        <v>43996</v>
      </c>
      <c r="G21" s="4">
        <v>1</v>
      </c>
      <c r="H21" s="22" t="s">
        <v>27</v>
      </c>
      <c r="I21" s="27">
        <f t="shared" si="2"/>
        <v>22.65</v>
      </c>
      <c r="J21" s="30">
        <v>0.59499999999999997</v>
      </c>
      <c r="K21" s="27">
        <v>24</v>
      </c>
      <c r="L21" s="28">
        <v>0.64166666666666661</v>
      </c>
      <c r="M21" s="28">
        <v>0.88333333333333341</v>
      </c>
      <c r="N21" s="28">
        <v>0.9</v>
      </c>
      <c r="O21" s="57">
        <v>44008</v>
      </c>
      <c r="P21" s="27">
        <v>1</v>
      </c>
      <c r="Q21" s="56">
        <v>0.58958333333333335</v>
      </c>
      <c r="R21" s="27">
        <v>21.9</v>
      </c>
      <c r="S21" s="27">
        <f>AVERAGE(74,71)</f>
        <v>72.5</v>
      </c>
      <c r="T21" s="1">
        <v>24</v>
      </c>
      <c r="U21" s="12">
        <v>0.35833333333333328</v>
      </c>
      <c r="V21" s="12">
        <v>0.86666666666666681</v>
      </c>
      <c r="W21" s="12">
        <v>0.9</v>
      </c>
      <c r="X21" s="57">
        <v>44022</v>
      </c>
      <c r="Y21" s="27">
        <v>1</v>
      </c>
      <c r="Z21" s="56">
        <v>0.54652777777777783</v>
      </c>
      <c r="AA21" s="27">
        <f>AVERAGE(21,21.1)</f>
        <v>21.05</v>
      </c>
      <c r="AB21" s="27">
        <f>AVERAGE(79,87)</f>
        <v>83</v>
      </c>
      <c r="AC21" s="1">
        <v>24</v>
      </c>
      <c r="AD21" s="12">
        <v>0.17499999999999999</v>
      </c>
      <c r="AE21" s="12">
        <v>0.71666666666666667</v>
      </c>
      <c r="AF21" s="12">
        <v>0.74999999999999989</v>
      </c>
    </row>
    <row r="22" spans="1:32" s="1" customFormat="1" x14ac:dyDescent="0.2">
      <c r="A22" s="4" t="s">
        <v>18</v>
      </c>
      <c r="B22" s="5" t="s">
        <v>25</v>
      </c>
      <c r="C22" s="4" t="s">
        <v>19</v>
      </c>
      <c r="D22" s="29">
        <v>28</v>
      </c>
      <c r="E22" s="36"/>
      <c r="F22" s="26">
        <v>43996</v>
      </c>
      <c r="G22" s="4">
        <v>1</v>
      </c>
      <c r="H22" s="22" t="s">
        <v>27</v>
      </c>
      <c r="I22" s="27">
        <f t="shared" si="2"/>
        <v>22.65</v>
      </c>
      <c r="J22" s="30">
        <v>0.59499999999999997</v>
      </c>
      <c r="K22" s="27">
        <v>23</v>
      </c>
      <c r="L22" s="28">
        <v>0.66086956521739126</v>
      </c>
      <c r="M22" s="28">
        <v>0.88695652173913042</v>
      </c>
      <c r="N22" s="28">
        <v>0.92173913043478262</v>
      </c>
      <c r="O22" s="57">
        <v>44008</v>
      </c>
      <c r="P22" s="27">
        <v>1</v>
      </c>
      <c r="Q22" s="56">
        <v>0.58958333333333335</v>
      </c>
      <c r="R22" s="27">
        <v>21.9</v>
      </c>
      <c r="S22" s="27">
        <f>AVERAGE(74,71)</f>
        <v>72.5</v>
      </c>
      <c r="T22" s="1">
        <v>23</v>
      </c>
      <c r="U22" s="12">
        <v>0.39130434782608697</v>
      </c>
      <c r="V22" s="12">
        <v>0.81739130434782603</v>
      </c>
      <c r="W22" s="12">
        <v>0.87826086956521743</v>
      </c>
      <c r="X22" s="57">
        <v>44022</v>
      </c>
      <c r="Y22" s="27">
        <v>1</v>
      </c>
      <c r="Z22" s="56">
        <v>0.54652777777777783</v>
      </c>
      <c r="AA22" s="27">
        <f>AVERAGE(21,21.1)</f>
        <v>21.05</v>
      </c>
      <c r="AB22" s="27">
        <f>AVERAGE(79,87)</f>
        <v>83</v>
      </c>
      <c r="AC22" s="1">
        <v>23</v>
      </c>
      <c r="AD22" s="12">
        <v>0.14782608695652172</v>
      </c>
      <c r="AE22" s="12">
        <v>0.66956521739130426</v>
      </c>
      <c r="AF22" s="12">
        <v>0.74782608695652175</v>
      </c>
    </row>
    <row r="23" spans="1:32" s="1" customFormat="1" x14ac:dyDescent="0.2">
      <c r="A23" s="4" t="s">
        <v>18</v>
      </c>
      <c r="B23" s="5" t="s">
        <v>25</v>
      </c>
      <c r="C23" s="4" t="s">
        <v>19</v>
      </c>
      <c r="D23" s="29">
        <v>29</v>
      </c>
      <c r="E23" s="36"/>
      <c r="F23" s="26">
        <v>43996</v>
      </c>
      <c r="G23" s="4">
        <v>2</v>
      </c>
      <c r="H23" s="4" t="s">
        <v>28</v>
      </c>
      <c r="I23" s="27">
        <f t="shared" si="2"/>
        <v>22.65</v>
      </c>
      <c r="J23" s="23">
        <f>AVERAGE(0.6,0.57)</f>
        <v>0.58499999999999996</v>
      </c>
      <c r="K23" s="27">
        <v>24</v>
      </c>
      <c r="L23" s="28">
        <v>0.71666666666666656</v>
      </c>
      <c r="M23" s="28">
        <v>0.88333333333333341</v>
      </c>
      <c r="N23" s="28">
        <v>0.89166666666666683</v>
      </c>
      <c r="O23" s="46">
        <v>44008</v>
      </c>
      <c r="P23" s="1">
        <v>2</v>
      </c>
      <c r="Q23" s="47">
        <v>0.60138888888888886</v>
      </c>
      <c r="R23" s="1">
        <f>AVERAGE(21.6,21.5)</f>
        <v>21.55</v>
      </c>
      <c r="S23" s="1">
        <f>AVERAGE(79,81)</f>
        <v>80</v>
      </c>
      <c r="T23" s="1">
        <v>24</v>
      </c>
      <c r="U23" s="12">
        <v>0.5083333333333333</v>
      </c>
      <c r="V23" s="12">
        <v>0.78333333333333344</v>
      </c>
      <c r="W23" s="12">
        <v>0.76666666666666661</v>
      </c>
      <c r="X23" s="46">
        <v>44022</v>
      </c>
      <c r="Y23" s="1">
        <v>2</v>
      </c>
      <c r="Z23" s="47">
        <v>0.55902777777777779</v>
      </c>
      <c r="AA23" s="1">
        <f>AVERAGE(21,21.2)</f>
        <v>21.1</v>
      </c>
      <c r="AB23" s="1">
        <f>AVERAGE(87,93)</f>
        <v>90</v>
      </c>
      <c r="AC23" s="1">
        <v>23</v>
      </c>
      <c r="AD23" s="12">
        <v>0.2608695652173913</v>
      </c>
      <c r="AE23" s="12">
        <v>0.76521739130434785</v>
      </c>
      <c r="AF23" s="12">
        <v>0.79130434782608705</v>
      </c>
    </row>
    <row r="24" spans="1:32" s="1" customFormat="1" x14ac:dyDescent="0.2">
      <c r="A24" s="4" t="s">
        <v>18</v>
      </c>
      <c r="B24" s="5" t="s">
        <v>25</v>
      </c>
      <c r="C24" s="4" t="s">
        <v>19</v>
      </c>
      <c r="D24" s="29">
        <v>30</v>
      </c>
      <c r="E24" s="36"/>
      <c r="F24" s="26">
        <v>43996</v>
      </c>
      <c r="G24" s="4">
        <v>2</v>
      </c>
      <c r="H24" s="4" t="s">
        <v>28</v>
      </c>
      <c r="I24" s="27">
        <f t="shared" si="2"/>
        <v>22.65</v>
      </c>
      <c r="J24" s="23">
        <f>AVERAGE(0.6,0.57)</f>
        <v>0.58499999999999996</v>
      </c>
      <c r="K24" s="27">
        <v>23</v>
      </c>
      <c r="L24" s="28">
        <v>0.73913043478260865</v>
      </c>
      <c r="M24" s="28">
        <v>0.93043478260869572</v>
      </c>
      <c r="N24" s="28">
        <v>0.93043478260869572</v>
      </c>
      <c r="O24" s="46">
        <v>44008</v>
      </c>
      <c r="P24" s="1">
        <v>2</v>
      </c>
      <c r="Q24" s="47">
        <v>0.60138888888888886</v>
      </c>
      <c r="R24" s="1">
        <f>AVERAGE(21.6,21.5)</f>
        <v>21.55</v>
      </c>
      <c r="S24" s="1">
        <f>AVERAGE(79,81)</f>
        <v>80</v>
      </c>
      <c r="T24" s="1">
        <v>22</v>
      </c>
      <c r="U24" s="12">
        <v>0.49090909090909091</v>
      </c>
      <c r="V24" s="12">
        <v>0.8</v>
      </c>
      <c r="W24" s="12">
        <v>0.8545454545454545</v>
      </c>
      <c r="X24" s="46">
        <v>44022</v>
      </c>
      <c r="Y24" s="1">
        <v>2</v>
      </c>
      <c r="Z24" s="47">
        <v>0.55902777777777779</v>
      </c>
      <c r="AA24" s="1">
        <f>AVERAGE(21,21.2)</f>
        <v>21.1</v>
      </c>
      <c r="AB24" s="1">
        <f>AVERAGE(87,93)</f>
        <v>90</v>
      </c>
      <c r="AC24" s="1">
        <v>22</v>
      </c>
      <c r="AD24" s="12">
        <v>0.33636363636363642</v>
      </c>
      <c r="AE24" s="12">
        <v>0.79090909090909101</v>
      </c>
      <c r="AF24" s="12">
        <v>0.83636363636363631</v>
      </c>
    </row>
    <row r="25" spans="1:32" s="1" customFormat="1" x14ac:dyDescent="0.2">
      <c r="A25" s="4" t="s">
        <v>18</v>
      </c>
      <c r="B25" s="5" t="s">
        <v>25</v>
      </c>
      <c r="C25" s="4" t="s">
        <v>19</v>
      </c>
      <c r="D25" s="29">
        <v>31</v>
      </c>
      <c r="E25" s="36"/>
      <c r="F25" s="26">
        <v>43996</v>
      </c>
      <c r="G25" s="4">
        <v>2</v>
      </c>
      <c r="H25" s="4" t="s">
        <v>28</v>
      </c>
      <c r="I25" s="27">
        <f t="shared" si="2"/>
        <v>22.65</v>
      </c>
      <c r="J25" s="23">
        <f>AVERAGE(0.6,0.57)</f>
        <v>0.58499999999999996</v>
      </c>
      <c r="K25" s="27">
        <v>24</v>
      </c>
      <c r="L25" s="28">
        <v>0.80833333333333335</v>
      </c>
      <c r="M25" s="28">
        <v>0.93333333333333335</v>
      </c>
      <c r="N25" s="28">
        <v>0.88333333333333319</v>
      </c>
      <c r="O25" s="46">
        <v>44008</v>
      </c>
      <c r="P25" s="1">
        <v>2</v>
      </c>
      <c r="Q25" s="47">
        <v>0.60138888888888886</v>
      </c>
      <c r="R25" s="1">
        <f>AVERAGE(21.6,21.5)</f>
        <v>21.55</v>
      </c>
      <c r="S25" s="1">
        <f>AVERAGE(79,81)</f>
        <v>80</v>
      </c>
      <c r="T25" s="1">
        <v>24</v>
      </c>
      <c r="U25" s="12">
        <v>0.4416666666666666</v>
      </c>
      <c r="V25" s="12">
        <v>0.85</v>
      </c>
      <c r="W25" s="12">
        <v>0.84166666666666656</v>
      </c>
      <c r="X25" s="46">
        <v>44022</v>
      </c>
      <c r="Y25" s="1">
        <v>2</v>
      </c>
      <c r="Z25" s="47">
        <v>0.55902777777777779</v>
      </c>
      <c r="AA25" s="1">
        <f>AVERAGE(21,21.2)</f>
        <v>21.1</v>
      </c>
      <c r="AB25" s="1">
        <f>AVERAGE(87,93)</f>
        <v>90</v>
      </c>
      <c r="AC25" s="1">
        <v>24</v>
      </c>
      <c r="AD25" s="12">
        <v>0.22500000000000001</v>
      </c>
      <c r="AE25" s="12">
        <v>0.71666666666666656</v>
      </c>
      <c r="AF25" s="12">
        <v>0.7</v>
      </c>
    </row>
    <row r="26" spans="1:32" s="1" customFormat="1" x14ac:dyDescent="0.2">
      <c r="A26" s="4" t="s">
        <v>18</v>
      </c>
      <c r="B26" s="5" t="s">
        <v>25</v>
      </c>
      <c r="C26" s="4" t="s">
        <v>19</v>
      </c>
      <c r="D26" s="29">
        <v>32</v>
      </c>
      <c r="E26" s="36"/>
      <c r="F26" s="41">
        <v>43996</v>
      </c>
      <c r="G26" s="4">
        <v>2</v>
      </c>
      <c r="H26" s="4" t="s">
        <v>28</v>
      </c>
      <c r="I26" s="27">
        <f t="shared" si="2"/>
        <v>22.65</v>
      </c>
      <c r="J26" s="23">
        <f>AVERAGE(0.6,0.57)</f>
        <v>0.58499999999999996</v>
      </c>
      <c r="K26" s="27">
        <v>21</v>
      </c>
      <c r="L26" s="28">
        <v>0.7047619047619047</v>
      </c>
      <c r="M26" s="28">
        <v>0.91428571428571426</v>
      </c>
      <c r="N26" s="28">
        <v>0.92380952380952375</v>
      </c>
      <c r="O26" s="46">
        <v>44008</v>
      </c>
      <c r="P26" s="1">
        <v>2</v>
      </c>
      <c r="Q26" s="47">
        <v>0.60138888888888886</v>
      </c>
      <c r="R26" s="1">
        <f>AVERAGE(21.6,21.5)</f>
        <v>21.55</v>
      </c>
      <c r="S26" s="1">
        <f>AVERAGE(79,81)</f>
        <v>80</v>
      </c>
      <c r="T26" s="1">
        <v>21</v>
      </c>
      <c r="U26" s="12">
        <v>0.44761904761904764</v>
      </c>
      <c r="V26" s="12">
        <v>0.75238095238095248</v>
      </c>
      <c r="W26" s="12">
        <v>0.79047619047619044</v>
      </c>
      <c r="X26" s="46">
        <v>44022</v>
      </c>
      <c r="Y26" s="1">
        <v>2</v>
      </c>
      <c r="Z26" s="47">
        <v>0.55902777777777779</v>
      </c>
      <c r="AA26" s="1">
        <f>AVERAGE(21,21.2)</f>
        <v>21.1</v>
      </c>
      <c r="AB26" s="1">
        <f>AVERAGE(87,93)</f>
        <v>90</v>
      </c>
      <c r="AC26" s="1">
        <v>20</v>
      </c>
      <c r="AD26" s="12">
        <v>0.24000000000000005</v>
      </c>
      <c r="AE26" s="12">
        <v>0.7</v>
      </c>
      <c r="AF26" s="12">
        <v>0.67</v>
      </c>
    </row>
    <row r="27" spans="1:32" s="9" customFormat="1" x14ac:dyDescent="0.2">
      <c r="A27" s="7" t="s">
        <v>26</v>
      </c>
      <c r="B27" s="8" t="s">
        <v>25</v>
      </c>
      <c r="C27" s="7" t="s">
        <v>19</v>
      </c>
      <c r="D27" s="7">
        <v>48</v>
      </c>
      <c r="E27" s="39"/>
      <c r="F27" s="26">
        <v>44001</v>
      </c>
      <c r="G27" s="7">
        <v>5</v>
      </c>
      <c r="H27" s="50">
        <v>0.62777777777777777</v>
      </c>
      <c r="I27" s="9">
        <f>AVERAGE(22.4,22.5)</f>
        <v>22.45</v>
      </c>
      <c r="J27" s="9">
        <f>AVERAGE(82,85)</f>
        <v>83.5</v>
      </c>
      <c r="K27" s="9">
        <v>24</v>
      </c>
      <c r="L27" s="14">
        <v>0.81485507246376798</v>
      </c>
      <c r="M27" s="14">
        <v>0.94963768115942027</v>
      </c>
      <c r="N27" s="14">
        <v>0.93297101449275355</v>
      </c>
      <c r="O27" s="48">
        <v>44013</v>
      </c>
      <c r="P27" s="9">
        <v>1</v>
      </c>
      <c r="Q27" s="49">
        <v>0.62777777777777777</v>
      </c>
      <c r="R27" s="9">
        <f>AVERAGE(21.9,22.1)</f>
        <v>22</v>
      </c>
      <c r="S27" s="9">
        <f>AVERAGE(77,81)</f>
        <v>79</v>
      </c>
      <c r="T27" s="9">
        <v>24</v>
      </c>
      <c r="U27" s="14">
        <v>0.3</v>
      </c>
      <c r="V27" s="14">
        <v>0.6</v>
      </c>
      <c r="W27" s="14">
        <v>0.68333333333333335</v>
      </c>
      <c r="X27" s="48">
        <v>44027</v>
      </c>
      <c r="Y27" s="9">
        <v>1</v>
      </c>
      <c r="Z27" s="49">
        <v>0.7270833333333333</v>
      </c>
      <c r="AA27" s="9">
        <f>AVERAGE(21.6,21.9)</f>
        <v>21.75</v>
      </c>
      <c r="AB27" s="9">
        <f>AVERAGE(75,81)</f>
        <v>78</v>
      </c>
      <c r="AC27" s="9">
        <v>24</v>
      </c>
      <c r="AD27" s="14">
        <v>0.15</v>
      </c>
      <c r="AE27" s="14">
        <v>0.57499999999999996</v>
      </c>
      <c r="AF27" s="14">
        <v>0.65000000000000013</v>
      </c>
    </row>
    <row r="28" spans="1:32" s="1" customFormat="1" x14ac:dyDescent="0.2">
      <c r="A28" s="22" t="s">
        <v>26</v>
      </c>
      <c r="B28" s="5" t="s">
        <v>25</v>
      </c>
      <c r="C28" s="4" t="s">
        <v>19</v>
      </c>
      <c r="D28" s="4">
        <v>49</v>
      </c>
      <c r="E28" s="36"/>
      <c r="F28" s="51">
        <v>44001</v>
      </c>
      <c r="G28" s="22">
        <v>5</v>
      </c>
      <c r="H28" s="52">
        <v>0.62777777777777777</v>
      </c>
      <c r="I28" s="27">
        <f>AVERAGE(22.4,22.5)</f>
        <v>22.45</v>
      </c>
      <c r="J28" s="27">
        <f>AVERAGE(82,85)</f>
        <v>83.5</v>
      </c>
      <c r="K28" s="1">
        <v>25</v>
      </c>
      <c r="L28" s="12">
        <v>0.77600000000000002</v>
      </c>
      <c r="M28" s="12">
        <v>0.90399999999999991</v>
      </c>
      <c r="N28" s="12">
        <v>0.89599999999999991</v>
      </c>
      <c r="O28" s="57">
        <v>44013</v>
      </c>
      <c r="P28" s="27">
        <v>1</v>
      </c>
      <c r="Q28" s="56">
        <v>0.62777777777777777</v>
      </c>
      <c r="R28" s="27">
        <f>AVERAGE(21.9,22.1)</f>
        <v>22</v>
      </c>
      <c r="S28" s="27">
        <f t="shared" ref="S28:S30" si="3">AVERAGE(77,81)</f>
        <v>79</v>
      </c>
      <c r="T28" s="1">
        <v>25</v>
      </c>
      <c r="U28" s="12">
        <v>0.24000000000000005</v>
      </c>
      <c r="V28" s="12">
        <v>0.61599999999999999</v>
      </c>
      <c r="W28" s="12">
        <v>0.64800000000000002</v>
      </c>
      <c r="X28" s="57">
        <v>44027</v>
      </c>
      <c r="Y28" s="27">
        <v>1</v>
      </c>
      <c r="Z28" s="56">
        <v>0.7270833333333333</v>
      </c>
      <c r="AA28" s="27">
        <f>AVERAGE(21.6,21.9)</f>
        <v>21.75</v>
      </c>
      <c r="AB28" s="27">
        <f>AVERAGE(75,81)</f>
        <v>78</v>
      </c>
      <c r="AC28" s="1">
        <v>25</v>
      </c>
      <c r="AD28" s="12">
        <v>0.16800000000000001</v>
      </c>
      <c r="AE28" s="12">
        <v>0.48799999999999999</v>
      </c>
      <c r="AF28" s="12">
        <v>0.54399999999999993</v>
      </c>
    </row>
    <row r="29" spans="1:32" s="1" customFormat="1" x14ac:dyDescent="0.2">
      <c r="A29" s="22" t="s">
        <v>26</v>
      </c>
      <c r="B29" s="5" t="s">
        <v>25</v>
      </c>
      <c r="C29" s="4" t="s">
        <v>19</v>
      </c>
      <c r="D29" s="4">
        <v>50</v>
      </c>
      <c r="E29" s="36"/>
      <c r="F29" s="51">
        <v>44001</v>
      </c>
      <c r="G29" s="22">
        <v>5</v>
      </c>
      <c r="H29" s="52">
        <v>0.62777777777777777</v>
      </c>
      <c r="I29" s="27">
        <f>AVERAGE(22.4,22.5)</f>
        <v>22.45</v>
      </c>
      <c r="J29" s="27">
        <f>AVERAGE(82,85)</f>
        <v>83.5</v>
      </c>
      <c r="K29" s="1">
        <v>25</v>
      </c>
      <c r="L29" s="12">
        <v>0.82400000000000007</v>
      </c>
      <c r="M29" s="12">
        <v>0.91199999999999992</v>
      </c>
      <c r="N29" s="12">
        <v>0.91199999999999992</v>
      </c>
      <c r="O29" s="57">
        <v>44013</v>
      </c>
      <c r="P29" s="27">
        <v>1</v>
      </c>
      <c r="Q29" s="56">
        <v>0.62777777777777777</v>
      </c>
      <c r="R29" s="27">
        <f>AVERAGE(21.9,22.1)</f>
        <v>22</v>
      </c>
      <c r="S29" s="27">
        <f t="shared" si="3"/>
        <v>79</v>
      </c>
      <c r="T29" s="1">
        <v>25</v>
      </c>
      <c r="U29" s="12">
        <v>0.36</v>
      </c>
      <c r="V29" s="12">
        <v>0.67199999999999993</v>
      </c>
      <c r="W29" s="12">
        <v>0.72</v>
      </c>
      <c r="X29" s="57">
        <v>44027</v>
      </c>
      <c r="Y29" s="27">
        <v>1</v>
      </c>
      <c r="Z29" s="56">
        <v>0.7270833333333333</v>
      </c>
      <c r="AA29" s="27">
        <f>AVERAGE(21.6,21.9)</f>
        <v>21.75</v>
      </c>
      <c r="AB29" s="27">
        <f>AVERAGE(75,81)</f>
        <v>78</v>
      </c>
      <c r="AC29" s="1">
        <v>25</v>
      </c>
      <c r="AD29" s="12">
        <v>0.15200000000000002</v>
      </c>
      <c r="AE29" s="12">
        <v>0.60000000000000009</v>
      </c>
      <c r="AF29" s="12">
        <v>0.67200000000000004</v>
      </c>
    </row>
    <row r="30" spans="1:32" s="1" customFormat="1" x14ac:dyDescent="0.2">
      <c r="A30" s="22" t="s">
        <v>26</v>
      </c>
      <c r="B30" s="5" t="s">
        <v>25</v>
      </c>
      <c r="C30" s="4" t="s">
        <v>19</v>
      </c>
      <c r="D30" s="4">
        <v>51</v>
      </c>
      <c r="E30" s="36"/>
      <c r="F30" s="51">
        <v>44001</v>
      </c>
      <c r="G30" s="22">
        <v>5</v>
      </c>
      <c r="H30" s="52">
        <v>0.62777777777777777</v>
      </c>
      <c r="I30" s="27">
        <f>AVERAGE(22.4,22.5)</f>
        <v>22.45</v>
      </c>
      <c r="J30" s="27">
        <f>AVERAGE(82,85)</f>
        <v>83.5</v>
      </c>
      <c r="K30" s="1">
        <v>25</v>
      </c>
      <c r="L30" s="12">
        <v>0.83900000000000008</v>
      </c>
      <c r="M30" s="12">
        <v>0.92733333333333334</v>
      </c>
      <c r="N30" s="12">
        <v>0.92766666666666675</v>
      </c>
      <c r="O30" s="57">
        <v>44013</v>
      </c>
      <c r="P30" s="27">
        <v>1</v>
      </c>
      <c r="Q30" s="56">
        <v>0.62777777777777777</v>
      </c>
      <c r="R30" s="27">
        <f>AVERAGE(21.9,22.1)</f>
        <v>22</v>
      </c>
      <c r="S30" s="27">
        <f t="shared" si="3"/>
        <v>79</v>
      </c>
      <c r="T30" s="1">
        <v>25</v>
      </c>
      <c r="U30" s="12">
        <v>0.34399999999999997</v>
      </c>
      <c r="V30" s="12">
        <v>0.76</v>
      </c>
      <c r="W30" s="12">
        <v>0.82400000000000007</v>
      </c>
      <c r="X30" s="57">
        <v>44027</v>
      </c>
      <c r="Y30" s="27">
        <v>1</v>
      </c>
      <c r="Z30" s="56">
        <v>0.7270833333333333</v>
      </c>
      <c r="AA30" s="27">
        <f>AVERAGE(21.6,21.9)</f>
        <v>21.75</v>
      </c>
      <c r="AB30" s="27">
        <f>AVERAGE(75,81)</f>
        <v>78</v>
      </c>
      <c r="AC30" s="1">
        <v>25</v>
      </c>
      <c r="AD30" s="12">
        <v>0.14399999999999999</v>
      </c>
      <c r="AE30" s="12">
        <v>0.44800000000000006</v>
      </c>
      <c r="AF30" s="12">
        <v>0.58400000000000007</v>
      </c>
    </row>
    <row r="31" spans="1:32" s="1" customFormat="1" x14ac:dyDescent="0.2">
      <c r="A31" s="22" t="s">
        <v>26</v>
      </c>
      <c r="B31" s="5" t="s">
        <v>25</v>
      </c>
      <c r="C31" s="4" t="s">
        <v>19</v>
      </c>
      <c r="D31" s="4">
        <v>52</v>
      </c>
      <c r="E31" s="36"/>
      <c r="F31" s="6">
        <v>44001</v>
      </c>
      <c r="G31" s="4">
        <v>6</v>
      </c>
      <c r="H31" s="53">
        <v>0.6381944444444444</v>
      </c>
      <c r="I31" s="1">
        <v>22.2</v>
      </c>
      <c r="J31" s="1">
        <f>AVERAGE(82,86)</f>
        <v>84</v>
      </c>
      <c r="K31" s="1">
        <v>25</v>
      </c>
      <c r="L31" s="12">
        <v>0.69600000000000006</v>
      </c>
      <c r="M31" s="12">
        <v>0.88800000000000012</v>
      </c>
      <c r="N31" s="12">
        <v>0.89599999999999991</v>
      </c>
      <c r="O31" s="46">
        <v>44013</v>
      </c>
      <c r="P31" s="1">
        <v>2</v>
      </c>
      <c r="Q31" s="47">
        <v>0.13541666666666666</v>
      </c>
      <c r="R31" s="1">
        <f>AVERAGE(22.3,22.4)</f>
        <v>22.35</v>
      </c>
      <c r="S31" s="1">
        <f>AVERAGE(71,77)</f>
        <v>74</v>
      </c>
      <c r="T31" s="1">
        <v>24</v>
      </c>
      <c r="U31" s="12">
        <v>0.39166666666666672</v>
      </c>
      <c r="V31" s="12">
        <v>0.77500000000000002</v>
      </c>
      <c r="W31" s="12">
        <v>0.84166666666666656</v>
      </c>
      <c r="X31" s="46">
        <v>44027</v>
      </c>
      <c r="Y31" s="1">
        <v>2</v>
      </c>
      <c r="Z31" s="47">
        <v>0.73263888888888884</v>
      </c>
      <c r="AA31" s="1">
        <f>AVERAGE(22.1,22)</f>
        <v>22.05</v>
      </c>
      <c r="AB31" s="1">
        <f>AVERAGE(76,62)</f>
        <v>69</v>
      </c>
      <c r="AC31" s="1">
        <v>24</v>
      </c>
      <c r="AD31" s="12">
        <v>0.16666666666666669</v>
      </c>
      <c r="AE31" s="12">
        <v>0.6</v>
      </c>
      <c r="AF31" s="12">
        <v>0.73333333333333328</v>
      </c>
    </row>
    <row r="32" spans="1:32" s="1" customFormat="1" x14ac:dyDescent="0.2">
      <c r="A32" s="22" t="s">
        <v>26</v>
      </c>
      <c r="B32" s="5" t="s">
        <v>25</v>
      </c>
      <c r="C32" s="4" t="s">
        <v>19</v>
      </c>
      <c r="D32" s="4">
        <v>53</v>
      </c>
      <c r="E32" s="36"/>
      <c r="F32" s="6">
        <v>44001</v>
      </c>
      <c r="G32" s="4">
        <v>6</v>
      </c>
      <c r="H32" s="53">
        <v>0.6381944444444444</v>
      </c>
      <c r="I32" s="1">
        <v>22.2</v>
      </c>
      <c r="J32" s="1">
        <f>AVERAGE(82,86)</f>
        <v>84</v>
      </c>
      <c r="K32" s="1">
        <v>25</v>
      </c>
      <c r="L32" s="12">
        <v>0.90399999999999991</v>
      </c>
      <c r="M32" s="12">
        <v>0.91199999999999992</v>
      </c>
      <c r="N32" s="12">
        <v>0.95199999999999996</v>
      </c>
      <c r="O32" s="46">
        <v>44013</v>
      </c>
      <c r="P32" s="1">
        <v>2</v>
      </c>
      <c r="Q32" s="47">
        <v>0.13541666666666666</v>
      </c>
      <c r="R32" s="1">
        <f>AVERAGE(22.3,22.4)</f>
        <v>22.35</v>
      </c>
      <c r="S32" s="1">
        <f>AVERAGE(71,77)</f>
        <v>74</v>
      </c>
      <c r="T32" s="1">
        <v>25</v>
      </c>
      <c r="U32" s="12">
        <v>0.52799999999999991</v>
      </c>
      <c r="V32" s="12">
        <v>0.90399999999999991</v>
      </c>
      <c r="W32" s="12">
        <v>0.88000000000000012</v>
      </c>
      <c r="X32" s="46">
        <v>44027</v>
      </c>
      <c r="Y32" s="1">
        <v>2</v>
      </c>
      <c r="Z32" s="47">
        <v>0.73263888888888884</v>
      </c>
      <c r="AA32" s="1">
        <f>AVERAGE(22.1,22)</f>
        <v>22.05</v>
      </c>
      <c r="AB32" s="1">
        <f>AVERAGE(76,62)</f>
        <v>69</v>
      </c>
      <c r="AC32" s="1">
        <v>25</v>
      </c>
      <c r="AD32" s="12">
        <v>0.35199999999999998</v>
      </c>
      <c r="AE32" s="12">
        <v>0.82400000000000007</v>
      </c>
      <c r="AF32" s="12">
        <v>0.87999999999999989</v>
      </c>
    </row>
    <row r="33" spans="1:32" s="1" customFormat="1" x14ac:dyDescent="0.2">
      <c r="A33" s="22" t="s">
        <v>26</v>
      </c>
      <c r="B33" s="5" t="s">
        <v>25</v>
      </c>
      <c r="C33" s="4" t="s">
        <v>19</v>
      </c>
      <c r="D33" s="4">
        <v>54</v>
      </c>
      <c r="E33" s="36"/>
      <c r="F33" s="6">
        <v>44001</v>
      </c>
      <c r="G33" s="4">
        <v>6</v>
      </c>
      <c r="H33" s="53">
        <v>0.6381944444444444</v>
      </c>
      <c r="I33" s="1">
        <v>22.2</v>
      </c>
      <c r="J33" s="1">
        <f>AVERAGE(82,86)</f>
        <v>84</v>
      </c>
      <c r="K33" s="1">
        <v>25</v>
      </c>
      <c r="L33" s="12">
        <v>0.73599999999999999</v>
      </c>
      <c r="M33" s="12">
        <v>0.92000000000000015</v>
      </c>
      <c r="N33" s="12">
        <v>0.88000000000000012</v>
      </c>
      <c r="O33" s="46">
        <v>44013</v>
      </c>
      <c r="P33" s="1">
        <v>2</v>
      </c>
      <c r="Q33" s="47">
        <v>0.13541666666666666</v>
      </c>
      <c r="R33" s="1">
        <f>AVERAGE(22.3,22.4)</f>
        <v>22.35</v>
      </c>
      <c r="S33" s="1">
        <f>AVERAGE(71,77)</f>
        <v>74</v>
      </c>
      <c r="T33" s="1">
        <v>25</v>
      </c>
      <c r="U33" s="12">
        <v>0.36</v>
      </c>
      <c r="V33" s="12">
        <v>0.72799999999999998</v>
      </c>
      <c r="W33" s="12">
        <v>0.81600000000000006</v>
      </c>
      <c r="X33" s="46">
        <v>44027</v>
      </c>
      <c r="Y33" s="1">
        <v>2</v>
      </c>
      <c r="Z33" s="47">
        <v>0.73263888888888884</v>
      </c>
      <c r="AA33" s="1">
        <f>AVERAGE(22.1,22)</f>
        <v>22.05</v>
      </c>
      <c r="AB33" s="1">
        <f>AVERAGE(76,62)</f>
        <v>69</v>
      </c>
      <c r="AC33" s="1">
        <v>25</v>
      </c>
      <c r="AD33" s="12">
        <v>0.2</v>
      </c>
      <c r="AE33" s="12">
        <v>0.52800000000000002</v>
      </c>
      <c r="AF33" s="12">
        <v>0.63200000000000001</v>
      </c>
    </row>
    <row r="34" spans="1:32" s="1" customFormat="1" x14ac:dyDescent="0.2">
      <c r="A34" s="22" t="s">
        <v>26</v>
      </c>
      <c r="B34" s="5" t="s">
        <v>25</v>
      </c>
      <c r="C34" s="4" t="s">
        <v>19</v>
      </c>
      <c r="D34" s="4">
        <v>55</v>
      </c>
      <c r="E34" s="36"/>
      <c r="F34" s="6">
        <v>44001</v>
      </c>
      <c r="G34" s="4">
        <v>6</v>
      </c>
      <c r="H34" s="53">
        <v>0.6381944444444444</v>
      </c>
      <c r="I34" s="1">
        <v>22.2</v>
      </c>
      <c r="J34" s="1">
        <f>AVERAGE(82,86)</f>
        <v>84</v>
      </c>
      <c r="K34" s="1">
        <v>25</v>
      </c>
      <c r="L34" s="12">
        <v>0.65599999999999992</v>
      </c>
      <c r="M34" s="12">
        <v>0.91199999999999992</v>
      </c>
      <c r="N34" s="12">
        <v>0.91199999999999992</v>
      </c>
      <c r="O34" s="46">
        <v>44013</v>
      </c>
      <c r="P34" s="1">
        <v>2</v>
      </c>
      <c r="Q34" s="47">
        <v>0.13541666666666666</v>
      </c>
      <c r="R34" s="1">
        <f>AVERAGE(22.3,22.4)</f>
        <v>22.35</v>
      </c>
      <c r="S34" s="1">
        <f>AVERAGE(71,77)</f>
        <v>74</v>
      </c>
      <c r="T34" s="1">
        <v>25</v>
      </c>
      <c r="U34" s="12">
        <v>0.39200000000000002</v>
      </c>
      <c r="V34" s="12">
        <v>0.752</v>
      </c>
      <c r="W34" s="12">
        <v>0.79199999999999993</v>
      </c>
      <c r="X34" s="46">
        <v>44027</v>
      </c>
      <c r="Y34" s="1">
        <v>2</v>
      </c>
      <c r="Z34" s="47">
        <v>0.73263888888888884</v>
      </c>
      <c r="AA34" s="1">
        <f>AVERAGE(22.1,22)</f>
        <v>22.05</v>
      </c>
      <c r="AB34" s="1">
        <f>AVERAGE(76,62)</f>
        <v>69</v>
      </c>
      <c r="AC34" s="1">
        <v>25</v>
      </c>
      <c r="AD34" s="12">
        <v>0.10400000000000001</v>
      </c>
      <c r="AE34" s="12">
        <v>0.64</v>
      </c>
      <c r="AF34" s="12">
        <v>0.77600000000000002</v>
      </c>
    </row>
    <row r="35" spans="1:32" s="15" customFormat="1" x14ac:dyDescent="0.2">
      <c r="D35" s="16"/>
      <c r="E35" s="40"/>
      <c r="F35" s="16"/>
      <c r="G35" s="16"/>
      <c r="H35" s="16"/>
      <c r="L35" s="25"/>
      <c r="M35" s="25"/>
      <c r="N35" s="25"/>
      <c r="U35" s="25"/>
      <c r="V35" s="25"/>
      <c r="W35" s="25"/>
      <c r="AD35" s="25"/>
      <c r="AE35" s="25"/>
      <c r="AF35" s="25"/>
    </row>
  </sheetData>
  <mergeCells count="3">
    <mergeCell ref="F1:N1"/>
    <mergeCell ref="O1:W1"/>
    <mergeCell ref="X1:AF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8"/>
  <sheetViews>
    <sheetView workbookViewId="0">
      <selection activeCell="Y11" sqref="Y11"/>
    </sheetView>
  </sheetViews>
  <sheetFormatPr baseColWidth="10" defaultRowHeight="16" x14ac:dyDescent="0.2"/>
  <cols>
    <col min="1" max="1" width="6.33203125" customWidth="1"/>
    <col min="2" max="34" width="9.1640625" customWidth="1"/>
  </cols>
  <sheetData>
    <row r="1" spans="1:34" x14ac:dyDescent="0.2">
      <c r="A1" s="62" t="s">
        <v>33</v>
      </c>
      <c r="B1" s="72" t="s">
        <v>17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 t="s">
        <v>38</v>
      </c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t="s">
        <v>39</v>
      </c>
    </row>
    <row r="2" spans="1:34" x14ac:dyDescent="0.2">
      <c r="A2" s="61" t="s">
        <v>13</v>
      </c>
      <c r="B2" s="59">
        <v>24</v>
      </c>
      <c r="C2" s="59">
        <v>9.23</v>
      </c>
      <c r="D2" s="59">
        <v>33.130000000000003</v>
      </c>
      <c r="E2" s="59">
        <v>23.33</v>
      </c>
      <c r="F2" s="59">
        <v>61.94</v>
      </c>
      <c r="G2" s="59">
        <v>28.7</v>
      </c>
      <c r="H2" s="59">
        <v>38.26</v>
      </c>
      <c r="I2" s="59">
        <v>35</v>
      </c>
      <c r="J2" s="59">
        <v>47.27</v>
      </c>
      <c r="K2" s="59">
        <v>29.6</v>
      </c>
      <c r="L2" s="59">
        <v>36.61</v>
      </c>
      <c r="M2" s="59">
        <v>37.78</v>
      </c>
      <c r="N2" s="59">
        <v>48.7</v>
      </c>
      <c r="O2" s="59">
        <v>29.29</v>
      </c>
      <c r="P2" s="59">
        <v>26.36</v>
      </c>
      <c r="Q2" s="59"/>
      <c r="R2" s="59">
        <v>64</v>
      </c>
      <c r="S2" s="59">
        <v>65.260000000000005</v>
      </c>
      <c r="T2" s="59">
        <v>64.17</v>
      </c>
      <c r="U2" s="59">
        <v>66.09</v>
      </c>
      <c r="V2" s="59">
        <v>71.67</v>
      </c>
      <c r="W2" s="59">
        <v>73.91</v>
      </c>
      <c r="X2" s="59">
        <v>80.83</v>
      </c>
      <c r="Y2" s="59">
        <v>70.48</v>
      </c>
      <c r="Z2" s="59">
        <v>81.489999999999995</v>
      </c>
      <c r="AA2" s="59">
        <v>77.599999999999994</v>
      </c>
      <c r="AB2" s="59">
        <v>82.4</v>
      </c>
      <c r="AC2" s="59">
        <v>83.9</v>
      </c>
      <c r="AD2" s="59">
        <v>69.599999999999994</v>
      </c>
      <c r="AE2" s="59">
        <v>90.4</v>
      </c>
      <c r="AF2" s="59">
        <v>73.599999999999994</v>
      </c>
      <c r="AG2" s="59">
        <v>65.599999999999994</v>
      </c>
      <c r="AH2">
        <f>AVERAGE(R2:AG2)</f>
        <v>73.812499999999986</v>
      </c>
    </row>
    <row r="3" spans="1:34" x14ac:dyDescent="0.2">
      <c r="A3" s="61" t="s">
        <v>14</v>
      </c>
      <c r="B3" s="59">
        <v>22.11</v>
      </c>
      <c r="C3" s="59">
        <v>13.33</v>
      </c>
      <c r="D3" s="59">
        <v>24</v>
      </c>
      <c r="E3" s="59">
        <v>15.86</v>
      </c>
      <c r="F3" s="59">
        <v>23.33</v>
      </c>
      <c r="G3" s="59">
        <v>20</v>
      </c>
      <c r="H3" s="59">
        <v>28.57</v>
      </c>
      <c r="I3" s="59">
        <v>14.74</v>
      </c>
      <c r="J3" s="59">
        <v>11.82</v>
      </c>
      <c r="K3" s="59">
        <v>5.83</v>
      </c>
      <c r="L3" s="59">
        <v>3.85</v>
      </c>
      <c r="M3" s="59">
        <v>15.38</v>
      </c>
      <c r="N3" s="59">
        <v>30.48</v>
      </c>
      <c r="O3" s="59">
        <v>14.29</v>
      </c>
      <c r="P3" s="59">
        <v>15.45</v>
      </c>
      <c r="Q3" s="59"/>
      <c r="R3" s="59">
        <v>36.799999999999997</v>
      </c>
      <c r="S3" s="59">
        <v>54.74</v>
      </c>
      <c r="T3" s="59">
        <v>35.83</v>
      </c>
      <c r="U3" s="59">
        <v>39.130000000000003</v>
      </c>
      <c r="V3" s="59">
        <v>50.83</v>
      </c>
      <c r="W3" s="59">
        <v>49.09</v>
      </c>
      <c r="X3" s="59">
        <v>44.17</v>
      </c>
      <c r="Y3" s="59">
        <v>44.76</v>
      </c>
      <c r="Z3" s="59">
        <v>30</v>
      </c>
      <c r="AA3" s="59">
        <v>24</v>
      </c>
      <c r="AB3" s="59">
        <v>36</v>
      </c>
      <c r="AC3" s="59">
        <v>34.4</v>
      </c>
      <c r="AD3" s="59">
        <v>39.17</v>
      </c>
      <c r="AE3" s="59">
        <v>52.8</v>
      </c>
      <c r="AF3" s="59">
        <v>36</v>
      </c>
      <c r="AG3" s="59">
        <v>39.200000000000003</v>
      </c>
      <c r="AH3">
        <f t="shared" ref="AH3:AH4" si="0">AVERAGE(R3:AG3)</f>
        <v>40.432499999999997</v>
      </c>
    </row>
    <row r="4" spans="1:34" x14ac:dyDescent="0.2">
      <c r="A4" s="61" t="s">
        <v>15</v>
      </c>
      <c r="B4" s="59">
        <v>3.53</v>
      </c>
      <c r="C4" s="59">
        <v>1.82</v>
      </c>
      <c r="D4" s="59">
        <v>6.67</v>
      </c>
      <c r="E4" s="59">
        <v>5.42</v>
      </c>
      <c r="F4" s="59">
        <v>19.309999999999999</v>
      </c>
      <c r="G4" s="59">
        <v>4.55</v>
      </c>
      <c r="H4" s="59">
        <v>5</v>
      </c>
      <c r="I4" s="59">
        <v>8.89</v>
      </c>
      <c r="J4" s="59">
        <v>4.76</v>
      </c>
      <c r="K4" s="59">
        <v>2</v>
      </c>
      <c r="L4" s="59">
        <v>4</v>
      </c>
      <c r="M4" s="59">
        <v>1.6</v>
      </c>
      <c r="N4" s="59">
        <v>3.81</v>
      </c>
      <c r="O4" s="59">
        <v>1.54</v>
      </c>
      <c r="P4" s="59">
        <v>5.26</v>
      </c>
      <c r="Q4" s="59"/>
      <c r="R4" s="59">
        <v>16.899999999999999</v>
      </c>
      <c r="S4" s="59">
        <v>24.21</v>
      </c>
      <c r="T4" s="59">
        <v>17.5</v>
      </c>
      <c r="U4" s="59">
        <v>14.78</v>
      </c>
      <c r="V4" s="59">
        <v>26.09</v>
      </c>
      <c r="W4" s="59">
        <v>33.64</v>
      </c>
      <c r="X4" s="59">
        <v>22.5</v>
      </c>
      <c r="Y4" s="59">
        <v>24</v>
      </c>
      <c r="Z4" s="59">
        <v>15</v>
      </c>
      <c r="AA4" s="59">
        <v>16.8</v>
      </c>
      <c r="AB4" s="59">
        <v>15.2</v>
      </c>
      <c r="AC4" s="59">
        <v>14.4</v>
      </c>
      <c r="AD4" s="59">
        <v>16.670000000000002</v>
      </c>
      <c r="AE4" s="59">
        <v>35.200000000000003</v>
      </c>
      <c r="AF4" s="59">
        <v>20</v>
      </c>
      <c r="AG4" s="59">
        <v>10.4</v>
      </c>
      <c r="AH4">
        <f t="shared" si="0"/>
        <v>20.205624999999998</v>
      </c>
    </row>
    <row r="6" spans="1:34" x14ac:dyDescent="0.2">
      <c r="A6" s="61" t="s">
        <v>13</v>
      </c>
      <c r="B6" s="58">
        <f>(B2-$AH2)/$AH2</f>
        <v>-0.67485182049110914</v>
      </c>
      <c r="C6" s="58">
        <f t="shared" ref="C6:AG6" si="1">(C2-$AH2)/$AH2</f>
        <v>-0.87495342929720565</v>
      </c>
      <c r="D6" s="58">
        <f t="shared" si="1"/>
        <v>-0.55116003386960188</v>
      </c>
      <c r="E6" s="58">
        <f t="shared" si="1"/>
        <v>-0.68392887383573242</v>
      </c>
      <c r="F6" s="58">
        <f t="shared" si="1"/>
        <v>-0.16084674005080427</v>
      </c>
      <c r="G6" s="58">
        <f t="shared" si="1"/>
        <v>-0.61117696867061799</v>
      </c>
      <c r="H6" s="58">
        <f t="shared" si="1"/>
        <v>-0.48165961049957656</v>
      </c>
      <c r="I6" s="58">
        <f t="shared" si="1"/>
        <v>-0.52582557154953424</v>
      </c>
      <c r="J6" s="58">
        <f t="shared" si="1"/>
        <v>-0.35959356477561372</v>
      </c>
      <c r="K6" s="58">
        <f t="shared" si="1"/>
        <v>-0.59898391193903466</v>
      </c>
      <c r="L6" s="58">
        <f t="shared" si="1"/>
        <v>-0.50401354784081276</v>
      </c>
      <c r="M6" s="58">
        <f t="shared" si="1"/>
        <v>-0.48816257408975433</v>
      </c>
      <c r="N6" s="58">
        <f t="shared" si="1"/>
        <v>-0.34022015241320896</v>
      </c>
      <c r="O6" s="58">
        <f t="shared" si="1"/>
        <v>-0.60318374259102447</v>
      </c>
      <c r="P6" s="58">
        <f t="shared" si="1"/>
        <v>-0.64287891617273496</v>
      </c>
      <c r="Q6" s="58"/>
      <c r="R6" s="58">
        <f t="shared" si="1"/>
        <v>-0.13293818797629112</v>
      </c>
      <c r="S6" s="58">
        <f t="shared" si="1"/>
        <v>-0.11586790855207427</v>
      </c>
      <c r="T6" s="58">
        <f t="shared" si="1"/>
        <v>-0.1306350550381031</v>
      </c>
      <c r="U6" s="58">
        <f t="shared" si="1"/>
        <v>-0.10462320067739182</v>
      </c>
      <c r="V6" s="58">
        <f t="shared" si="1"/>
        <v>-2.9026248941574725E-2</v>
      </c>
      <c r="W6" s="58">
        <f t="shared" si="1"/>
        <v>1.3209144792550153E-3</v>
      </c>
      <c r="X6" s="58">
        <f t="shared" si="1"/>
        <v>9.5071972904318555E-2</v>
      </c>
      <c r="Y6" s="58">
        <f t="shared" si="1"/>
        <v>-4.514817950889053E-2</v>
      </c>
      <c r="Z6" s="58">
        <f t="shared" si="1"/>
        <v>0.10401354784081301</v>
      </c>
      <c r="AA6" s="58">
        <f t="shared" si="1"/>
        <v>5.1312447078746951E-2</v>
      </c>
      <c r="AB6" s="58">
        <f t="shared" si="1"/>
        <v>0.11634208298052527</v>
      </c>
      <c r="AC6" s="58">
        <f t="shared" si="1"/>
        <v>0.13666384419983094</v>
      </c>
      <c r="AD6" s="58">
        <f t="shared" si="1"/>
        <v>-5.7070279424216663E-2</v>
      </c>
      <c r="AE6" s="58">
        <f t="shared" si="1"/>
        <v>0.22472480948348889</v>
      </c>
      <c r="AF6" s="58">
        <f t="shared" si="1"/>
        <v>-2.8789161727348555E-3</v>
      </c>
      <c r="AG6" s="58">
        <f t="shared" si="1"/>
        <v>-0.11126164267569846</v>
      </c>
    </row>
    <row r="7" spans="1:34" x14ac:dyDescent="0.2">
      <c r="A7" s="61" t="s">
        <v>14</v>
      </c>
      <c r="B7" s="58">
        <f>(B3-$AH3)/$AH3</f>
        <v>-0.45316267853830455</v>
      </c>
      <c r="C7" s="58">
        <f t="shared" ref="C7:AG7" si="2">(C3-$AH3)/$AH3</f>
        <v>-0.67031472206764364</v>
      </c>
      <c r="D7" s="58">
        <f t="shared" si="2"/>
        <v>-0.40641810424782038</v>
      </c>
      <c r="E7" s="58">
        <f t="shared" si="2"/>
        <v>-0.60774129722376802</v>
      </c>
      <c r="F7" s="58">
        <f t="shared" si="2"/>
        <v>-0.42298893217090211</v>
      </c>
      <c r="G7" s="58">
        <f t="shared" si="2"/>
        <v>-0.50534842020651705</v>
      </c>
      <c r="H7" s="58">
        <f t="shared" si="2"/>
        <v>-0.29339021826500955</v>
      </c>
      <c r="I7" s="58">
        <f t="shared" si="2"/>
        <v>-0.635441785692203</v>
      </c>
      <c r="J7" s="58">
        <f t="shared" si="2"/>
        <v>-0.70766091634205153</v>
      </c>
      <c r="K7" s="58">
        <f t="shared" si="2"/>
        <v>-0.85580906449019978</v>
      </c>
      <c r="L7" s="58">
        <f t="shared" si="2"/>
        <v>-0.90477957088975447</v>
      </c>
      <c r="M7" s="58">
        <f t="shared" si="2"/>
        <v>-0.61961293513881155</v>
      </c>
      <c r="N7" s="58">
        <f t="shared" si="2"/>
        <v>-0.2461509923947319</v>
      </c>
      <c r="O7" s="58">
        <f t="shared" si="2"/>
        <v>-0.64657144623755647</v>
      </c>
      <c r="P7" s="58">
        <f t="shared" si="2"/>
        <v>-0.61788165460953437</v>
      </c>
      <c r="Q7" s="58"/>
      <c r="R7" s="58">
        <f t="shared" si="2"/>
        <v>-8.9841093179991352E-2</v>
      </c>
      <c r="S7" s="58">
        <f t="shared" si="2"/>
        <v>0.35386137389476302</v>
      </c>
      <c r="T7" s="58">
        <f t="shared" si="2"/>
        <v>-0.11383169479997525</v>
      </c>
      <c r="U7" s="58">
        <f t="shared" si="2"/>
        <v>-3.2214184134050451E-2</v>
      </c>
      <c r="V7" s="58">
        <f t="shared" si="2"/>
        <v>0.25715699004513698</v>
      </c>
      <c r="W7" s="58">
        <f t="shared" si="2"/>
        <v>0.21412230260310411</v>
      </c>
      <c r="X7" s="58">
        <f t="shared" si="2"/>
        <v>9.2438013973907246E-2</v>
      </c>
      <c r="Y7" s="58">
        <f t="shared" si="2"/>
        <v>0.10703023557781489</v>
      </c>
      <c r="Z7" s="58">
        <f t="shared" si="2"/>
        <v>-0.25802263030977551</v>
      </c>
      <c r="AA7" s="58">
        <f t="shared" si="2"/>
        <v>-0.40641810424782038</v>
      </c>
      <c r="AB7" s="58">
        <f t="shared" si="2"/>
        <v>-0.10962715637173061</v>
      </c>
      <c r="AC7" s="58">
        <f t="shared" si="2"/>
        <v>-0.14919928275520927</v>
      </c>
      <c r="AD7" s="58">
        <f t="shared" si="2"/>
        <v>-3.122488097446351E-2</v>
      </c>
      <c r="AE7" s="58">
        <f t="shared" si="2"/>
        <v>0.30588017065479506</v>
      </c>
      <c r="AF7" s="58">
        <f t="shared" si="2"/>
        <v>-0.10962715637173061</v>
      </c>
      <c r="AG7" s="58">
        <f t="shared" si="2"/>
        <v>-3.0482903604773254E-2</v>
      </c>
    </row>
    <row r="8" spans="1:34" x14ac:dyDescent="0.2">
      <c r="A8" s="61" t="s">
        <v>15</v>
      </c>
      <c r="B8" s="58">
        <f>(B4-$AH4)/$AH4</f>
        <v>-0.82529617371400288</v>
      </c>
      <c r="C8" s="58">
        <f t="shared" ref="C8:AG8" si="3">(C4-$AH4)/$AH4</f>
        <v>-0.90992607256642644</v>
      </c>
      <c r="D8" s="58">
        <f t="shared" si="3"/>
        <v>-0.66989390330662868</v>
      </c>
      <c r="E8" s="58">
        <f t="shared" si="3"/>
        <v>-0.73175786445606106</v>
      </c>
      <c r="F8" s="58">
        <f t="shared" si="3"/>
        <v>-4.4325528163568266E-2</v>
      </c>
      <c r="G8" s="58">
        <f t="shared" si="3"/>
        <v>-0.77481518141606598</v>
      </c>
      <c r="H8" s="58">
        <f t="shared" si="3"/>
        <v>-0.75254415540227038</v>
      </c>
      <c r="I8" s="58">
        <f t="shared" si="3"/>
        <v>-0.56002350830523673</v>
      </c>
      <c r="J8" s="58">
        <f t="shared" si="3"/>
        <v>-0.76442203594296143</v>
      </c>
      <c r="K8" s="58">
        <f t="shared" si="3"/>
        <v>-0.90101766216090817</v>
      </c>
      <c r="L8" s="58">
        <f t="shared" si="3"/>
        <v>-0.80203532432181635</v>
      </c>
      <c r="M8" s="58">
        <f t="shared" si="3"/>
        <v>-0.92081412972872645</v>
      </c>
      <c r="N8" s="58">
        <f t="shared" si="3"/>
        <v>-0.81143864641653007</v>
      </c>
      <c r="O8" s="58">
        <f t="shared" si="3"/>
        <v>-0.92378359986389935</v>
      </c>
      <c r="P8" s="58">
        <f t="shared" si="3"/>
        <v>-0.7396764514831885</v>
      </c>
      <c r="Q8" s="58"/>
      <c r="R8" s="58">
        <f t="shared" si="3"/>
        <v>-0.16359924525967395</v>
      </c>
      <c r="S8" s="58">
        <f t="shared" si="3"/>
        <v>0.19818119954220687</v>
      </c>
      <c r="T8" s="58">
        <f t="shared" si="3"/>
        <v>-0.13390454390794632</v>
      </c>
      <c r="U8" s="58">
        <f t="shared" si="3"/>
        <v>-0.26852052336911125</v>
      </c>
      <c r="V8" s="58">
        <f t="shared" si="3"/>
        <v>0.29122459711095317</v>
      </c>
      <c r="W8" s="58">
        <f t="shared" si="3"/>
        <v>0.66488292245352487</v>
      </c>
      <c r="X8" s="58">
        <f t="shared" si="3"/>
        <v>0.11355130068978329</v>
      </c>
      <c r="Y8" s="58">
        <f t="shared" si="3"/>
        <v>0.18778805406910218</v>
      </c>
      <c r="Z8" s="58">
        <f t="shared" si="3"/>
        <v>-0.25763246620681113</v>
      </c>
      <c r="AA8" s="58">
        <f t="shared" si="3"/>
        <v>-0.16854836215162844</v>
      </c>
      <c r="AB8" s="58">
        <f t="shared" si="3"/>
        <v>-0.24773423242290199</v>
      </c>
      <c r="AC8" s="58">
        <f t="shared" si="3"/>
        <v>-0.28732716755853865</v>
      </c>
      <c r="AD8" s="58">
        <f t="shared" si="3"/>
        <v>-0.17498221411116935</v>
      </c>
      <c r="AE8" s="58">
        <f t="shared" si="3"/>
        <v>0.74208914596801667</v>
      </c>
      <c r="AF8" s="58">
        <f t="shared" si="3"/>
        <v>-1.0176621609081518E-2</v>
      </c>
      <c r="AG8" s="58">
        <f t="shared" si="3"/>
        <v>-0.48529184323672236</v>
      </c>
    </row>
  </sheetData>
  <mergeCells count="2">
    <mergeCell ref="B1:Q1"/>
    <mergeCell ref="R1:AG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7"/>
  <sheetViews>
    <sheetView topLeftCell="B1" workbookViewId="0">
      <pane xSplit="4" ySplit="1" topLeftCell="F2" activePane="bottomRight" state="frozen"/>
      <selection activeCell="B1" sqref="B1"/>
      <selection pane="topRight" activeCell="F1" sqref="F1"/>
      <selection pane="bottomLeft" activeCell="B2" sqref="B2"/>
      <selection pane="bottomRight" activeCell="Q10" sqref="Q10"/>
    </sheetView>
  </sheetViews>
  <sheetFormatPr baseColWidth="10" defaultRowHeight="16" x14ac:dyDescent="0.2"/>
  <cols>
    <col min="1" max="3" width="10.83203125" style="1"/>
    <col min="4" max="4" width="7.6640625" style="4" customWidth="1"/>
    <col min="5" max="5" width="7.1640625" style="4" customWidth="1"/>
    <col min="6" max="6" width="10.83203125" style="4"/>
    <col min="7" max="7" width="6" style="4" customWidth="1"/>
    <col min="8" max="8" width="8.6640625" style="4" customWidth="1"/>
    <col min="9" max="9" width="6.6640625" style="1" customWidth="1"/>
    <col min="10" max="10" width="7.33203125" style="1" customWidth="1"/>
    <col min="11" max="11" width="6.6640625" style="1" customWidth="1"/>
    <col min="12" max="14" width="8.83203125" style="12" customWidth="1"/>
    <col min="15" max="15" width="10.83203125" style="1"/>
    <col min="16" max="17" width="6" style="1" customWidth="1"/>
    <col min="18" max="20" width="6.6640625" style="1" customWidth="1"/>
    <col min="21" max="23" width="8.83203125" style="12" customWidth="1"/>
    <col min="24" max="24" width="10.83203125" style="1"/>
    <col min="25" max="26" width="6" style="1" customWidth="1"/>
    <col min="27" max="29" width="6.6640625" style="1" customWidth="1"/>
    <col min="30" max="32" width="8.83203125" style="12" customWidth="1"/>
    <col min="33" max="16384" width="10.83203125" style="1"/>
  </cols>
  <sheetData>
    <row r="1" spans="1:32" x14ac:dyDescent="0.2">
      <c r="F1" s="71" t="s">
        <v>13</v>
      </c>
      <c r="G1" s="71"/>
      <c r="H1" s="71"/>
      <c r="I1" s="71"/>
      <c r="J1" s="71"/>
      <c r="K1" s="71"/>
      <c r="L1" s="71"/>
      <c r="M1" s="71"/>
      <c r="N1" s="71"/>
      <c r="O1" s="71" t="s">
        <v>14</v>
      </c>
      <c r="P1" s="71"/>
      <c r="Q1" s="71"/>
      <c r="R1" s="71"/>
      <c r="S1" s="71"/>
      <c r="T1" s="71"/>
      <c r="U1" s="71"/>
      <c r="V1" s="71"/>
      <c r="W1" s="71"/>
      <c r="X1" s="71" t="s">
        <v>15</v>
      </c>
      <c r="Y1" s="71"/>
      <c r="Z1" s="71"/>
      <c r="AA1" s="71"/>
      <c r="AB1" s="71"/>
      <c r="AC1" s="71"/>
      <c r="AD1" s="71"/>
      <c r="AE1" s="71"/>
      <c r="AF1" s="71"/>
    </row>
    <row r="2" spans="1:32" ht="34" x14ac:dyDescent="0.2">
      <c r="A2" s="2" t="s">
        <v>0</v>
      </c>
      <c r="B2" s="2" t="s">
        <v>11</v>
      </c>
      <c r="C2" s="2" t="s">
        <v>1</v>
      </c>
      <c r="D2" s="2" t="s">
        <v>2</v>
      </c>
      <c r="E2" s="2" t="s">
        <v>3</v>
      </c>
      <c r="F2" s="2" t="s">
        <v>12</v>
      </c>
      <c r="G2" s="2" t="s">
        <v>4</v>
      </c>
      <c r="H2" s="2" t="s">
        <v>20</v>
      </c>
      <c r="I2" s="2" t="s">
        <v>5</v>
      </c>
      <c r="J2" s="2" t="s">
        <v>6</v>
      </c>
      <c r="K2" s="2" t="s">
        <v>7</v>
      </c>
      <c r="L2" s="24" t="s">
        <v>8</v>
      </c>
      <c r="M2" s="24" t="s">
        <v>9</v>
      </c>
      <c r="N2" s="24" t="s">
        <v>10</v>
      </c>
      <c r="O2" s="2" t="s">
        <v>12</v>
      </c>
      <c r="P2" s="2" t="s">
        <v>4</v>
      </c>
      <c r="Q2" s="2" t="s">
        <v>20</v>
      </c>
      <c r="R2" s="2" t="s">
        <v>5</v>
      </c>
      <c r="S2" s="2" t="s">
        <v>6</v>
      </c>
      <c r="T2" s="2" t="s">
        <v>7</v>
      </c>
      <c r="U2" s="24" t="s">
        <v>8</v>
      </c>
      <c r="V2" s="24" t="s">
        <v>9</v>
      </c>
      <c r="W2" s="24" t="s">
        <v>10</v>
      </c>
      <c r="X2" s="2" t="s">
        <v>12</v>
      </c>
      <c r="Y2" s="2" t="s">
        <v>4</v>
      </c>
      <c r="Z2" s="2" t="s">
        <v>20</v>
      </c>
      <c r="AA2" s="2" t="s">
        <v>5</v>
      </c>
      <c r="AB2" s="2" t="s">
        <v>6</v>
      </c>
      <c r="AC2" s="2" t="s">
        <v>7</v>
      </c>
      <c r="AD2" s="24" t="s">
        <v>8</v>
      </c>
      <c r="AE2" s="24" t="s">
        <v>9</v>
      </c>
      <c r="AF2" s="24" t="s">
        <v>10</v>
      </c>
    </row>
    <row r="3" spans="1:32" s="9" customFormat="1" x14ac:dyDescent="0.2">
      <c r="A3" s="7" t="s">
        <v>16</v>
      </c>
      <c r="B3" s="8">
        <v>0.01</v>
      </c>
      <c r="C3" s="7" t="s">
        <v>17</v>
      </c>
      <c r="D3" s="7">
        <v>1</v>
      </c>
      <c r="E3" s="21">
        <v>0.34285714285714286</v>
      </c>
      <c r="F3" s="10">
        <v>43989</v>
      </c>
      <c r="G3" s="7">
        <v>1</v>
      </c>
      <c r="H3" s="7" t="s">
        <v>21</v>
      </c>
      <c r="I3" s="9">
        <v>22.8</v>
      </c>
      <c r="J3" s="33">
        <v>0.51</v>
      </c>
      <c r="K3" s="9">
        <v>22</v>
      </c>
      <c r="L3" s="14">
        <v>0.42727272727272725</v>
      </c>
      <c r="M3" s="14">
        <v>0.69090909090909103</v>
      </c>
      <c r="N3" s="14">
        <v>0.74545454545454548</v>
      </c>
      <c r="O3" s="48">
        <v>44001</v>
      </c>
      <c r="P3" s="9">
        <v>1</v>
      </c>
      <c r="Q3" s="49">
        <v>0.58263888888888882</v>
      </c>
      <c r="R3" s="9">
        <v>22.8</v>
      </c>
      <c r="S3" s="9">
        <f>AVERAGE(83,84)</f>
        <v>83.5</v>
      </c>
      <c r="T3" s="9">
        <v>21</v>
      </c>
      <c r="U3" s="14">
        <v>0.35238095238095235</v>
      </c>
      <c r="V3" s="14">
        <v>0.61904761904761896</v>
      </c>
      <c r="W3" s="14">
        <v>0.66666666666666663</v>
      </c>
      <c r="X3" s="48">
        <v>44015</v>
      </c>
      <c r="Y3" s="9">
        <v>1</v>
      </c>
      <c r="Z3" s="49">
        <v>0.56111111111111112</v>
      </c>
      <c r="AA3" s="9">
        <v>22.2</v>
      </c>
      <c r="AB3" s="9">
        <f>AVERAGE(83,82)</f>
        <v>82.5</v>
      </c>
      <c r="AC3" s="9">
        <v>19</v>
      </c>
      <c r="AD3" s="14">
        <v>3.1578947368421054E-2</v>
      </c>
      <c r="AE3" s="14">
        <v>0.3473684210526316</v>
      </c>
      <c r="AF3" s="14">
        <v>0.52631578947368429</v>
      </c>
    </row>
    <row r="4" spans="1:32" x14ac:dyDescent="0.2">
      <c r="A4" s="4" t="s">
        <v>16</v>
      </c>
      <c r="B4" s="5">
        <v>0.01</v>
      </c>
      <c r="C4" s="4" t="s">
        <v>17</v>
      </c>
      <c r="D4" s="4">
        <v>2</v>
      </c>
      <c r="E4" s="20">
        <v>0.2857142857142857</v>
      </c>
      <c r="F4" s="6">
        <v>43989</v>
      </c>
      <c r="G4" s="4">
        <v>1</v>
      </c>
      <c r="H4" s="4" t="s">
        <v>21</v>
      </c>
      <c r="I4" s="1">
        <v>22.8</v>
      </c>
      <c r="J4" s="3">
        <v>0.51</v>
      </c>
      <c r="K4" s="1">
        <v>24</v>
      </c>
      <c r="L4" s="12">
        <v>0.35</v>
      </c>
      <c r="M4" s="12">
        <v>0.68333333333333335</v>
      </c>
      <c r="N4" s="12">
        <v>0.69166666666666665</v>
      </c>
      <c r="O4" s="46">
        <v>44001</v>
      </c>
      <c r="P4" s="1">
        <v>1</v>
      </c>
      <c r="Q4" s="47">
        <v>0.58263888888888882</v>
      </c>
      <c r="R4" s="1">
        <v>22.8</v>
      </c>
      <c r="S4" s="1">
        <f>AVERAGE(83,84)</f>
        <v>83.5</v>
      </c>
      <c r="T4" s="1">
        <v>24</v>
      </c>
      <c r="U4" s="12">
        <v>0.14166666666666666</v>
      </c>
      <c r="V4" s="12">
        <v>0.55833333333333335</v>
      </c>
      <c r="W4" s="12">
        <v>0.6</v>
      </c>
      <c r="X4" s="55">
        <v>44015</v>
      </c>
      <c r="Y4" s="27">
        <v>1</v>
      </c>
      <c r="Z4" s="56">
        <v>0.56111111111111112</v>
      </c>
      <c r="AA4" s="27">
        <v>22.2</v>
      </c>
      <c r="AB4" s="27">
        <f>AVERAGE(83,82)</f>
        <v>82.5</v>
      </c>
      <c r="AC4" s="1">
        <v>22</v>
      </c>
      <c r="AD4" s="12">
        <v>0</v>
      </c>
      <c r="AE4" s="12">
        <v>0.16363636363636364</v>
      </c>
      <c r="AF4" s="12">
        <v>0.33636363636363631</v>
      </c>
    </row>
    <row r="5" spans="1:32" x14ac:dyDescent="0.2">
      <c r="A5" s="4" t="s">
        <v>16</v>
      </c>
      <c r="B5" s="5">
        <v>0.01</v>
      </c>
      <c r="C5" s="4" t="s">
        <v>17</v>
      </c>
      <c r="D5" s="4">
        <v>3</v>
      </c>
      <c r="E5" s="20">
        <v>0.17142857142857143</v>
      </c>
      <c r="F5" s="6">
        <v>43989</v>
      </c>
      <c r="G5" s="4">
        <v>2</v>
      </c>
      <c r="H5" s="4" t="s">
        <v>22</v>
      </c>
      <c r="I5" s="1">
        <f>AVERAGE(22.5,22.8)</f>
        <v>22.65</v>
      </c>
      <c r="J5" s="3">
        <v>0.64</v>
      </c>
      <c r="K5" s="1">
        <v>29</v>
      </c>
      <c r="L5" s="12">
        <v>0.44137931034482758</v>
      </c>
      <c r="M5" s="12">
        <v>0.74482758620689649</v>
      </c>
      <c r="N5" s="12">
        <v>0.68965517241379315</v>
      </c>
      <c r="O5" s="46">
        <v>44001</v>
      </c>
      <c r="P5" s="1">
        <v>2</v>
      </c>
      <c r="Q5" s="47">
        <v>0.59305555555555556</v>
      </c>
      <c r="R5" s="1">
        <f>AVERAGE(22.5,22.8)</f>
        <v>22.65</v>
      </c>
      <c r="S5" s="1">
        <f>AVERAGE(82,87)</f>
        <v>84.5</v>
      </c>
      <c r="T5" s="1">
        <v>29</v>
      </c>
      <c r="U5" s="12">
        <v>0.28965517241379313</v>
      </c>
      <c r="V5" s="12">
        <v>0.68965517241379304</v>
      </c>
      <c r="W5" s="12">
        <v>0.70344827586206904</v>
      </c>
      <c r="X5" s="46">
        <v>44015</v>
      </c>
      <c r="Y5" s="1">
        <v>2</v>
      </c>
      <c r="Z5" s="47">
        <v>0.57222222222222219</v>
      </c>
      <c r="AA5" s="1">
        <f>AVERAGE(22.2,22.3)</f>
        <v>22.25</v>
      </c>
      <c r="AB5" s="1">
        <f>AVERAGE(79,86)</f>
        <v>82.5</v>
      </c>
      <c r="AC5" s="1">
        <v>27</v>
      </c>
      <c r="AD5" s="12">
        <v>0.1037037037037037</v>
      </c>
      <c r="AE5" s="12">
        <v>0.48148148148148151</v>
      </c>
      <c r="AF5" s="12">
        <v>0.57037037037037031</v>
      </c>
    </row>
    <row r="6" spans="1:32" x14ac:dyDescent="0.2">
      <c r="A6" s="4" t="s">
        <v>16</v>
      </c>
      <c r="B6" s="5">
        <v>0.01</v>
      </c>
      <c r="C6" s="4" t="s">
        <v>17</v>
      </c>
      <c r="D6" s="4">
        <v>4</v>
      </c>
      <c r="E6" s="20">
        <v>0.22857142857142856</v>
      </c>
      <c r="F6" s="6">
        <v>43989</v>
      </c>
      <c r="G6" s="4">
        <v>2</v>
      </c>
      <c r="H6" s="4" t="s">
        <v>22</v>
      </c>
      <c r="I6" s="1">
        <f>AVERAGE(22.5,22.8)</f>
        <v>22.65</v>
      </c>
      <c r="J6" s="3">
        <v>0.64</v>
      </c>
      <c r="K6" s="1">
        <v>26</v>
      </c>
      <c r="L6" s="12">
        <v>0.25384615384615383</v>
      </c>
      <c r="M6" s="12">
        <v>0.56153846153846154</v>
      </c>
      <c r="N6" s="12">
        <v>0.60769230769230764</v>
      </c>
      <c r="O6" s="46">
        <v>44001</v>
      </c>
      <c r="P6" s="1">
        <v>2</v>
      </c>
      <c r="Q6" s="47">
        <v>0.59305555555555556</v>
      </c>
      <c r="R6" s="1">
        <f>AVERAGE(22.5,22.8)</f>
        <v>22.65</v>
      </c>
      <c r="S6" s="1">
        <f>AVERAGE(82,87)</f>
        <v>84.5</v>
      </c>
      <c r="T6" s="1">
        <v>25</v>
      </c>
      <c r="U6" s="12">
        <v>0.28799999999999998</v>
      </c>
      <c r="V6" s="12">
        <v>0.64799999999999991</v>
      </c>
      <c r="W6" s="12">
        <v>0.67200000000000004</v>
      </c>
      <c r="X6" s="46">
        <v>44015</v>
      </c>
      <c r="Y6" s="1">
        <v>2</v>
      </c>
      <c r="Z6" s="47">
        <v>0.57222222222222219</v>
      </c>
      <c r="AA6" s="1">
        <f>AVERAGE(22.2,22.3)</f>
        <v>22.25</v>
      </c>
      <c r="AB6" s="1">
        <f>AVERAGE(79,86)</f>
        <v>82.5</v>
      </c>
      <c r="AC6" s="1">
        <v>25</v>
      </c>
      <c r="AD6" s="12">
        <v>5.6000000000000008E-2</v>
      </c>
      <c r="AE6" s="12">
        <v>0.30399999999999999</v>
      </c>
      <c r="AF6" s="12">
        <v>0.376</v>
      </c>
    </row>
    <row r="7" spans="1:32" x14ac:dyDescent="0.2">
      <c r="A7" s="4" t="s">
        <v>16</v>
      </c>
      <c r="B7" s="5">
        <v>0.01</v>
      </c>
      <c r="C7" s="4" t="s">
        <v>17</v>
      </c>
      <c r="D7" s="4">
        <v>5</v>
      </c>
      <c r="E7" s="20">
        <v>0.20588235294117646</v>
      </c>
      <c r="F7" s="6">
        <v>43989</v>
      </c>
      <c r="G7" s="4">
        <v>3</v>
      </c>
      <c r="H7" s="4" t="s">
        <v>23</v>
      </c>
      <c r="I7" s="1">
        <v>22.8</v>
      </c>
      <c r="J7" s="23">
        <v>0.66500000000000004</v>
      </c>
      <c r="K7" s="1">
        <v>27</v>
      </c>
      <c r="L7" s="12">
        <v>0.59259259259259256</v>
      </c>
      <c r="M7" s="12">
        <v>0.7777777777777779</v>
      </c>
      <c r="N7" s="12">
        <v>0.82222222222222219</v>
      </c>
      <c r="O7" s="46">
        <v>44001</v>
      </c>
      <c r="P7" s="1">
        <v>3</v>
      </c>
      <c r="Q7" s="47">
        <v>0.60555555555555551</v>
      </c>
      <c r="R7" s="1">
        <v>22.8</v>
      </c>
      <c r="S7" s="1">
        <v>81</v>
      </c>
      <c r="T7" s="1">
        <v>27</v>
      </c>
      <c r="U7" s="12">
        <v>0.36296296296296293</v>
      </c>
      <c r="V7" s="12">
        <v>0.71111111111111103</v>
      </c>
      <c r="W7" s="12">
        <v>0.71111111111111103</v>
      </c>
      <c r="X7" s="46">
        <v>44015</v>
      </c>
      <c r="Y7" s="1">
        <v>3</v>
      </c>
      <c r="Z7" s="47">
        <v>0.58333333333333337</v>
      </c>
      <c r="AA7" s="1">
        <f>AVERAGE(22.2,22.3)</f>
        <v>22.25</v>
      </c>
      <c r="AB7" s="1">
        <f>AVERAGE(79,87)</f>
        <v>83</v>
      </c>
      <c r="AC7" s="1">
        <v>26</v>
      </c>
      <c r="AD7" s="12">
        <v>0.13076923076923078</v>
      </c>
      <c r="AE7" s="12">
        <v>0.46923076923076917</v>
      </c>
      <c r="AF7" s="12">
        <v>0.56153846153846154</v>
      </c>
    </row>
    <row r="8" spans="1:32" x14ac:dyDescent="0.2">
      <c r="A8" s="4" t="s">
        <v>16</v>
      </c>
      <c r="B8" s="5">
        <v>0.01</v>
      </c>
      <c r="C8" s="4" t="s">
        <v>17</v>
      </c>
      <c r="D8" s="4">
        <v>6</v>
      </c>
      <c r="E8" s="20">
        <v>0.37142857142857144</v>
      </c>
      <c r="F8" s="6">
        <v>43989</v>
      </c>
      <c r="G8" s="4">
        <v>3</v>
      </c>
      <c r="H8" s="4" t="s">
        <v>23</v>
      </c>
      <c r="I8" s="1">
        <v>22.8</v>
      </c>
      <c r="J8" s="23">
        <v>0.66500000000000004</v>
      </c>
      <c r="K8" s="1">
        <v>22</v>
      </c>
      <c r="L8" s="12">
        <v>0.45454545454545459</v>
      </c>
      <c r="M8" s="12">
        <v>0.74545454545454548</v>
      </c>
      <c r="N8" s="12">
        <v>0.73636363636363644</v>
      </c>
      <c r="O8" s="46">
        <v>44001</v>
      </c>
      <c r="P8" s="1">
        <v>3</v>
      </c>
      <c r="Q8" s="47">
        <v>0.60555555555555551</v>
      </c>
      <c r="R8" s="1">
        <v>22.8</v>
      </c>
      <c r="S8" s="1">
        <v>81</v>
      </c>
      <c r="T8" s="1">
        <v>21</v>
      </c>
      <c r="U8" s="12">
        <v>0.39999999999999997</v>
      </c>
      <c r="V8" s="12">
        <v>0.71428571428571419</v>
      </c>
      <c r="W8" s="12">
        <v>0.8571428571428571</v>
      </c>
      <c r="X8" s="46">
        <v>44015</v>
      </c>
      <c r="Y8" s="1">
        <v>3</v>
      </c>
      <c r="Z8" s="47">
        <v>0.58333333333333337</v>
      </c>
      <c r="AA8" s="1">
        <f>AVERAGE(22.2,22.3)</f>
        <v>22.25</v>
      </c>
      <c r="AB8" s="1">
        <f>AVERAGE(79,87)</f>
        <v>83</v>
      </c>
      <c r="AC8" s="1">
        <v>21</v>
      </c>
      <c r="AD8" s="12">
        <v>8.5714285714285715E-2</v>
      </c>
      <c r="AE8" s="12">
        <v>0.4</v>
      </c>
      <c r="AF8" s="12">
        <v>0.50476190476190474</v>
      </c>
    </row>
    <row r="9" spans="1:32" x14ac:dyDescent="0.2">
      <c r="A9" s="4" t="s">
        <v>16</v>
      </c>
      <c r="B9" s="5">
        <v>0.01</v>
      </c>
      <c r="C9" s="4" t="s">
        <v>17</v>
      </c>
      <c r="D9" s="4">
        <v>7</v>
      </c>
      <c r="E9" s="20">
        <v>0.31428571428571428</v>
      </c>
      <c r="F9" s="6">
        <v>43989</v>
      </c>
      <c r="G9" s="4">
        <v>4</v>
      </c>
      <c r="H9" s="4" t="s">
        <v>24</v>
      </c>
      <c r="I9" s="1">
        <f>AVERAGE(22.5,22.8)</f>
        <v>22.65</v>
      </c>
      <c r="J9" s="11">
        <v>0.64</v>
      </c>
      <c r="K9" s="1">
        <v>23</v>
      </c>
      <c r="L9" s="12">
        <v>0.42608695652173917</v>
      </c>
      <c r="M9" s="12">
        <v>0.73913043478260865</v>
      </c>
      <c r="N9" s="12">
        <v>0.78260869565217395</v>
      </c>
      <c r="O9" s="46">
        <v>44001</v>
      </c>
      <c r="P9" s="1">
        <v>4</v>
      </c>
      <c r="Q9" s="47">
        <v>0.6166666666666667</v>
      </c>
      <c r="R9" s="1">
        <f>AVERAGE(22.6,22.8)</f>
        <v>22.700000000000003</v>
      </c>
      <c r="S9" s="1">
        <f>AVERAGE(82,87)</f>
        <v>84.5</v>
      </c>
      <c r="T9" s="1">
        <v>20</v>
      </c>
      <c r="U9" s="12">
        <v>0.37</v>
      </c>
      <c r="V9" s="12">
        <v>0.64</v>
      </c>
      <c r="W9" s="12">
        <v>0.75</v>
      </c>
      <c r="X9" s="46">
        <v>44015</v>
      </c>
      <c r="Y9" s="1">
        <v>4</v>
      </c>
      <c r="Z9" s="47">
        <v>0.59444444444444444</v>
      </c>
      <c r="AA9" s="1">
        <v>22.3</v>
      </c>
      <c r="AB9" s="1">
        <f>AVERAGE(82,87)</f>
        <v>84.5</v>
      </c>
      <c r="AC9" s="1">
        <v>19</v>
      </c>
      <c r="AD9" s="12">
        <v>0.16842105263157894</v>
      </c>
      <c r="AE9" s="12">
        <v>0.41052631578947363</v>
      </c>
      <c r="AF9" s="12">
        <v>0.5473684210526315</v>
      </c>
    </row>
    <row r="10" spans="1:32" x14ac:dyDescent="0.2">
      <c r="A10" s="4" t="s">
        <v>16</v>
      </c>
      <c r="B10" s="5">
        <v>0.01</v>
      </c>
      <c r="C10" s="4" t="s">
        <v>17</v>
      </c>
      <c r="D10" s="4">
        <v>8</v>
      </c>
      <c r="E10" s="20">
        <v>0.11428571428571428</v>
      </c>
      <c r="F10" s="6">
        <v>43989</v>
      </c>
      <c r="G10" s="4">
        <v>4</v>
      </c>
      <c r="H10" s="4" t="s">
        <v>24</v>
      </c>
      <c r="I10" s="1">
        <f>AVERAGE(22.5,22.8)</f>
        <v>22.65</v>
      </c>
      <c r="J10" s="11">
        <v>0.64</v>
      </c>
      <c r="K10" s="1">
        <v>32</v>
      </c>
      <c r="L10" s="12">
        <v>0.29375000000000001</v>
      </c>
      <c r="M10" s="12">
        <v>0.5625</v>
      </c>
      <c r="N10" s="12">
        <v>0.61875000000000002</v>
      </c>
      <c r="O10" s="46">
        <v>44001</v>
      </c>
      <c r="P10" s="1">
        <v>4</v>
      </c>
      <c r="Q10" s="47">
        <v>0.6166666666666667</v>
      </c>
      <c r="R10" s="1">
        <f>AVERAGE(22.6,22.8)</f>
        <v>22.700000000000003</v>
      </c>
      <c r="S10" s="1">
        <f>AVERAGE(82,87)</f>
        <v>84.5</v>
      </c>
      <c r="T10" s="1">
        <v>32</v>
      </c>
      <c r="U10" s="12">
        <v>0.22500000000000001</v>
      </c>
      <c r="V10" s="12">
        <v>0.45624999999999999</v>
      </c>
      <c r="W10" s="12">
        <v>0.47499999999999998</v>
      </c>
      <c r="X10" s="46">
        <v>44015</v>
      </c>
      <c r="Y10" s="1">
        <v>4</v>
      </c>
      <c r="Z10" s="47">
        <v>0.59444444444444444</v>
      </c>
      <c r="AA10" s="1">
        <v>22.3</v>
      </c>
      <c r="AB10" s="1">
        <f>AVERAGE(82,87)</f>
        <v>84.5</v>
      </c>
      <c r="AC10" s="1">
        <v>30</v>
      </c>
      <c r="AD10" s="12">
        <v>0.12666666666666668</v>
      </c>
      <c r="AE10" s="12">
        <v>0.39999999999999997</v>
      </c>
      <c r="AF10" s="12">
        <v>0.48</v>
      </c>
    </row>
    <row r="11" spans="1:32" s="9" customFormat="1" x14ac:dyDescent="0.2">
      <c r="A11" s="7" t="s">
        <v>18</v>
      </c>
      <c r="B11" s="8">
        <v>0.01</v>
      </c>
      <c r="C11" s="7" t="s">
        <v>17</v>
      </c>
      <c r="D11" s="7">
        <v>9</v>
      </c>
      <c r="E11" s="21">
        <v>0.31428571428571428</v>
      </c>
      <c r="F11" s="10">
        <v>43996</v>
      </c>
      <c r="G11" s="7">
        <v>3</v>
      </c>
      <c r="H11" s="7" t="s">
        <v>29</v>
      </c>
      <c r="I11" s="9">
        <v>22.7</v>
      </c>
      <c r="J11" s="13">
        <v>0.57999999999999996</v>
      </c>
      <c r="K11" s="9">
        <v>24</v>
      </c>
      <c r="L11" s="14">
        <v>0.35</v>
      </c>
      <c r="M11" s="14">
        <v>0.65</v>
      </c>
      <c r="N11" s="14">
        <v>0.69166666666666665</v>
      </c>
      <c r="O11" s="48">
        <v>44008</v>
      </c>
      <c r="P11" s="9">
        <v>3</v>
      </c>
      <c r="Q11" s="49">
        <v>0.6118055555555556</v>
      </c>
      <c r="R11" s="9">
        <f>AVERAGE(21.5,22.1)</f>
        <v>21.8</v>
      </c>
      <c r="S11" s="9">
        <f>AVERAGE(79,82)</f>
        <v>80.5</v>
      </c>
      <c r="T11" s="9">
        <v>24</v>
      </c>
      <c r="U11" s="14">
        <v>0.30108695652173911</v>
      </c>
      <c r="V11" s="14">
        <v>0.68840579710144933</v>
      </c>
      <c r="W11" s="14">
        <v>0.73949275362318834</v>
      </c>
      <c r="X11" s="48">
        <v>44022</v>
      </c>
      <c r="Y11" s="9">
        <v>3</v>
      </c>
      <c r="Z11" s="49">
        <v>0.57152777777777775</v>
      </c>
      <c r="AA11" s="9">
        <v>21.1</v>
      </c>
      <c r="AB11" s="9">
        <v>86.5</v>
      </c>
      <c r="AC11" s="9">
        <v>22</v>
      </c>
      <c r="AD11" s="14">
        <v>0.11818181818181817</v>
      </c>
      <c r="AE11" s="14">
        <v>0.41818181818181815</v>
      </c>
      <c r="AF11" s="14">
        <v>0.53636363636363638</v>
      </c>
    </row>
    <row r="12" spans="1:32" x14ac:dyDescent="0.2">
      <c r="A12" s="4" t="s">
        <v>18</v>
      </c>
      <c r="B12" s="5">
        <v>0.01</v>
      </c>
      <c r="C12" s="4" t="s">
        <v>17</v>
      </c>
      <c r="D12" s="4">
        <v>10</v>
      </c>
      <c r="E12" s="20">
        <v>0.4</v>
      </c>
      <c r="F12" s="6">
        <v>43996</v>
      </c>
      <c r="G12" s="4">
        <v>3</v>
      </c>
      <c r="H12" s="22" t="s">
        <v>29</v>
      </c>
      <c r="I12" s="27">
        <v>22.7</v>
      </c>
      <c r="J12" s="31">
        <v>0.57999999999999996</v>
      </c>
      <c r="K12" s="1">
        <v>21</v>
      </c>
      <c r="L12" s="12">
        <v>0.58095238095238089</v>
      </c>
      <c r="M12" s="12">
        <v>0.86666666666666659</v>
      </c>
      <c r="N12" s="12">
        <v>0.89523809523809528</v>
      </c>
      <c r="O12" s="55">
        <v>44008</v>
      </c>
      <c r="P12" s="27">
        <v>3</v>
      </c>
      <c r="Q12" s="56">
        <v>0.6118055555555556</v>
      </c>
      <c r="R12" s="27">
        <f>AVERAGE(21.5,22.1)</f>
        <v>21.8</v>
      </c>
      <c r="S12" s="27">
        <f>AVERAGE(79,82)</f>
        <v>80.5</v>
      </c>
      <c r="T12" s="1">
        <v>21</v>
      </c>
      <c r="U12" s="12">
        <v>0.40952380952380951</v>
      </c>
      <c r="V12" s="12">
        <v>0.77142857142857146</v>
      </c>
      <c r="W12" s="12">
        <v>0.81904761904761902</v>
      </c>
      <c r="X12" s="55">
        <v>44022</v>
      </c>
      <c r="Y12" s="27">
        <v>3</v>
      </c>
      <c r="Z12" s="56">
        <v>0.57152777777777775</v>
      </c>
      <c r="AA12" s="27">
        <v>21.1</v>
      </c>
      <c r="AB12" s="27">
        <v>86.5</v>
      </c>
      <c r="AC12" s="1">
        <v>21</v>
      </c>
      <c r="AD12" s="12">
        <v>6.6666666666666666E-2</v>
      </c>
      <c r="AE12" s="12">
        <v>0.39047619047619042</v>
      </c>
      <c r="AF12" s="12">
        <v>0.56190476190476191</v>
      </c>
    </row>
    <row r="13" spans="1:32" x14ac:dyDescent="0.2">
      <c r="A13" s="4" t="s">
        <v>18</v>
      </c>
      <c r="B13" s="5">
        <v>0.01</v>
      </c>
      <c r="C13" s="4" t="s">
        <v>17</v>
      </c>
      <c r="D13" s="4">
        <v>11</v>
      </c>
      <c r="E13" s="20">
        <v>0.17142857142857143</v>
      </c>
      <c r="F13" s="6">
        <v>43996</v>
      </c>
      <c r="G13" s="4">
        <v>4</v>
      </c>
      <c r="H13" s="4" t="s">
        <v>30</v>
      </c>
      <c r="I13" s="1">
        <v>22.8</v>
      </c>
      <c r="J13" s="11">
        <v>0.61</v>
      </c>
      <c r="K13" s="1">
        <v>29</v>
      </c>
      <c r="L13" s="12">
        <v>0.46206896551724136</v>
      </c>
      <c r="M13" s="12">
        <v>0.73103448275862071</v>
      </c>
      <c r="N13" s="12">
        <v>0.7310344827586206</v>
      </c>
      <c r="O13" s="46">
        <v>44008</v>
      </c>
      <c r="P13" s="1">
        <v>4</v>
      </c>
      <c r="Q13" s="47">
        <v>0.62361111111111112</v>
      </c>
      <c r="R13" s="1">
        <f>AVERAGE(21.8,22.1)</f>
        <v>21.950000000000003</v>
      </c>
      <c r="S13" s="1">
        <v>71</v>
      </c>
      <c r="T13" s="1">
        <v>26</v>
      </c>
      <c r="U13" s="12">
        <v>0.29230769230769227</v>
      </c>
      <c r="V13" s="12">
        <v>0.6</v>
      </c>
      <c r="W13" s="12">
        <v>0.66923076923076918</v>
      </c>
      <c r="X13" s="46">
        <v>44022</v>
      </c>
      <c r="Y13" s="1">
        <v>4</v>
      </c>
      <c r="Z13" s="47">
        <v>0.58402777777777781</v>
      </c>
      <c r="AA13" s="1">
        <f>AVERAGE(21.1,21)</f>
        <v>21.05</v>
      </c>
      <c r="AB13" s="1">
        <f>AVERAGE(88,95)</f>
        <v>91.5</v>
      </c>
      <c r="AC13" s="1">
        <v>24</v>
      </c>
      <c r="AD13" s="12">
        <v>0.11847826086956521</v>
      </c>
      <c r="AE13" s="12">
        <v>0.36268115942028983</v>
      </c>
      <c r="AF13" s="12">
        <v>0.44601449275362315</v>
      </c>
    </row>
    <row r="14" spans="1:32" x14ac:dyDescent="0.2">
      <c r="A14" s="4" t="s">
        <v>18</v>
      </c>
      <c r="B14" s="5">
        <v>0.01</v>
      </c>
      <c r="C14" s="4" t="s">
        <v>17</v>
      </c>
      <c r="D14" s="4">
        <v>12</v>
      </c>
      <c r="E14" s="20">
        <v>0.22857142857142856</v>
      </c>
      <c r="F14" s="6">
        <v>43996</v>
      </c>
      <c r="G14" s="4">
        <v>4</v>
      </c>
      <c r="H14" s="4" t="s">
        <v>30</v>
      </c>
      <c r="I14" s="1">
        <v>22.8</v>
      </c>
      <c r="J14" s="11">
        <v>0.61</v>
      </c>
      <c r="K14" s="1">
        <v>27</v>
      </c>
      <c r="L14" s="12">
        <v>0.37037037037037035</v>
      </c>
      <c r="M14" s="12">
        <v>0.62222222222222212</v>
      </c>
      <c r="N14" s="12">
        <v>0.65185185185185179</v>
      </c>
      <c r="O14" s="46">
        <v>44008</v>
      </c>
      <c r="P14" s="1">
        <v>4</v>
      </c>
      <c r="Q14" s="47">
        <v>0.62361111111111112</v>
      </c>
      <c r="R14" s="1">
        <f>AVERAGE(21.8,22.1)</f>
        <v>21.950000000000003</v>
      </c>
      <c r="S14" s="1">
        <v>71</v>
      </c>
      <c r="T14" s="1">
        <v>25</v>
      </c>
      <c r="U14" s="12">
        <v>0.32</v>
      </c>
      <c r="V14" s="12">
        <v>0.63200000000000001</v>
      </c>
      <c r="W14" s="12">
        <v>0.72799999999999998</v>
      </c>
      <c r="X14" s="46">
        <v>44022</v>
      </c>
      <c r="Y14" s="1">
        <v>4</v>
      </c>
      <c r="Z14" s="47">
        <v>0.58402777777777781</v>
      </c>
      <c r="AA14" s="1">
        <f>AVERAGE(21.1,21)</f>
        <v>21.05</v>
      </c>
      <c r="AB14" s="1">
        <f>AVERAGE(88,95)</f>
        <v>91.5</v>
      </c>
      <c r="AC14" s="1">
        <v>24</v>
      </c>
      <c r="AD14" s="12">
        <v>0.211231884057971</v>
      </c>
      <c r="AE14" s="12">
        <v>0.52173913043478259</v>
      </c>
      <c r="AF14" s="12">
        <v>0.55579710144927541</v>
      </c>
    </row>
    <row r="15" spans="1:32" x14ac:dyDescent="0.2">
      <c r="A15" s="4" t="s">
        <v>18</v>
      </c>
      <c r="B15" s="5">
        <v>0.01</v>
      </c>
      <c r="C15" s="4" t="s">
        <v>17</v>
      </c>
      <c r="D15" s="4">
        <v>13</v>
      </c>
      <c r="E15" s="20">
        <v>0.2857142857142857</v>
      </c>
      <c r="F15" s="6">
        <v>43996</v>
      </c>
      <c r="G15" s="4">
        <v>5</v>
      </c>
      <c r="H15" s="4" t="s">
        <v>31</v>
      </c>
      <c r="I15" s="1">
        <v>22.7</v>
      </c>
      <c r="J15" s="11">
        <v>0.6</v>
      </c>
      <c r="K15" s="1">
        <v>25</v>
      </c>
      <c r="L15" s="12">
        <v>0.43200000000000005</v>
      </c>
      <c r="M15" s="12">
        <v>0.65600000000000003</v>
      </c>
      <c r="N15" s="12">
        <v>0.72</v>
      </c>
      <c r="O15" s="46">
        <v>44008</v>
      </c>
      <c r="P15" s="1">
        <v>5</v>
      </c>
      <c r="Q15" s="47">
        <v>0.63472222222222219</v>
      </c>
      <c r="R15" s="1">
        <v>21.9</v>
      </c>
      <c r="S15" s="1">
        <f>AVERAGE(74,78)</f>
        <v>76</v>
      </c>
      <c r="T15" s="1">
        <v>25</v>
      </c>
      <c r="U15" s="12">
        <v>0.248</v>
      </c>
      <c r="V15" s="12">
        <v>0.56000000000000005</v>
      </c>
      <c r="W15" s="12">
        <v>0.60799999999999998</v>
      </c>
      <c r="X15" s="46">
        <v>44022</v>
      </c>
      <c r="Y15" s="1">
        <v>5</v>
      </c>
      <c r="Z15" s="47">
        <v>0.59652777777777777</v>
      </c>
      <c r="AA15" s="1">
        <f>AVERAGE(21.2,21.3)</f>
        <v>21.25</v>
      </c>
      <c r="AB15" s="1">
        <f>AVERAGE(93,99)</f>
        <v>96</v>
      </c>
      <c r="AC15" s="1">
        <v>25</v>
      </c>
      <c r="AD15" s="12">
        <v>7.1999999999999995E-2</v>
      </c>
      <c r="AE15" s="12">
        <v>0.31999999999999995</v>
      </c>
      <c r="AF15" s="12">
        <v>0.41600000000000004</v>
      </c>
    </row>
    <row r="16" spans="1:32" x14ac:dyDescent="0.2">
      <c r="A16" s="4" t="s">
        <v>18</v>
      </c>
      <c r="B16" s="5">
        <v>0.01</v>
      </c>
      <c r="C16" s="4" t="s">
        <v>17</v>
      </c>
      <c r="D16" s="4">
        <v>14</v>
      </c>
      <c r="E16" s="20">
        <v>0.34285714285714286</v>
      </c>
      <c r="F16" s="6">
        <v>43996</v>
      </c>
      <c r="G16" s="4">
        <v>5</v>
      </c>
      <c r="H16" s="4" t="s">
        <v>31</v>
      </c>
      <c r="I16" s="1">
        <v>22.7</v>
      </c>
      <c r="J16" s="11">
        <v>0.6</v>
      </c>
      <c r="K16" s="1">
        <v>21</v>
      </c>
      <c r="L16" s="12">
        <v>0.44761904761904764</v>
      </c>
      <c r="M16" s="12">
        <v>0.68571428571428572</v>
      </c>
      <c r="N16" s="12">
        <v>0.68571428571428572</v>
      </c>
      <c r="O16" s="46">
        <v>44008</v>
      </c>
      <c r="P16" s="1">
        <v>5</v>
      </c>
      <c r="Q16" s="47">
        <v>0.63472222222222219</v>
      </c>
      <c r="R16" s="1">
        <v>21.9</v>
      </c>
      <c r="S16" s="1">
        <f>AVERAGE(74,78)</f>
        <v>76</v>
      </c>
      <c r="T16" s="1">
        <v>21</v>
      </c>
      <c r="U16" s="12">
        <v>0.23809523809523805</v>
      </c>
      <c r="V16" s="12">
        <v>0.61904761904761896</v>
      </c>
      <c r="W16" s="12">
        <v>0.61904761904761907</v>
      </c>
      <c r="X16" s="46">
        <v>44022</v>
      </c>
      <c r="Y16" s="1">
        <v>5</v>
      </c>
      <c r="Z16" s="47">
        <v>0.59652777777777777</v>
      </c>
      <c r="AA16" s="1">
        <f>AVERAGE(21.2,21.3)</f>
        <v>21.25</v>
      </c>
      <c r="AB16" s="1">
        <f>AVERAGE(93,99)</f>
        <v>96</v>
      </c>
      <c r="AC16" s="1">
        <v>21</v>
      </c>
      <c r="AD16" s="12">
        <v>0.10476190476190475</v>
      </c>
      <c r="AE16" s="12">
        <v>0.419047619047619</v>
      </c>
      <c r="AF16" s="12">
        <v>0.48571428571428565</v>
      </c>
    </row>
    <row r="17" spans="1:32" x14ac:dyDescent="0.2">
      <c r="A17" s="4" t="s">
        <v>18</v>
      </c>
      <c r="B17" s="5">
        <v>0.01</v>
      </c>
      <c r="C17" s="4" t="s">
        <v>17</v>
      </c>
      <c r="D17" s="4">
        <v>15</v>
      </c>
      <c r="E17" s="20">
        <v>0.4</v>
      </c>
      <c r="F17" s="6">
        <v>43996</v>
      </c>
      <c r="G17" s="4">
        <v>6</v>
      </c>
      <c r="H17" s="4" t="s">
        <v>32</v>
      </c>
      <c r="I17" s="1">
        <v>22.5</v>
      </c>
      <c r="J17" s="11">
        <v>0.56999999999999995</v>
      </c>
      <c r="K17" s="1">
        <v>22</v>
      </c>
      <c r="L17" s="12">
        <v>0.38181818181818183</v>
      </c>
      <c r="M17" s="12">
        <v>0.61818181818181817</v>
      </c>
      <c r="N17" s="12">
        <v>0.59999999999999987</v>
      </c>
      <c r="O17" s="46">
        <v>44008</v>
      </c>
      <c r="P17" s="1">
        <v>6</v>
      </c>
      <c r="Q17" s="47">
        <v>0.14652777777777778</v>
      </c>
      <c r="R17" s="1">
        <f>AVERAGE(21.9,22.1)</f>
        <v>22</v>
      </c>
      <c r="S17" s="1">
        <f>AVERAGE(77,75)</f>
        <v>76</v>
      </c>
      <c r="T17" s="1">
        <v>22</v>
      </c>
      <c r="U17" s="12">
        <v>0.25454545454545452</v>
      </c>
      <c r="V17" s="12">
        <v>0.59999999999999987</v>
      </c>
      <c r="W17" s="12">
        <v>0.63636363636363635</v>
      </c>
      <c r="X17" s="46">
        <v>44022</v>
      </c>
      <c r="Y17" s="1">
        <v>6</v>
      </c>
      <c r="Z17" s="47">
        <v>0.60902777777777783</v>
      </c>
      <c r="AA17" s="1">
        <f>AVERAGE(21.3,21.5)</f>
        <v>21.4</v>
      </c>
      <c r="AB17" s="1">
        <f>AVERAGE(68,88)</f>
        <v>78</v>
      </c>
      <c r="AC17" s="1">
        <v>21</v>
      </c>
      <c r="AD17" s="12">
        <v>2.8571428571428571E-2</v>
      </c>
      <c r="AE17" s="12">
        <v>0.29523809523809519</v>
      </c>
      <c r="AF17" s="12">
        <v>0.39047619047619048</v>
      </c>
    </row>
    <row r="18" spans="1:32" ht="17" thickBot="1" x14ac:dyDescent="0.25">
      <c r="A18" s="4" t="s">
        <v>18</v>
      </c>
      <c r="B18" s="5">
        <v>0.01</v>
      </c>
      <c r="C18" s="4" t="s">
        <v>17</v>
      </c>
      <c r="D18" s="4">
        <v>16</v>
      </c>
      <c r="E18" s="20">
        <v>0.2857142857142857</v>
      </c>
      <c r="F18" s="6">
        <v>43996</v>
      </c>
      <c r="G18" s="4">
        <v>6</v>
      </c>
      <c r="H18" s="4" t="s">
        <v>32</v>
      </c>
      <c r="I18" s="1">
        <v>22.5</v>
      </c>
      <c r="J18" s="11">
        <v>0.56999999999999995</v>
      </c>
      <c r="K18" s="44">
        <v>25</v>
      </c>
      <c r="L18" s="45">
        <v>0.64000000000000012</v>
      </c>
      <c r="M18" s="45">
        <v>0.80800000000000005</v>
      </c>
      <c r="N18" s="45">
        <v>0.84000000000000008</v>
      </c>
      <c r="O18" s="46">
        <v>44008</v>
      </c>
      <c r="P18" s="1">
        <v>6</v>
      </c>
      <c r="Q18" s="47">
        <v>0.14652777777777778</v>
      </c>
      <c r="R18" s="1">
        <f>AVERAGE(21.9,22.1)</f>
        <v>22</v>
      </c>
      <c r="S18" s="1">
        <f>AVERAGE(77,75)</f>
        <v>76</v>
      </c>
      <c r="T18" s="1">
        <v>25</v>
      </c>
      <c r="U18" s="12">
        <v>0.25600000000000001</v>
      </c>
      <c r="V18" s="12">
        <v>0.60799999999999998</v>
      </c>
      <c r="W18" s="12">
        <v>0.61599999999999999</v>
      </c>
      <c r="X18" s="46">
        <v>44022</v>
      </c>
      <c r="Y18" s="1">
        <v>6</v>
      </c>
      <c r="Z18" s="47">
        <v>0.60902777777777783</v>
      </c>
      <c r="AA18" s="1">
        <f>AVERAGE(21.3,21.5)</f>
        <v>21.4</v>
      </c>
      <c r="AB18" s="1">
        <f>AVERAGE(68,88)</f>
        <v>78</v>
      </c>
      <c r="AC18" s="1">
        <v>25</v>
      </c>
      <c r="AD18" s="12">
        <v>3.2000000000000001E-2</v>
      </c>
      <c r="AE18" s="12">
        <v>0.128</v>
      </c>
      <c r="AF18" s="12">
        <v>0.22400000000000003</v>
      </c>
    </row>
    <row r="19" spans="1:32" s="9" customFormat="1" ht="17" thickBot="1" x14ac:dyDescent="0.25">
      <c r="A19" s="7" t="s">
        <v>16</v>
      </c>
      <c r="B19" s="8">
        <v>0.01</v>
      </c>
      <c r="C19" s="7" t="s">
        <v>19</v>
      </c>
      <c r="D19" s="17">
        <v>18</v>
      </c>
      <c r="E19" s="7"/>
      <c r="F19" s="10">
        <v>43989</v>
      </c>
      <c r="G19" s="7">
        <v>1</v>
      </c>
      <c r="H19" s="7" t="s">
        <v>21</v>
      </c>
      <c r="I19" s="9">
        <v>22.8</v>
      </c>
      <c r="J19" s="33">
        <v>0.51</v>
      </c>
      <c r="K19" s="9">
        <v>21</v>
      </c>
      <c r="L19" s="14">
        <v>0.64761904761904765</v>
      </c>
      <c r="M19" s="14">
        <v>0.88571428571428579</v>
      </c>
      <c r="N19" s="14">
        <v>0.96190476190476182</v>
      </c>
      <c r="O19" s="48">
        <v>44001</v>
      </c>
      <c r="P19" s="9">
        <v>1</v>
      </c>
      <c r="Q19" s="49">
        <v>0.58263888888888882</v>
      </c>
      <c r="R19" s="9">
        <v>22.8</v>
      </c>
      <c r="S19" s="9">
        <f>AVERAGE(83,84)</f>
        <v>83.5</v>
      </c>
      <c r="T19" s="9">
        <v>21</v>
      </c>
      <c r="U19" s="14">
        <v>0.68571428571428572</v>
      </c>
      <c r="V19" s="14">
        <v>0.89523809523809528</v>
      </c>
      <c r="W19" s="14">
        <v>0.88571428571428579</v>
      </c>
      <c r="X19" s="48">
        <v>44015</v>
      </c>
      <c r="Y19" s="9">
        <v>1</v>
      </c>
      <c r="Z19" s="49">
        <v>0.56111111111111112</v>
      </c>
      <c r="AA19" s="9">
        <v>22.2</v>
      </c>
      <c r="AB19" s="9">
        <f>AVERAGE(83,82)</f>
        <v>82.5</v>
      </c>
      <c r="AC19" s="9">
        <v>21</v>
      </c>
      <c r="AD19" s="14">
        <v>0.21904761904761902</v>
      </c>
      <c r="AE19" s="14">
        <v>0.66666666666666663</v>
      </c>
      <c r="AF19" s="14">
        <v>0.75238095238095237</v>
      </c>
    </row>
    <row r="20" spans="1:32" ht="17" thickBot="1" x14ac:dyDescent="0.25">
      <c r="A20" s="4" t="s">
        <v>16</v>
      </c>
      <c r="B20" s="5">
        <v>0.01</v>
      </c>
      <c r="C20" s="4" t="s">
        <v>19</v>
      </c>
      <c r="D20" s="17">
        <v>19</v>
      </c>
      <c r="F20" s="6">
        <v>43989</v>
      </c>
      <c r="G20" s="4">
        <v>1</v>
      </c>
      <c r="H20" s="4" t="s">
        <v>21</v>
      </c>
      <c r="I20" s="1">
        <v>22.8</v>
      </c>
      <c r="J20" s="3">
        <v>0.51</v>
      </c>
      <c r="K20" s="1">
        <v>25</v>
      </c>
      <c r="L20" s="28">
        <v>0.63200000000000001</v>
      </c>
      <c r="M20" s="28">
        <v>0.85600000000000009</v>
      </c>
      <c r="N20" s="28">
        <v>0.85600000000000009</v>
      </c>
      <c r="O20" s="46">
        <v>44001</v>
      </c>
      <c r="P20" s="1">
        <v>1</v>
      </c>
      <c r="Q20" s="47">
        <v>0.58263888888888882</v>
      </c>
      <c r="R20" s="1">
        <v>22.8</v>
      </c>
      <c r="S20" s="1">
        <f>AVERAGE(83,84)</f>
        <v>83.5</v>
      </c>
      <c r="T20" s="1">
        <v>15</v>
      </c>
      <c r="U20" s="12">
        <v>0.57333333333333336</v>
      </c>
      <c r="V20" s="12">
        <v>0.82666666666666677</v>
      </c>
      <c r="W20" s="12">
        <v>0.89333333333333331</v>
      </c>
      <c r="X20" s="55">
        <v>44015</v>
      </c>
      <c r="Y20" s="27">
        <v>1</v>
      </c>
      <c r="Z20" s="56">
        <v>0.56111111111111112</v>
      </c>
      <c r="AA20" s="27">
        <v>22.2</v>
      </c>
      <c r="AB20" s="27">
        <f>AVERAGE(83,82)</f>
        <v>82.5</v>
      </c>
      <c r="AC20" s="1">
        <v>15</v>
      </c>
      <c r="AD20" s="12">
        <v>0.13333333333333336</v>
      </c>
      <c r="AE20" s="12">
        <v>0.53333333333333344</v>
      </c>
      <c r="AF20" s="12">
        <v>0.65333333333333332</v>
      </c>
    </row>
    <row r="21" spans="1:32" ht="17" thickBot="1" x14ac:dyDescent="0.25">
      <c r="A21" s="4" t="s">
        <v>16</v>
      </c>
      <c r="B21" s="5">
        <v>0.01</v>
      </c>
      <c r="C21" s="4" t="s">
        <v>19</v>
      </c>
      <c r="D21" s="17">
        <v>20</v>
      </c>
      <c r="F21" s="6">
        <v>43989</v>
      </c>
      <c r="G21" s="4">
        <v>2</v>
      </c>
      <c r="H21" s="4" t="s">
        <v>22</v>
      </c>
      <c r="I21" s="1">
        <f>AVERAGE(22.5,22.8)</f>
        <v>22.65</v>
      </c>
      <c r="J21" s="3">
        <v>0.64</v>
      </c>
      <c r="K21" s="1">
        <v>24</v>
      </c>
      <c r="L21" s="12">
        <v>0.67500000000000004</v>
      </c>
      <c r="M21" s="12">
        <v>0.82499999999999996</v>
      </c>
      <c r="N21" s="12">
        <v>0.875</v>
      </c>
      <c r="O21" s="46">
        <v>44001</v>
      </c>
      <c r="P21" s="1">
        <v>2</v>
      </c>
      <c r="Q21" s="47">
        <v>0.59305555555555556</v>
      </c>
      <c r="R21" s="1">
        <f>AVERAGE(22.5,22.8)</f>
        <v>22.65</v>
      </c>
      <c r="S21" s="1">
        <f>AVERAGE(82,87)</f>
        <v>84.5</v>
      </c>
      <c r="T21" s="1">
        <v>24</v>
      </c>
      <c r="U21" s="12">
        <v>0.54166666666666674</v>
      </c>
      <c r="V21" s="12">
        <v>0.84166666666666656</v>
      </c>
      <c r="W21" s="12">
        <v>0.8</v>
      </c>
      <c r="X21" s="46">
        <v>44015</v>
      </c>
      <c r="Y21" s="1">
        <v>2</v>
      </c>
      <c r="Z21" s="47">
        <v>0.57222222222222219</v>
      </c>
      <c r="AA21" s="1">
        <f>AVERAGE(22.2,22.3)</f>
        <v>22.25</v>
      </c>
      <c r="AB21" s="1">
        <f>AVERAGE(79,86)</f>
        <v>82.5</v>
      </c>
      <c r="AC21" s="1">
        <v>24</v>
      </c>
      <c r="AD21" s="12">
        <v>0.25833333333333336</v>
      </c>
      <c r="AE21" s="12">
        <v>0.64999999999999991</v>
      </c>
      <c r="AF21" s="12">
        <v>0.72499999999999998</v>
      </c>
    </row>
    <row r="22" spans="1:32" ht="17" thickBot="1" x14ac:dyDescent="0.25">
      <c r="A22" s="4" t="s">
        <v>16</v>
      </c>
      <c r="B22" s="5">
        <v>0.01</v>
      </c>
      <c r="C22" s="4" t="s">
        <v>19</v>
      </c>
      <c r="D22" s="17">
        <v>21</v>
      </c>
      <c r="F22" s="6">
        <v>43989</v>
      </c>
      <c r="G22" s="4">
        <v>2</v>
      </c>
      <c r="H22" s="4" t="s">
        <v>22</v>
      </c>
      <c r="I22" s="1">
        <f>AVERAGE(22.5,22.8)</f>
        <v>22.65</v>
      </c>
      <c r="J22" s="3">
        <v>0.64</v>
      </c>
      <c r="K22" s="1">
        <v>25</v>
      </c>
      <c r="L22" s="12">
        <v>0.64</v>
      </c>
      <c r="M22" s="12">
        <v>0.85600000000000009</v>
      </c>
      <c r="N22" s="12">
        <v>0.88000000000000012</v>
      </c>
      <c r="O22" s="46">
        <v>44001</v>
      </c>
      <c r="P22" s="1">
        <v>2</v>
      </c>
      <c r="Q22" s="47">
        <v>0.59305555555555556</v>
      </c>
      <c r="R22" s="1">
        <f>AVERAGE(22.5,22.8)</f>
        <v>22.65</v>
      </c>
      <c r="S22" s="1">
        <f>AVERAGE(82,87)</f>
        <v>84.5</v>
      </c>
      <c r="T22" s="1">
        <v>25</v>
      </c>
      <c r="U22" s="12">
        <v>0.51200000000000001</v>
      </c>
      <c r="V22" s="12">
        <v>0.81600000000000006</v>
      </c>
      <c r="W22" s="12">
        <v>0.88800000000000012</v>
      </c>
      <c r="X22" s="46">
        <v>44015</v>
      </c>
      <c r="Y22" s="1">
        <v>2</v>
      </c>
      <c r="Z22" s="47">
        <v>0.57222222222222219</v>
      </c>
      <c r="AA22" s="1">
        <f>AVERAGE(22.2,22.3)</f>
        <v>22.25</v>
      </c>
      <c r="AB22" s="1">
        <f>AVERAGE(79,86)</f>
        <v>82.5</v>
      </c>
      <c r="AC22" s="1">
        <v>24</v>
      </c>
      <c r="AD22" s="12">
        <v>0.2</v>
      </c>
      <c r="AE22" s="12">
        <v>0.67499999999999993</v>
      </c>
      <c r="AF22" s="12">
        <v>0.75833333333333341</v>
      </c>
    </row>
    <row r="23" spans="1:32" ht="17" thickBot="1" x14ac:dyDescent="0.25">
      <c r="A23" s="4" t="s">
        <v>16</v>
      </c>
      <c r="B23" s="5">
        <v>0.01</v>
      </c>
      <c r="C23" s="4" t="s">
        <v>19</v>
      </c>
      <c r="D23" s="17">
        <v>22</v>
      </c>
      <c r="F23" s="6">
        <v>43989</v>
      </c>
      <c r="G23" s="4">
        <v>3</v>
      </c>
      <c r="H23" s="4" t="s">
        <v>23</v>
      </c>
      <c r="I23" s="1">
        <v>22.8</v>
      </c>
      <c r="J23" s="23">
        <v>0.66500000000000004</v>
      </c>
      <c r="K23" s="1">
        <v>24</v>
      </c>
      <c r="L23" s="12">
        <v>0.625</v>
      </c>
      <c r="M23" s="12">
        <v>0.78333333333333344</v>
      </c>
      <c r="N23" s="12">
        <v>0.80833333333333335</v>
      </c>
      <c r="O23" s="46">
        <v>44001</v>
      </c>
      <c r="P23" s="1">
        <v>3</v>
      </c>
      <c r="Q23" s="47">
        <v>0.60555555555555551</v>
      </c>
      <c r="R23" s="1">
        <v>22.8</v>
      </c>
      <c r="S23" s="1">
        <v>81</v>
      </c>
      <c r="T23" s="1">
        <v>24</v>
      </c>
      <c r="U23" s="12">
        <v>0.5</v>
      </c>
      <c r="V23" s="12">
        <v>0.81666666666666665</v>
      </c>
      <c r="W23" s="12">
        <v>0.85</v>
      </c>
      <c r="X23" s="46">
        <v>44015</v>
      </c>
      <c r="Y23" s="1">
        <v>3</v>
      </c>
      <c r="Z23" s="47">
        <v>0.58333333333333337</v>
      </c>
      <c r="AA23" s="1">
        <f>AVERAGE(22.2,22.3)</f>
        <v>22.25</v>
      </c>
      <c r="AB23" s="1">
        <f>AVERAGE(79,87)</f>
        <v>83</v>
      </c>
      <c r="AC23" s="1">
        <v>24</v>
      </c>
      <c r="AD23" s="12">
        <v>0.29166666666666663</v>
      </c>
      <c r="AE23" s="12">
        <v>0.67499999999999993</v>
      </c>
      <c r="AF23" s="12">
        <v>0.76666666666666672</v>
      </c>
    </row>
    <row r="24" spans="1:32" ht="17" thickBot="1" x14ac:dyDescent="0.25">
      <c r="A24" s="4" t="s">
        <v>16</v>
      </c>
      <c r="B24" s="5">
        <v>0.01</v>
      </c>
      <c r="C24" s="4" t="s">
        <v>19</v>
      </c>
      <c r="D24" s="17">
        <v>23</v>
      </c>
      <c r="F24" s="6">
        <v>43989</v>
      </c>
      <c r="G24" s="4">
        <v>3</v>
      </c>
      <c r="H24" s="4" t="s">
        <v>23</v>
      </c>
      <c r="I24" s="1">
        <v>22.8</v>
      </c>
      <c r="J24" s="23">
        <v>0.66500000000000004</v>
      </c>
      <c r="K24" s="1">
        <v>23</v>
      </c>
      <c r="L24" s="12">
        <v>0.68695652173913047</v>
      </c>
      <c r="M24" s="12">
        <v>0.83478260869565235</v>
      </c>
      <c r="N24" s="12">
        <v>0.85217391304347834</v>
      </c>
      <c r="O24" s="46">
        <v>44001</v>
      </c>
      <c r="P24" s="1">
        <v>3</v>
      </c>
      <c r="Q24" s="47">
        <v>0.60555555555555551</v>
      </c>
      <c r="R24" s="1">
        <v>22.8</v>
      </c>
      <c r="S24" s="1">
        <v>81</v>
      </c>
      <c r="T24" s="1">
        <v>23</v>
      </c>
      <c r="U24" s="12">
        <v>0.59130434782608687</v>
      </c>
      <c r="V24" s="12">
        <v>0.87826086956521743</v>
      </c>
      <c r="W24" s="12">
        <v>0.89565217391304341</v>
      </c>
      <c r="X24" s="46">
        <v>44015</v>
      </c>
      <c r="Y24" s="1">
        <v>3</v>
      </c>
      <c r="Z24" s="47">
        <v>0.58333333333333337</v>
      </c>
      <c r="AA24" s="1">
        <f>AVERAGE(22.2,22.3)</f>
        <v>22.25</v>
      </c>
      <c r="AB24" s="1">
        <f>AVERAGE(79,87)</f>
        <v>83</v>
      </c>
      <c r="AC24" s="1">
        <v>23</v>
      </c>
      <c r="AD24" s="12">
        <v>0.36521739130434777</v>
      </c>
      <c r="AE24" s="12">
        <v>0.71304347826086956</v>
      </c>
      <c r="AF24" s="12">
        <v>0.8</v>
      </c>
    </row>
    <row r="25" spans="1:32" ht="17" thickBot="1" x14ac:dyDescent="0.25">
      <c r="A25" s="4" t="s">
        <v>16</v>
      </c>
      <c r="B25" s="5">
        <v>0.01</v>
      </c>
      <c r="C25" s="4" t="s">
        <v>19</v>
      </c>
      <c r="D25" s="17">
        <v>24</v>
      </c>
      <c r="F25" s="6">
        <v>43989</v>
      </c>
      <c r="G25" s="4">
        <v>4</v>
      </c>
      <c r="H25" s="4" t="s">
        <v>24</v>
      </c>
      <c r="I25" s="1">
        <f>AVERAGE(22.5,22.8)</f>
        <v>22.65</v>
      </c>
      <c r="J25" s="11">
        <v>0.64</v>
      </c>
      <c r="K25" s="1">
        <v>24</v>
      </c>
      <c r="L25" s="12">
        <v>0.68333333333333335</v>
      </c>
      <c r="M25" s="12">
        <v>0.86666666666666681</v>
      </c>
      <c r="N25" s="12">
        <v>0.86666666666666681</v>
      </c>
      <c r="O25" s="46">
        <v>44001</v>
      </c>
      <c r="P25" s="1">
        <v>4</v>
      </c>
      <c r="Q25" s="47">
        <v>0.6166666666666667</v>
      </c>
      <c r="R25" s="1">
        <f>AVERAGE(22.6,22.8)</f>
        <v>22.700000000000003</v>
      </c>
      <c r="S25" s="1">
        <f>AVERAGE(82,87)</f>
        <v>84.5</v>
      </c>
      <c r="T25" s="1">
        <v>24</v>
      </c>
      <c r="U25" s="12">
        <v>0.56666666666666665</v>
      </c>
      <c r="V25" s="12">
        <v>0.70833333333333326</v>
      </c>
      <c r="W25" s="12">
        <v>0.78333333333333344</v>
      </c>
      <c r="X25" s="46">
        <v>44015</v>
      </c>
      <c r="Y25" s="1">
        <v>4</v>
      </c>
      <c r="Z25" s="47">
        <v>0.59444444444444444</v>
      </c>
      <c r="AA25" s="1">
        <v>22.3</v>
      </c>
      <c r="AB25" s="1">
        <f>AVERAGE(82,87)</f>
        <v>84.5</v>
      </c>
      <c r="AC25" s="1">
        <v>24</v>
      </c>
      <c r="AD25" s="12">
        <v>0.29166666666666663</v>
      </c>
      <c r="AE25" s="12">
        <v>0.81666666666666665</v>
      </c>
      <c r="AF25" s="12">
        <v>0.84166666666666679</v>
      </c>
    </row>
    <row r="26" spans="1:32" ht="17" thickBot="1" x14ac:dyDescent="0.25">
      <c r="A26" s="4" t="s">
        <v>16</v>
      </c>
      <c r="B26" s="5">
        <v>0.01</v>
      </c>
      <c r="C26" s="4" t="s">
        <v>19</v>
      </c>
      <c r="D26" s="17">
        <v>25</v>
      </c>
      <c r="F26" s="6">
        <v>43989</v>
      </c>
      <c r="G26" s="4">
        <v>4</v>
      </c>
      <c r="H26" s="4" t="s">
        <v>24</v>
      </c>
      <c r="I26" s="1">
        <f>AVERAGE(22.5,22.8)</f>
        <v>22.65</v>
      </c>
      <c r="J26" s="11">
        <v>0.64</v>
      </c>
      <c r="K26" s="1">
        <v>22</v>
      </c>
      <c r="L26" s="12">
        <v>0.7</v>
      </c>
      <c r="M26" s="12">
        <v>0.89090909090909098</v>
      </c>
      <c r="N26" s="12">
        <v>0.89090909090909087</v>
      </c>
      <c r="O26" s="46">
        <v>44001</v>
      </c>
      <c r="P26" s="1">
        <v>4</v>
      </c>
      <c r="Q26" s="47">
        <v>0.6166666666666667</v>
      </c>
      <c r="R26" s="1">
        <f>AVERAGE(22.6,22.8)</f>
        <v>22.700000000000003</v>
      </c>
      <c r="S26" s="1">
        <f>AVERAGE(82,87)</f>
        <v>84.5</v>
      </c>
      <c r="T26" s="1">
        <v>22</v>
      </c>
      <c r="U26" s="12">
        <v>0.43636363636363634</v>
      </c>
      <c r="V26" s="12">
        <v>0.79090909090909101</v>
      </c>
      <c r="W26" s="12">
        <v>0.87272727272727268</v>
      </c>
      <c r="X26" s="46">
        <v>44015</v>
      </c>
      <c r="Y26" s="1">
        <v>4</v>
      </c>
      <c r="Z26" s="47">
        <v>0.59444444444444444</v>
      </c>
      <c r="AA26" s="1">
        <v>22.3</v>
      </c>
      <c r="AB26" s="1">
        <f>AVERAGE(82,87)</f>
        <v>84.5</v>
      </c>
      <c r="AC26" s="1">
        <v>22</v>
      </c>
      <c r="AD26" s="12">
        <v>0.18181818181818182</v>
      </c>
      <c r="AE26" s="12">
        <v>0.48181818181818181</v>
      </c>
      <c r="AF26" s="12">
        <v>0.55454545454545456</v>
      </c>
    </row>
    <row r="27" spans="1:32" s="9" customFormat="1" x14ac:dyDescent="0.2">
      <c r="A27" s="7" t="s">
        <v>18</v>
      </c>
      <c r="B27" s="8">
        <v>0.01</v>
      </c>
      <c r="C27" s="7" t="s">
        <v>19</v>
      </c>
      <c r="D27" s="7">
        <v>33</v>
      </c>
      <c r="E27" s="7"/>
      <c r="F27" s="10">
        <v>43996</v>
      </c>
      <c r="G27" s="7">
        <v>3</v>
      </c>
      <c r="H27" s="7" t="s">
        <v>29</v>
      </c>
      <c r="I27" s="9">
        <v>22.7</v>
      </c>
      <c r="J27" s="13">
        <v>0.57999999999999996</v>
      </c>
      <c r="K27" s="9">
        <v>22</v>
      </c>
      <c r="L27" s="14">
        <v>0.72727272727272729</v>
      </c>
      <c r="M27" s="14">
        <v>0.89090909090909087</v>
      </c>
      <c r="N27" s="14">
        <v>0.90909090909090917</v>
      </c>
      <c r="O27" s="48">
        <v>44008</v>
      </c>
      <c r="P27" s="9">
        <v>3</v>
      </c>
      <c r="Q27" s="49">
        <v>0.6118055555555556</v>
      </c>
      <c r="R27" s="9">
        <f>AVERAGE(21.5,22.1)</f>
        <v>21.8</v>
      </c>
      <c r="S27" s="9">
        <f>AVERAGE(79,82)</f>
        <v>80.5</v>
      </c>
      <c r="T27" s="9">
        <v>21</v>
      </c>
      <c r="U27" s="14">
        <v>0.55238095238095242</v>
      </c>
      <c r="V27" s="14">
        <v>0.78095238095238095</v>
      </c>
      <c r="W27" s="14">
        <v>0.79047619047619055</v>
      </c>
      <c r="X27" s="48">
        <v>44022</v>
      </c>
      <c r="Y27" s="9">
        <v>3</v>
      </c>
      <c r="Z27" s="49">
        <v>0.57152777777777775</v>
      </c>
      <c r="AA27" s="9">
        <v>21.1</v>
      </c>
      <c r="AB27" s="9">
        <v>86.5</v>
      </c>
      <c r="AC27" s="9">
        <v>21</v>
      </c>
      <c r="AD27" s="14">
        <v>0.24761904761904757</v>
      </c>
      <c r="AE27" s="14">
        <v>0.66666666666666663</v>
      </c>
      <c r="AF27" s="14">
        <v>0.73333333333333339</v>
      </c>
    </row>
    <row r="28" spans="1:32" x14ac:dyDescent="0.2">
      <c r="A28" s="4" t="s">
        <v>18</v>
      </c>
      <c r="B28" s="5">
        <v>0.01</v>
      </c>
      <c r="C28" s="4" t="s">
        <v>19</v>
      </c>
      <c r="D28" s="4">
        <v>34</v>
      </c>
      <c r="F28" s="6">
        <v>43996</v>
      </c>
      <c r="G28" s="4">
        <v>3</v>
      </c>
      <c r="H28" s="22" t="s">
        <v>29</v>
      </c>
      <c r="I28" s="27">
        <v>22.7</v>
      </c>
      <c r="J28" s="31">
        <v>0.57999999999999996</v>
      </c>
      <c r="K28" s="1">
        <v>24</v>
      </c>
      <c r="L28" s="12">
        <v>0.78333333333333333</v>
      </c>
      <c r="M28" s="12">
        <v>0.91666666666666663</v>
      </c>
      <c r="N28" s="12">
        <v>0.93333333333333335</v>
      </c>
      <c r="O28" s="55">
        <v>44008</v>
      </c>
      <c r="P28" s="27">
        <v>3</v>
      </c>
      <c r="Q28" s="56">
        <v>0.6118055555555556</v>
      </c>
      <c r="R28" s="27">
        <f>AVERAGE(21.5,22.1)</f>
        <v>21.8</v>
      </c>
      <c r="S28" s="27">
        <f>AVERAGE(79,82)</f>
        <v>80.5</v>
      </c>
      <c r="T28" s="1">
        <v>24</v>
      </c>
      <c r="U28" s="12">
        <v>0.44166666666666671</v>
      </c>
      <c r="V28" s="12">
        <v>0.83333333333333326</v>
      </c>
      <c r="W28" s="12">
        <v>0.84166666666666656</v>
      </c>
      <c r="X28" s="55">
        <v>44022</v>
      </c>
      <c r="Y28" s="27">
        <v>3</v>
      </c>
      <c r="Z28" s="56">
        <v>0.57152777777777775</v>
      </c>
      <c r="AA28" s="27">
        <v>21.1</v>
      </c>
      <c r="AB28" s="27">
        <v>86.5</v>
      </c>
      <c r="AC28" s="1">
        <v>24</v>
      </c>
      <c r="AD28" s="12">
        <v>0.19166666666666668</v>
      </c>
      <c r="AE28" s="12">
        <v>0.69166666666666665</v>
      </c>
      <c r="AF28" s="12">
        <v>0.74166666666666659</v>
      </c>
    </row>
    <row r="29" spans="1:32" x14ac:dyDescent="0.2">
      <c r="A29" s="4" t="s">
        <v>18</v>
      </c>
      <c r="B29" s="5">
        <v>0.01</v>
      </c>
      <c r="C29" s="4" t="s">
        <v>19</v>
      </c>
      <c r="D29" s="4">
        <v>35</v>
      </c>
      <c r="F29" s="6">
        <v>43996</v>
      </c>
      <c r="G29" s="4">
        <v>4</v>
      </c>
      <c r="H29" s="4" t="s">
        <v>30</v>
      </c>
      <c r="I29" s="1">
        <v>22.8</v>
      </c>
      <c r="J29" s="11">
        <v>0.61</v>
      </c>
      <c r="K29" s="1">
        <v>26</v>
      </c>
      <c r="L29" s="12">
        <v>0.86923076923076936</v>
      </c>
      <c r="M29" s="12">
        <v>0.92307692307692313</v>
      </c>
      <c r="N29" s="12">
        <v>0.93076923076923079</v>
      </c>
      <c r="O29" s="46">
        <v>44008</v>
      </c>
      <c r="P29" s="1">
        <v>4</v>
      </c>
      <c r="Q29" s="47">
        <v>0.62361111111111112</v>
      </c>
      <c r="R29" s="1">
        <f>AVERAGE(21.8,22.1)</f>
        <v>21.950000000000003</v>
      </c>
      <c r="S29" s="1">
        <v>71</v>
      </c>
      <c r="T29" s="1">
        <v>26</v>
      </c>
      <c r="U29" s="12">
        <v>0.5</v>
      </c>
      <c r="V29" s="12">
        <v>0.83846153846153848</v>
      </c>
      <c r="W29" s="12">
        <v>0.87692307692307703</v>
      </c>
      <c r="X29" s="46">
        <v>44022</v>
      </c>
      <c r="Y29" s="1">
        <v>4</v>
      </c>
      <c r="Z29" s="47">
        <v>0.58402777777777781</v>
      </c>
      <c r="AA29" s="1">
        <f>AVERAGE(21.1,21)</f>
        <v>21.05</v>
      </c>
      <c r="AB29" s="1">
        <f>AVERAGE(88,95)</f>
        <v>91.5</v>
      </c>
      <c r="AC29" s="1">
        <v>24</v>
      </c>
      <c r="AD29" s="12">
        <v>0.27500000000000002</v>
      </c>
      <c r="AE29" s="12">
        <v>0.70833333333333337</v>
      </c>
      <c r="AF29" s="12">
        <v>0.72499999999999998</v>
      </c>
    </row>
    <row r="30" spans="1:32" x14ac:dyDescent="0.2">
      <c r="A30" s="4" t="s">
        <v>18</v>
      </c>
      <c r="B30" s="5">
        <v>0.01</v>
      </c>
      <c r="C30" s="4" t="s">
        <v>19</v>
      </c>
      <c r="D30" s="4">
        <v>36</v>
      </c>
      <c r="F30" s="6">
        <v>43996</v>
      </c>
      <c r="G30" s="4">
        <v>4</v>
      </c>
      <c r="H30" s="4" t="s">
        <v>30</v>
      </c>
      <c r="I30" s="1">
        <v>22.8</v>
      </c>
      <c r="J30" s="11">
        <v>0.61</v>
      </c>
      <c r="K30" s="1">
        <v>25</v>
      </c>
      <c r="L30" s="12">
        <v>0.72</v>
      </c>
      <c r="M30" s="12">
        <v>0.91999999999999993</v>
      </c>
      <c r="N30" s="12">
        <v>0.96799999999999997</v>
      </c>
      <c r="O30" s="46">
        <v>44008</v>
      </c>
      <c r="P30" s="1">
        <v>4</v>
      </c>
      <c r="Q30" s="47">
        <v>0.62361111111111112</v>
      </c>
      <c r="R30" s="1">
        <f>AVERAGE(21.8,22.1)</f>
        <v>21.950000000000003</v>
      </c>
      <c r="S30" s="1">
        <v>71</v>
      </c>
      <c r="T30" s="1">
        <v>23</v>
      </c>
      <c r="U30" s="12">
        <v>0.4521739130434782</v>
      </c>
      <c r="V30" s="12">
        <v>0.91304347826086951</v>
      </c>
      <c r="W30" s="12">
        <v>0.93913043478260883</v>
      </c>
      <c r="X30" s="46">
        <v>44022</v>
      </c>
      <c r="Y30" s="1">
        <v>4</v>
      </c>
      <c r="Z30" s="47">
        <v>0.58402777777777781</v>
      </c>
      <c r="AA30" s="1">
        <f>AVERAGE(21.1,21)</f>
        <v>21.05</v>
      </c>
      <c r="AB30" s="1">
        <f>AVERAGE(88,95)</f>
        <v>91.5</v>
      </c>
      <c r="AC30" s="1">
        <v>21</v>
      </c>
      <c r="AD30" s="12">
        <v>0.23809523809523808</v>
      </c>
      <c r="AE30" s="12">
        <v>0.67619047619047623</v>
      </c>
      <c r="AF30" s="12">
        <v>0.83809523809523812</v>
      </c>
    </row>
    <row r="31" spans="1:32" x14ac:dyDescent="0.2">
      <c r="A31" s="4" t="s">
        <v>18</v>
      </c>
      <c r="B31" s="5">
        <v>0.01</v>
      </c>
      <c r="C31" s="4" t="s">
        <v>19</v>
      </c>
      <c r="D31" s="4">
        <v>37</v>
      </c>
      <c r="F31" s="6">
        <v>43996</v>
      </c>
      <c r="G31" s="4">
        <v>5</v>
      </c>
      <c r="H31" s="4" t="s">
        <v>31</v>
      </c>
      <c r="I31" s="1">
        <v>22.7</v>
      </c>
      <c r="J31" s="11">
        <v>0.6</v>
      </c>
      <c r="K31" s="1">
        <v>23</v>
      </c>
      <c r="L31" s="12">
        <v>0.74782608695652175</v>
      </c>
      <c r="M31" s="12">
        <v>0.88695652173913042</v>
      </c>
      <c r="N31" s="12">
        <v>0.86086956521739144</v>
      </c>
      <c r="O31" s="46">
        <v>44008</v>
      </c>
      <c r="P31" s="1">
        <v>5</v>
      </c>
      <c r="Q31" s="47">
        <v>0.63472222222222219</v>
      </c>
      <c r="R31" s="1">
        <v>21.9</v>
      </c>
      <c r="S31" s="1">
        <f>AVERAGE(74,78)</f>
        <v>76</v>
      </c>
      <c r="T31" s="1">
        <v>23</v>
      </c>
      <c r="U31" s="12">
        <v>0.44347826086956516</v>
      </c>
      <c r="V31" s="12">
        <v>0.78260869565217395</v>
      </c>
      <c r="W31" s="12">
        <v>0.85217391304347834</v>
      </c>
      <c r="X31" s="46">
        <v>44022</v>
      </c>
      <c r="Y31" s="1">
        <v>5</v>
      </c>
      <c r="Z31" s="47">
        <v>0.59652777777777777</v>
      </c>
      <c r="AA31" s="1">
        <f>AVERAGE(21.2,21.3)</f>
        <v>21.25</v>
      </c>
      <c r="AB31" s="1">
        <f>AVERAGE(93,99)</f>
        <v>96</v>
      </c>
      <c r="AC31" s="1">
        <v>23</v>
      </c>
      <c r="AD31" s="12">
        <v>0.22608695652173916</v>
      </c>
      <c r="AE31" s="12">
        <v>0.71304347826086956</v>
      </c>
      <c r="AF31" s="12">
        <v>0.66956521739130426</v>
      </c>
    </row>
    <row r="32" spans="1:32" x14ac:dyDescent="0.2">
      <c r="A32" s="4" t="s">
        <v>18</v>
      </c>
      <c r="B32" s="5">
        <v>0.01</v>
      </c>
      <c r="C32" s="4" t="s">
        <v>19</v>
      </c>
      <c r="D32" s="4">
        <v>38</v>
      </c>
      <c r="F32" s="6">
        <v>43996</v>
      </c>
      <c r="G32" s="4">
        <v>5</v>
      </c>
      <c r="H32" s="4" t="s">
        <v>31</v>
      </c>
      <c r="I32" s="1">
        <v>22.7</v>
      </c>
      <c r="J32" s="11">
        <v>0.6</v>
      </c>
      <c r="K32" s="1">
        <v>21</v>
      </c>
      <c r="L32" s="12">
        <v>0.82857142857142863</v>
      </c>
      <c r="M32" s="12">
        <v>0.93333333333333324</v>
      </c>
      <c r="N32" s="12">
        <v>0.92380952380952375</v>
      </c>
      <c r="O32" s="46">
        <v>44008</v>
      </c>
      <c r="P32" s="1">
        <v>5</v>
      </c>
      <c r="Q32" s="47">
        <v>0.63472222222222219</v>
      </c>
      <c r="R32" s="1">
        <v>21.9</v>
      </c>
      <c r="S32" s="1">
        <f>AVERAGE(74,78)</f>
        <v>76</v>
      </c>
      <c r="T32" s="1">
        <v>21</v>
      </c>
      <c r="U32" s="12">
        <v>0.51428571428571423</v>
      </c>
      <c r="V32" s="12">
        <v>0.72380952380952379</v>
      </c>
      <c r="W32" s="12">
        <v>0.7238095238095239</v>
      </c>
      <c r="X32" s="46">
        <v>44022</v>
      </c>
      <c r="Y32" s="1">
        <v>5</v>
      </c>
      <c r="Z32" s="47">
        <v>0.59652777777777777</v>
      </c>
      <c r="AA32" s="1">
        <f>AVERAGE(21.2,21.3)</f>
        <v>21.25</v>
      </c>
      <c r="AB32" s="1">
        <f>AVERAGE(93,99)</f>
        <v>96</v>
      </c>
      <c r="AC32" s="1">
        <v>20</v>
      </c>
      <c r="AD32" s="12">
        <v>0.25</v>
      </c>
      <c r="AE32" s="12">
        <v>0.56000000000000005</v>
      </c>
      <c r="AF32" s="12">
        <v>0.61</v>
      </c>
    </row>
    <row r="33" spans="1:32" x14ac:dyDescent="0.2">
      <c r="A33" s="4" t="s">
        <v>18</v>
      </c>
      <c r="B33" s="5">
        <v>0.01</v>
      </c>
      <c r="C33" s="4" t="s">
        <v>19</v>
      </c>
      <c r="D33" s="4">
        <v>39</v>
      </c>
      <c r="F33" s="6">
        <v>43996</v>
      </c>
      <c r="G33" s="4">
        <v>6</v>
      </c>
      <c r="H33" s="4" t="s">
        <v>32</v>
      </c>
      <c r="I33" s="1">
        <v>22.5</v>
      </c>
      <c r="J33" s="11">
        <v>0.56999999999999995</v>
      </c>
      <c r="K33" s="1">
        <v>24</v>
      </c>
      <c r="L33" s="12">
        <v>0.69166666666666665</v>
      </c>
      <c r="M33" s="12">
        <v>0.89166666666666683</v>
      </c>
      <c r="N33" s="12">
        <v>0.91666666666666663</v>
      </c>
      <c r="O33" s="46">
        <v>44008</v>
      </c>
      <c r="P33" s="1">
        <v>6</v>
      </c>
      <c r="Q33" s="47">
        <v>0.14652777777777778</v>
      </c>
      <c r="R33" s="1">
        <f>AVERAGE(21.9,22.1)</f>
        <v>22</v>
      </c>
      <c r="S33" s="1">
        <f>AVERAGE(77,75)</f>
        <v>76</v>
      </c>
      <c r="T33" s="1">
        <v>24</v>
      </c>
      <c r="U33" s="12">
        <v>0.60000000000000009</v>
      </c>
      <c r="V33" s="12">
        <v>0.79166666666666663</v>
      </c>
      <c r="W33" s="12">
        <v>0.90833333333333344</v>
      </c>
      <c r="X33" s="46">
        <v>44022</v>
      </c>
      <c r="Y33" s="1">
        <v>6</v>
      </c>
      <c r="Z33" s="47">
        <v>0.60902777777777783</v>
      </c>
      <c r="AA33" s="1">
        <f>AVERAGE(21.3,21.5)</f>
        <v>21.4</v>
      </c>
      <c r="AB33" s="1">
        <f>AVERAGE(68,88)</f>
        <v>78</v>
      </c>
      <c r="AC33" s="1">
        <v>24</v>
      </c>
      <c r="AD33" s="12">
        <v>0.13333333333333333</v>
      </c>
      <c r="AE33" s="12">
        <v>0.4416666666666666</v>
      </c>
      <c r="AF33" s="12">
        <v>0.5</v>
      </c>
    </row>
    <row r="34" spans="1:32" x14ac:dyDescent="0.2">
      <c r="A34" s="4" t="s">
        <v>18</v>
      </c>
      <c r="B34" s="5">
        <v>0.01</v>
      </c>
      <c r="C34" s="4" t="s">
        <v>19</v>
      </c>
      <c r="D34" s="4">
        <v>40</v>
      </c>
      <c r="F34" s="6">
        <v>43996</v>
      </c>
      <c r="G34" s="4">
        <v>6</v>
      </c>
      <c r="H34" s="4" t="s">
        <v>32</v>
      </c>
      <c r="I34" s="1">
        <v>22.5</v>
      </c>
      <c r="J34" s="11">
        <v>0.56999999999999995</v>
      </c>
      <c r="K34" s="1">
        <v>23</v>
      </c>
      <c r="L34" s="12">
        <v>0.86956521739130432</v>
      </c>
      <c r="M34" s="12">
        <v>0.9304347826086955</v>
      </c>
      <c r="N34" s="12">
        <v>0.94782608695652171</v>
      </c>
      <c r="O34" s="46">
        <v>44008</v>
      </c>
      <c r="P34" s="1">
        <v>6</v>
      </c>
      <c r="Q34" s="47">
        <v>0.14652777777777778</v>
      </c>
      <c r="R34" s="1">
        <f>AVERAGE(21.9,22.1)</f>
        <v>22</v>
      </c>
      <c r="S34" s="1">
        <f>AVERAGE(77,75)</f>
        <v>76</v>
      </c>
      <c r="T34" s="1">
        <v>23</v>
      </c>
      <c r="U34" s="12">
        <v>0.43478260869565216</v>
      </c>
      <c r="V34" s="12">
        <v>0.78260869565217395</v>
      </c>
      <c r="W34" s="12">
        <v>0.8</v>
      </c>
      <c r="X34" s="46">
        <v>44022</v>
      </c>
      <c r="Y34" s="1">
        <v>6</v>
      </c>
      <c r="Z34" s="47">
        <v>0.60902777777777783</v>
      </c>
      <c r="AA34" s="1">
        <f>AVERAGE(21.3,21.5)</f>
        <v>21.4</v>
      </c>
      <c r="AB34" s="1">
        <f>AVERAGE(68,88)</f>
        <v>78</v>
      </c>
      <c r="AC34" s="1">
        <v>23</v>
      </c>
      <c r="AD34" s="12">
        <v>0.20869565217391303</v>
      </c>
      <c r="AE34" s="12">
        <v>0.69565217391304357</v>
      </c>
      <c r="AF34" s="12">
        <v>0.67826086956521725</v>
      </c>
    </row>
    <row r="35" spans="1:32" s="15" customFormat="1" x14ac:dyDescent="0.2">
      <c r="D35" s="16"/>
      <c r="E35" s="16"/>
      <c r="F35" s="16"/>
      <c r="G35" s="16"/>
      <c r="H35" s="16"/>
      <c r="L35" s="25"/>
      <c r="M35" s="25"/>
      <c r="N35" s="25"/>
      <c r="U35" s="25"/>
      <c r="V35" s="25"/>
      <c r="W35" s="25"/>
      <c r="AD35" s="25"/>
      <c r="AE35" s="25"/>
      <c r="AF35" s="25"/>
    </row>
    <row r="36" spans="1:32" s="9" customFormat="1" x14ac:dyDescent="0.2">
      <c r="A36" s="7" t="s">
        <v>16</v>
      </c>
      <c r="B36" s="8">
        <v>0.06</v>
      </c>
      <c r="C36" s="7" t="s">
        <v>17</v>
      </c>
      <c r="D36" s="7">
        <v>9</v>
      </c>
      <c r="E36" s="21">
        <v>0.22857142857142856</v>
      </c>
      <c r="F36" s="10">
        <v>43989</v>
      </c>
      <c r="G36" s="4">
        <v>1</v>
      </c>
      <c r="H36" s="4" t="s">
        <v>21</v>
      </c>
      <c r="I36" s="1">
        <v>22.8</v>
      </c>
      <c r="J36" s="3">
        <v>0.51</v>
      </c>
      <c r="K36" s="9">
        <v>27</v>
      </c>
      <c r="L36" s="14">
        <v>0.45185185185185189</v>
      </c>
      <c r="M36" s="14">
        <v>0.79259259259259252</v>
      </c>
      <c r="N36" s="14">
        <v>0.79259259259259252</v>
      </c>
      <c r="O36" s="48">
        <v>44001</v>
      </c>
      <c r="P36" s="9">
        <v>1</v>
      </c>
      <c r="Q36" s="49">
        <v>0.58263888888888882</v>
      </c>
      <c r="R36" s="9">
        <v>22.8</v>
      </c>
      <c r="S36" s="9">
        <f>AVERAGE(83,84)</f>
        <v>83.5</v>
      </c>
      <c r="T36" s="9">
        <v>27</v>
      </c>
      <c r="U36" s="14">
        <v>0.19259259259259259</v>
      </c>
      <c r="V36" s="14">
        <v>0.65925925925925921</v>
      </c>
      <c r="W36" s="14">
        <v>0.68888888888888888</v>
      </c>
      <c r="X36" s="48">
        <v>44015</v>
      </c>
      <c r="Y36" s="9">
        <v>1</v>
      </c>
      <c r="Z36" s="49">
        <v>0.56111111111111112</v>
      </c>
      <c r="AA36" s="9">
        <v>22.2</v>
      </c>
      <c r="AB36" s="9">
        <f>AVERAGE(83,82)</f>
        <v>82.5</v>
      </c>
      <c r="AC36" s="9">
        <v>26</v>
      </c>
      <c r="AD36" s="14">
        <v>5.3846153846153856E-2</v>
      </c>
      <c r="AE36" s="14">
        <v>0.31538461538461543</v>
      </c>
      <c r="AF36" s="14">
        <v>0.38461538461538464</v>
      </c>
    </row>
    <row r="37" spans="1:32" x14ac:dyDescent="0.2">
      <c r="A37" s="4" t="s">
        <v>16</v>
      </c>
      <c r="B37" s="5">
        <v>0.06</v>
      </c>
      <c r="C37" s="4" t="s">
        <v>17</v>
      </c>
      <c r="D37" s="4">
        <v>10</v>
      </c>
      <c r="E37" s="20">
        <v>0.31428571428571428</v>
      </c>
      <c r="F37" s="6">
        <v>43989</v>
      </c>
      <c r="G37" s="4">
        <v>1</v>
      </c>
      <c r="H37" s="4" t="s">
        <v>21</v>
      </c>
      <c r="I37" s="1">
        <v>22.8</v>
      </c>
      <c r="J37" s="3">
        <v>0.51</v>
      </c>
      <c r="K37" s="1">
        <v>25</v>
      </c>
      <c r="L37" s="28">
        <v>0.36</v>
      </c>
      <c r="M37" s="28">
        <v>0.60799999999999998</v>
      </c>
      <c r="N37" s="28">
        <v>0.64000000000000012</v>
      </c>
      <c r="O37" s="46">
        <v>44001</v>
      </c>
      <c r="P37" s="1">
        <v>1</v>
      </c>
      <c r="Q37" s="47">
        <v>0.58263888888888882</v>
      </c>
      <c r="R37" s="1">
        <v>22.8</v>
      </c>
      <c r="S37" s="1">
        <f>AVERAGE(83,84)</f>
        <v>83.5</v>
      </c>
      <c r="T37" s="1">
        <v>24</v>
      </c>
      <c r="U37" s="12">
        <v>0.26666666666666666</v>
      </c>
      <c r="V37" s="12">
        <v>0.52500000000000002</v>
      </c>
      <c r="W37" s="12">
        <v>0.6</v>
      </c>
      <c r="X37" s="55">
        <v>44015</v>
      </c>
      <c r="Y37" s="27">
        <v>1</v>
      </c>
      <c r="Z37" s="56">
        <v>0.56111111111111112</v>
      </c>
      <c r="AA37" s="27">
        <v>22.2</v>
      </c>
      <c r="AB37" s="27">
        <f>AVERAGE(83,82)</f>
        <v>82.5</v>
      </c>
      <c r="AC37" s="1">
        <v>22</v>
      </c>
      <c r="AD37" s="12">
        <v>3.6363636363636362E-2</v>
      </c>
      <c r="AE37" s="12">
        <v>0.33636363636363636</v>
      </c>
      <c r="AF37" s="12">
        <v>0.38181818181818178</v>
      </c>
    </row>
    <row r="38" spans="1:32" x14ac:dyDescent="0.2">
      <c r="A38" s="4" t="s">
        <v>16</v>
      </c>
      <c r="B38" s="5">
        <v>0.06</v>
      </c>
      <c r="C38" s="4" t="s">
        <v>17</v>
      </c>
      <c r="D38" s="4">
        <v>12</v>
      </c>
      <c r="E38" s="20">
        <v>0.22857142857142856</v>
      </c>
      <c r="F38" s="6">
        <v>43989</v>
      </c>
      <c r="G38" s="4">
        <v>2</v>
      </c>
      <c r="H38" s="4" t="s">
        <v>22</v>
      </c>
      <c r="I38" s="1">
        <f>AVERAGE(22.5,22.8)</f>
        <v>22.65</v>
      </c>
      <c r="J38" s="3">
        <v>0.64</v>
      </c>
      <c r="K38" s="1">
        <v>26</v>
      </c>
      <c r="L38" s="12">
        <v>0.45384615384615384</v>
      </c>
      <c r="M38" s="12">
        <v>0.76923076923076927</v>
      </c>
      <c r="N38" s="12">
        <v>0.77692307692307694</v>
      </c>
      <c r="O38" s="46">
        <v>44001</v>
      </c>
      <c r="P38" s="1">
        <v>2</v>
      </c>
      <c r="Q38" s="47">
        <v>0.59305555555555556</v>
      </c>
      <c r="R38" s="1">
        <f>AVERAGE(22.5,22.8)</f>
        <v>22.65</v>
      </c>
      <c r="S38" s="1">
        <f>AVERAGE(82,87)</f>
        <v>84.5</v>
      </c>
      <c r="T38" s="1">
        <v>25</v>
      </c>
      <c r="U38" s="12">
        <v>0.248</v>
      </c>
      <c r="V38" s="12">
        <v>0.63200000000000001</v>
      </c>
      <c r="W38" s="12">
        <v>0.72</v>
      </c>
      <c r="X38" s="46">
        <v>44015</v>
      </c>
      <c r="Y38" s="1">
        <v>2</v>
      </c>
      <c r="Z38" s="47">
        <v>0.57222222222222219</v>
      </c>
      <c r="AA38" s="1">
        <f>AVERAGE(22.2,22.3)</f>
        <v>22.25</v>
      </c>
      <c r="AB38" s="1">
        <f>AVERAGE(79,86)</f>
        <v>82.5</v>
      </c>
      <c r="AC38" s="1">
        <v>21</v>
      </c>
      <c r="AD38" s="12">
        <v>9.5238095238095233E-2</v>
      </c>
      <c r="AE38" s="12">
        <v>0.46666666666666667</v>
      </c>
      <c r="AF38" s="12">
        <v>0.55238095238095242</v>
      </c>
    </row>
    <row r="39" spans="1:32" x14ac:dyDescent="0.2">
      <c r="A39" s="4" t="s">
        <v>16</v>
      </c>
      <c r="B39" s="5">
        <v>0.06</v>
      </c>
      <c r="C39" s="4" t="s">
        <v>17</v>
      </c>
      <c r="D39" s="4">
        <v>13</v>
      </c>
      <c r="E39" s="20">
        <v>0.22857142857142856</v>
      </c>
      <c r="F39" s="6">
        <v>43989</v>
      </c>
      <c r="G39" s="4">
        <v>2</v>
      </c>
      <c r="H39" s="4" t="s">
        <v>22</v>
      </c>
      <c r="I39" s="1">
        <f>AVERAGE(22.5,22.8)</f>
        <v>22.65</v>
      </c>
      <c r="J39" s="3">
        <v>0.64</v>
      </c>
      <c r="K39" s="1">
        <v>27</v>
      </c>
      <c r="L39" s="12">
        <v>0.49629629629629629</v>
      </c>
      <c r="M39" s="12">
        <v>0.70370370370370372</v>
      </c>
      <c r="N39" s="12">
        <v>0.71111111111111103</v>
      </c>
      <c r="O39" s="46">
        <v>44001</v>
      </c>
      <c r="P39" s="1">
        <v>2</v>
      </c>
      <c r="Q39" s="47">
        <v>0.59305555555555556</v>
      </c>
      <c r="R39" s="1">
        <f>AVERAGE(22.5,22.8)</f>
        <v>22.65</v>
      </c>
      <c r="S39" s="1">
        <f>AVERAGE(82,87)</f>
        <v>84.5</v>
      </c>
      <c r="T39" s="1">
        <v>27</v>
      </c>
      <c r="U39" s="12">
        <v>0.22962962962962963</v>
      </c>
      <c r="V39" s="12">
        <v>0.49629629629629629</v>
      </c>
      <c r="W39" s="12">
        <v>0.54814814814814805</v>
      </c>
      <c r="X39" s="46">
        <v>44015</v>
      </c>
      <c r="Y39" s="1">
        <v>2</v>
      </c>
      <c r="Z39" s="47">
        <v>0.57222222222222219</v>
      </c>
      <c r="AA39" s="1">
        <f>AVERAGE(22.2,22.3)</f>
        <v>22.25</v>
      </c>
      <c r="AB39" s="1">
        <f>AVERAGE(79,86)</f>
        <v>82.5</v>
      </c>
      <c r="AC39" s="1">
        <v>25</v>
      </c>
      <c r="AD39" s="12">
        <v>0.08</v>
      </c>
      <c r="AE39" s="12">
        <v>0.27199999999999996</v>
      </c>
      <c r="AF39" s="12">
        <v>0.36799999999999999</v>
      </c>
    </row>
    <row r="40" spans="1:32" x14ac:dyDescent="0.2">
      <c r="A40" s="4" t="s">
        <v>16</v>
      </c>
      <c r="B40" s="5">
        <v>0.06</v>
      </c>
      <c r="C40" s="4" t="s">
        <v>17</v>
      </c>
      <c r="D40" s="4">
        <v>14</v>
      </c>
      <c r="E40" s="20">
        <v>0.25714285714285712</v>
      </c>
      <c r="F40" s="6">
        <v>43989</v>
      </c>
      <c r="G40" s="4">
        <v>3</v>
      </c>
      <c r="H40" s="4" t="s">
        <v>23</v>
      </c>
      <c r="I40" s="1">
        <v>22.8</v>
      </c>
      <c r="J40" s="23">
        <v>0.66500000000000004</v>
      </c>
      <c r="K40" s="1">
        <v>26</v>
      </c>
      <c r="L40" s="12">
        <v>0.43846153846153851</v>
      </c>
      <c r="M40" s="12">
        <v>0.8</v>
      </c>
      <c r="N40" s="12">
        <v>0.81538461538461537</v>
      </c>
      <c r="O40" s="46">
        <v>44001</v>
      </c>
      <c r="P40" s="1">
        <v>3</v>
      </c>
      <c r="Q40" s="47">
        <v>0.60555555555555551</v>
      </c>
      <c r="R40" s="1">
        <v>22.8</v>
      </c>
      <c r="S40" s="1">
        <v>81</v>
      </c>
      <c r="T40" s="1">
        <v>26</v>
      </c>
      <c r="U40" s="12">
        <v>0.30769230769230771</v>
      </c>
      <c r="V40" s="12">
        <v>0.63076923076923075</v>
      </c>
      <c r="W40" s="12">
        <v>0.66153846153846152</v>
      </c>
      <c r="X40" s="46">
        <v>44015</v>
      </c>
      <c r="Y40" s="1">
        <v>3</v>
      </c>
      <c r="Z40" s="47">
        <v>0.58333333333333337</v>
      </c>
      <c r="AA40" s="1">
        <f>AVERAGE(22.2,22.3)</f>
        <v>22.25</v>
      </c>
      <c r="AB40" s="1">
        <f>AVERAGE(79,87)</f>
        <v>83</v>
      </c>
      <c r="AC40" s="1">
        <v>20</v>
      </c>
      <c r="AD40" s="12">
        <v>0.11000000000000001</v>
      </c>
      <c r="AE40" s="12">
        <v>0.45</v>
      </c>
      <c r="AF40" s="12">
        <v>0.55999999999999994</v>
      </c>
    </row>
    <row r="41" spans="1:32" x14ac:dyDescent="0.2">
      <c r="A41" s="4" t="s">
        <v>16</v>
      </c>
      <c r="B41" s="5">
        <v>0.06</v>
      </c>
      <c r="C41" s="4" t="s">
        <v>17</v>
      </c>
      <c r="D41" s="4">
        <v>15</v>
      </c>
      <c r="E41" s="20">
        <v>0.20588235294117646</v>
      </c>
      <c r="F41" s="6">
        <v>43989</v>
      </c>
      <c r="G41" s="4">
        <v>3</v>
      </c>
      <c r="H41" s="4" t="s">
        <v>23</v>
      </c>
      <c r="I41" s="1">
        <v>22.8</v>
      </c>
      <c r="J41" s="23">
        <v>0.66500000000000004</v>
      </c>
      <c r="K41" s="1">
        <v>27</v>
      </c>
      <c r="L41" s="12">
        <v>0.40740740740740744</v>
      </c>
      <c r="M41" s="12">
        <v>0.71111111111111114</v>
      </c>
      <c r="N41" s="12">
        <v>0.76296296296296284</v>
      </c>
      <c r="O41" s="46">
        <v>44001</v>
      </c>
      <c r="P41" s="1">
        <v>3</v>
      </c>
      <c r="Q41" s="47">
        <v>0.60555555555555551</v>
      </c>
      <c r="R41" s="1">
        <v>22.8</v>
      </c>
      <c r="S41" s="1">
        <v>81</v>
      </c>
      <c r="T41" s="1">
        <v>26</v>
      </c>
      <c r="U41" s="12">
        <v>0.16923076923076924</v>
      </c>
      <c r="V41" s="12">
        <v>0.45384615384615384</v>
      </c>
      <c r="W41" s="12">
        <v>0.51538461538461533</v>
      </c>
      <c r="X41" s="46">
        <v>44015</v>
      </c>
      <c r="Y41" s="1">
        <v>3</v>
      </c>
      <c r="Z41" s="47">
        <v>0.58333333333333337</v>
      </c>
      <c r="AA41" s="1">
        <f>AVERAGE(22.2,22.3)</f>
        <v>22.25</v>
      </c>
      <c r="AB41" s="1">
        <f>AVERAGE(79,87)</f>
        <v>83</v>
      </c>
      <c r="AC41" s="1">
        <v>25</v>
      </c>
      <c r="AD41" s="12">
        <v>7.2000000000000008E-2</v>
      </c>
      <c r="AE41" s="12">
        <v>0.33600000000000002</v>
      </c>
      <c r="AF41" s="12">
        <v>0.45600000000000007</v>
      </c>
    </row>
    <row r="42" spans="1:32" x14ac:dyDescent="0.2">
      <c r="A42" s="4" t="s">
        <v>16</v>
      </c>
      <c r="B42" s="5">
        <v>0.06</v>
      </c>
      <c r="C42" s="4" t="s">
        <v>17</v>
      </c>
      <c r="D42" s="4">
        <v>16</v>
      </c>
      <c r="E42" s="20">
        <v>0.11428571428571428</v>
      </c>
      <c r="F42" s="6">
        <v>43989</v>
      </c>
      <c r="G42" s="4">
        <v>4</v>
      </c>
      <c r="H42" s="4" t="s">
        <v>24</v>
      </c>
      <c r="I42" s="1">
        <f>AVERAGE(22.5,22.8)</f>
        <v>22.65</v>
      </c>
      <c r="J42" s="11">
        <v>0.64</v>
      </c>
      <c r="K42" s="1">
        <v>31</v>
      </c>
      <c r="L42" s="12">
        <v>0.19354838709677419</v>
      </c>
      <c r="M42" s="12">
        <v>0.47096774193548391</v>
      </c>
      <c r="N42" s="12">
        <v>0.54193548387096768</v>
      </c>
      <c r="O42" s="46">
        <v>44001</v>
      </c>
      <c r="P42" s="1">
        <v>4</v>
      </c>
      <c r="Q42" s="47">
        <v>0.6166666666666667</v>
      </c>
      <c r="R42" s="1">
        <f>AVERAGE(22.6,22.8)</f>
        <v>22.700000000000003</v>
      </c>
      <c r="S42" s="1">
        <f>AVERAGE(82,87)</f>
        <v>84.5</v>
      </c>
      <c r="T42" s="1">
        <v>28</v>
      </c>
      <c r="U42" s="12">
        <v>0.10105820105820104</v>
      </c>
      <c r="V42" s="12">
        <v>0.40396825396825398</v>
      </c>
      <c r="W42" s="12">
        <v>0.49021164021164021</v>
      </c>
      <c r="X42" s="46">
        <v>44015</v>
      </c>
      <c r="Y42" s="1">
        <v>4</v>
      </c>
      <c r="Z42" s="47">
        <v>0.59444444444444444</v>
      </c>
      <c r="AA42" s="1">
        <v>22.3</v>
      </c>
      <c r="AB42" s="1">
        <f>AVERAGE(82,87)</f>
        <v>84.5</v>
      </c>
      <c r="AC42" s="1">
        <v>20</v>
      </c>
      <c r="AD42" s="12">
        <v>6.9999999999999993E-2</v>
      </c>
      <c r="AE42" s="12">
        <v>0.35</v>
      </c>
      <c r="AF42" s="12">
        <v>0.43</v>
      </c>
    </row>
    <row r="43" spans="1:32" x14ac:dyDescent="0.2">
      <c r="A43" s="4" t="s">
        <v>16</v>
      </c>
      <c r="B43" s="5">
        <v>0.06</v>
      </c>
      <c r="C43" s="4" t="s">
        <v>17</v>
      </c>
      <c r="D43" s="4">
        <v>17</v>
      </c>
      <c r="E43" s="20">
        <v>0.22857142857142856</v>
      </c>
      <c r="F43" s="6">
        <v>43989</v>
      </c>
      <c r="G43" s="4">
        <v>4</v>
      </c>
      <c r="H43" s="4" t="s">
        <v>24</v>
      </c>
      <c r="I43" s="1">
        <f>AVERAGE(22.5,22.8)</f>
        <v>22.65</v>
      </c>
      <c r="J43" s="11">
        <v>0.64</v>
      </c>
      <c r="K43" s="1">
        <v>27</v>
      </c>
      <c r="L43" s="12">
        <v>0.45185185185185184</v>
      </c>
      <c r="M43" s="12">
        <v>0.70370370370370372</v>
      </c>
      <c r="N43" s="12">
        <v>0.71851851851851856</v>
      </c>
      <c r="O43" s="46">
        <v>44001</v>
      </c>
      <c r="P43" s="1">
        <v>4</v>
      </c>
      <c r="Q43" s="47">
        <v>0.6166666666666667</v>
      </c>
      <c r="R43" s="1">
        <f>AVERAGE(22.6,22.8)</f>
        <v>22.700000000000003</v>
      </c>
      <c r="S43" s="1">
        <f>AVERAGE(82,87)</f>
        <v>84.5</v>
      </c>
      <c r="T43" s="1">
        <v>26</v>
      </c>
      <c r="U43" s="12">
        <v>0.21538461538461537</v>
      </c>
      <c r="V43" s="12">
        <v>0.56923076923076921</v>
      </c>
      <c r="W43" s="12">
        <v>0.60769230769230764</v>
      </c>
      <c r="X43" s="46">
        <v>44015</v>
      </c>
      <c r="Y43" s="1">
        <v>4</v>
      </c>
      <c r="Z43" s="47">
        <v>0.59444444444444444</v>
      </c>
      <c r="AA43" s="1">
        <v>22.3</v>
      </c>
      <c r="AB43" s="1">
        <f>AVERAGE(82,87)</f>
        <v>84.5</v>
      </c>
      <c r="AC43" s="1">
        <v>23</v>
      </c>
      <c r="AD43" s="12">
        <v>6.9565217391304349E-2</v>
      </c>
      <c r="AE43" s="12">
        <v>0.37391304347826082</v>
      </c>
      <c r="AF43" s="12">
        <v>0.4695652173913043</v>
      </c>
    </row>
    <row r="44" spans="1:32" s="9" customFormat="1" x14ac:dyDescent="0.2">
      <c r="A44" s="7" t="s">
        <v>18</v>
      </c>
      <c r="B44" s="8">
        <v>0.06</v>
      </c>
      <c r="C44" s="7" t="s">
        <v>17</v>
      </c>
      <c r="D44" s="7">
        <v>17</v>
      </c>
      <c r="E44" s="21">
        <v>0.3888888888888889</v>
      </c>
      <c r="F44" s="10">
        <v>43996</v>
      </c>
      <c r="G44" s="7">
        <v>3</v>
      </c>
      <c r="H44" s="7" t="s">
        <v>29</v>
      </c>
      <c r="I44" s="9">
        <v>22.7</v>
      </c>
      <c r="J44" s="13">
        <v>0.57999999999999996</v>
      </c>
      <c r="K44" s="9">
        <v>22</v>
      </c>
      <c r="L44" s="14">
        <v>0.31818181818181823</v>
      </c>
      <c r="M44" s="14">
        <v>0.61818181818181817</v>
      </c>
      <c r="N44" s="14">
        <v>0.67272727272727262</v>
      </c>
      <c r="O44" s="48">
        <v>44008</v>
      </c>
      <c r="P44" s="9">
        <v>3</v>
      </c>
      <c r="Q44" s="49">
        <v>0.6118055555555556</v>
      </c>
      <c r="R44" s="9">
        <f>AVERAGE(21.5,22.1)</f>
        <v>21.8</v>
      </c>
      <c r="S44" s="9">
        <f>AVERAGE(79,82)</f>
        <v>80.5</v>
      </c>
      <c r="T44" s="9">
        <v>20</v>
      </c>
      <c r="U44" s="14">
        <v>0.11000000000000001</v>
      </c>
      <c r="V44" s="14">
        <v>0.41</v>
      </c>
      <c r="W44" s="14">
        <v>0.49000000000000005</v>
      </c>
      <c r="X44" s="48">
        <v>44022</v>
      </c>
      <c r="Y44" s="9">
        <v>3</v>
      </c>
      <c r="Z44" s="49">
        <v>0.57152777777777775</v>
      </c>
      <c r="AA44" s="9">
        <v>21.1</v>
      </c>
      <c r="AB44" s="9">
        <v>86.5</v>
      </c>
      <c r="AC44" s="9">
        <v>19</v>
      </c>
      <c r="AD44" s="14">
        <v>2.1052631578947368E-2</v>
      </c>
      <c r="AE44" s="14">
        <v>0.27368421052631575</v>
      </c>
      <c r="AF44" s="14">
        <v>0.38947368421052631</v>
      </c>
    </row>
    <row r="45" spans="1:32" x14ac:dyDescent="0.2">
      <c r="A45" s="4" t="s">
        <v>18</v>
      </c>
      <c r="B45" s="5">
        <v>0.06</v>
      </c>
      <c r="C45" s="4" t="s">
        <v>17</v>
      </c>
      <c r="D45" s="4">
        <v>18</v>
      </c>
      <c r="E45" s="20">
        <v>0.45714285714285713</v>
      </c>
      <c r="F45" s="6">
        <v>43996</v>
      </c>
      <c r="G45" s="4">
        <v>3</v>
      </c>
      <c r="H45" s="22" t="s">
        <v>29</v>
      </c>
      <c r="I45" s="27">
        <v>22.7</v>
      </c>
      <c r="J45" s="31">
        <v>0.57999999999999996</v>
      </c>
      <c r="K45" s="1">
        <v>19</v>
      </c>
      <c r="L45" s="12">
        <v>0.44210526315789467</v>
      </c>
      <c r="M45" s="12">
        <v>0.74736842105263168</v>
      </c>
      <c r="N45" s="12">
        <v>0.78947368421052633</v>
      </c>
      <c r="O45" s="55">
        <v>44008</v>
      </c>
      <c r="P45" s="27">
        <v>3</v>
      </c>
      <c r="Q45" s="56">
        <v>0.6118055555555556</v>
      </c>
      <c r="R45" s="27">
        <f>AVERAGE(21.5,22.1)</f>
        <v>21.8</v>
      </c>
      <c r="S45" s="27">
        <f>AVERAGE(79,82)</f>
        <v>80.5</v>
      </c>
      <c r="T45" s="1">
        <v>18</v>
      </c>
      <c r="U45" s="12">
        <v>0.15555555555555556</v>
      </c>
      <c r="V45" s="12">
        <v>0.62222222222222223</v>
      </c>
      <c r="W45" s="12">
        <v>0.7</v>
      </c>
      <c r="X45" s="55">
        <v>44022</v>
      </c>
      <c r="Y45" s="27">
        <v>3</v>
      </c>
      <c r="Z45" s="56">
        <v>0.57152777777777775</v>
      </c>
      <c r="AA45" s="27">
        <v>21.1</v>
      </c>
      <c r="AB45" s="27">
        <v>86.5</v>
      </c>
      <c r="AC45" s="1">
        <v>16</v>
      </c>
      <c r="AD45" s="12">
        <v>0.05</v>
      </c>
      <c r="AE45" s="12">
        <v>0.27500000000000002</v>
      </c>
      <c r="AF45" s="12">
        <v>0.47499999999999998</v>
      </c>
    </row>
    <row r="46" spans="1:32" x14ac:dyDescent="0.2">
      <c r="A46" s="4" t="s">
        <v>18</v>
      </c>
      <c r="B46" s="5">
        <v>0.06</v>
      </c>
      <c r="C46" s="4" t="s">
        <v>17</v>
      </c>
      <c r="D46" s="4">
        <v>19</v>
      </c>
      <c r="E46" s="20">
        <v>0.25714285714285712</v>
      </c>
      <c r="F46" s="6">
        <v>43996</v>
      </c>
      <c r="G46" s="4">
        <v>4</v>
      </c>
      <c r="H46" s="4" t="s">
        <v>30</v>
      </c>
      <c r="I46" s="1">
        <v>22.8</v>
      </c>
      <c r="J46" s="11">
        <v>0.61</v>
      </c>
      <c r="K46" s="1">
        <v>26</v>
      </c>
      <c r="L46" s="12">
        <v>0.53076923076923077</v>
      </c>
      <c r="M46" s="12">
        <v>0.7615384615384615</v>
      </c>
      <c r="N46" s="12">
        <v>0.78461538461538471</v>
      </c>
      <c r="O46" s="46">
        <v>44008</v>
      </c>
      <c r="P46" s="1">
        <v>4</v>
      </c>
      <c r="Q46" s="47">
        <v>0.62361111111111112</v>
      </c>
      <c r="R46" s="1">
        <f>AVERAGE(21.8,22.1)</f>
        <v>21.950000000000003</v>
      </c>
      <c r="S46" s="1">
        <v>71</v>
      </c>
      <c r="T46" s="1">
        <v>21</v>
      </c>
      <c r="U46" s="12">
        <v>0.37142857142857144</v>
      </c>
      <c r="V46" s="12">
        <v>0.69523809523809521</v>
      </c>
      <c r="W46" s="12">
        <v>0.74285714285714277</v>
      </c>
      <c r="X46" s="46">
        <v>44022</v>
      </c>
      <c r="Y46" s="1">
        <v>4</v>
      </c>
      <c r="Z46" s="47">
        <v>0.58402777777777781</v>
      </c>
      <c r="AA46" s="1">
        <f>AVERAGE(21.1,21)</f>
        <v>21.05</v>
      </c>
      <c r="AB46" s="1">
        <f>AVERAGE(88,95)</f>
        <v>91.5</v>
      </c>
      <c r="AC46" s="1">
        <v>20</v>
      </c>
      <c r="AD46" s="12">
        <v>0.09</v>
      </c>
      <c r="AE46" s="12">
        <v>0.52</v>
      </c>
      <c r="AF46" s="12">
        <v>0.55999999999999994</v>
      </c>
    </row>
    <row r="47" spans="1:32" x14ac:dyDescent="0.2">
      <c r="A47" s="4" t="s">
        <v>18</v>
      </c>
      <c r="B47" s="5">
        <v>0.06</v>
      </c>
      <c r="C47" s="4" t="s">
        <v>17</v>
      </c>
      <c r="D47" s="4">
        <v>20</v>
      </c>
      <c r="E47" s="20">
        <v>0.42857142857142855</v>
      </c>
      <c r="F47" s="6">
        <v>43996</v>
      </c>
      <c r="G47" s="4">
        <v>4</v>
      </c>
      <c r="H47" s="4" t="s">
        <v>30</v>
      </c>
      <c r="I47" s="1">
        <v>22.8</v>
      </c>
      <c r="J47" s="11">
        <v>0.61</v>
      </c>
      <c r="K47" s="1">
        <v>21</v>
      </c>
      <c r="L47" s="12">
        <v>0.33333333333333331</v>
      </c>
      <c r="M47" s="12">
        <v>0.61904761904761896</v>
      </c>
      <c r="N47" s="12">
        <v>0.63809523809523816</v>
      </c>
      <c r="O47" s="46">
        <v>44008</v>
      </c>
      <c r="P47" s="1">
        <v>4</v>
      </c>
      <c r="Q47" s="47">
        <v>0.62361111111111112</v>
      </c>
      <c r="R47" s="1">
        <f>AVERAGE(21.8,22.1)</f>
        <v>21.950000000000003</v>
      </c>
      <c r="S47" s="1">
        <v>71</v>
      </c>
      <c r="T47" s="1">
        <v>20</v>
      </c>
      <c r="U47" s="12">
        <v>0.21000000000000002</v>
      </c>
      <c r="V47" s="12">
        <v>0.5</v>
      </c>
      <c r="W47" s="12">
        <v>0.55000000000000004</v>
      </c>
      <c r="X47" s="46">
        <v>44022</v>
      </c>
      <c r="Y47" s="1">
        <v>4</v>
      </c>
      <c r="Z47" s="47">
        <v>0.58402777777777781</v>
      </c>
      <c r="AA47" s="1">
        <f>AVERAGE(21.1,21)</f>
        <v>21.05</v>
      </c>
      <c r="AB47" s="1">
        <f>AVERAGE(88,95)</f>
        <v>91.5</v>
      </c>
      <c r="AC47" s="1">
        <v>17</v>
      </c>
      <c r="AD47" s="12">
        <v>5.8823529411764698E-2</v>
      </c>
      <c r="AE47" s="12">
        <v>0.36470588235294121</v>
      </c>
      <c r="AF47" s="12">
        <v>0.50588235294117645</v>
      </c>
    </row>
    <row r="48" spans="1:32" x14ac:dyDescent="0.2">
      <c r="A48" s="4" t="s">
        <v>18</v>
      </c>
      <c r="B48" s="5">
        <v>0.06</v>
      </c>
      <c r="C48" s="4" t="s">
        <v>17</v>
      </c>
      <c r="D48" s="4">
        <v>21</v>
      </c>
      <c r="E48" s="20">
        <v>0.37142857142857144</v>
      </c>
      <c r="F48" s="6">
        <v>43996</v>
      </c>
      <c r="G48" s="4">
        <v>5</v>
      </c>
      <c r="H48" s="4" t="s">
        <v>31</v>
      </c>
      <c r="I48" s="1">
        <v>22.7</v>
      </c>
      <c r="J48" s="11">
        <v>0.6</v>
      </c>
      <c r="K48" s="1">
        <v>22</v>
      </c>
      <c r="L48" s="12">
        <v>0.22727272727272724</v>
      </c>
      <c r="M48" s="12">
        <v>0.42727272727272725</v>
      </c>
      <c r="N48" s="12">
        <v>0.46363636363636368</v>
      </c>
      <c r="O48" s="46">
        <v>44008</v>
      </c>
      <c r="P48" s="1">
        <v>5</v>
      </c>
      <c r="Q48" s="47">
        <v>0.63472222222222219</v>
      </c>
      <c r="R48" s="1">
        <v>21.9</v>
      </c>
      <c r="S48" s="1">
        <f>AVERAGE(74,78)</f>
        <v>76</v>
      </c>
      <c r="T48" s="1">
        <v>18</v>
      </c>
      <c r="U48" s="12">
        <v>0.15555555555555556</v>
      </c>
      <c r="V48" s="12">
        <v>0.38888888888888884</v>
      </c>
      <c r="W48" s="12">
        <v>0.43333333333333329</v>
      </c>
      <c r="X48" s="46">
        <v>44022</v>
      </c>
      <c r="Y48" s="1">
        <v>5</v>
      </c>
      <c r="Z48" s="47">
        <v>0.59652777777777777</v>
      </c>
      <c r="AA48" s="1">
        <f>AVERAGE(21.2,21.3)</f>
        <v>21.25</v>
      </c>
      <c r="AB48" s="1">
        <f>AVERAGE(93,99)</f>
        <v>96</v>
      </c>
      <c r="AC48" s="1">
        <v>13</v>
      </c>
      <c r="AD48" s="12">
        <v>0.12307692307692308</v>
      </c>
      <c r="AE48" s="12">
        <v>0.44615384615384618</v>
      </c>
      <c r="AF48" s="12">
        <v>0.46153846153846151</v>
      </c>
    </row>
    <row r="49" spans="1:32" x14ac:dyDescent="0.2">
      <c r="A49" s="4" t="s">
        <v>18</v>
      </c>
      <c r="B49" s="5">
        <v>0.06</v>
      </c>
      <c r="C49" s="4" t="s">
        <v>17</v>
      </c>
      <c r="D49" s="4">
        <v>22</v>
      </c>
      <c r="E49" s="20">
        <v>0.2857142857142857</v>
      </c>
      <c r="F49" s="6">
        <v>43996</v>
      </c>
      <c r="G49" s="4">
        <v>5</v>
      </c>
      <c r="H49" s="4" t="s">
        <v>31</v>
      </c>
      <c r="I49" s="1">
        <v>22.7</v>
      </c>
      <c r="J49" s="11">
        <v>0.6</v>
      </c>
      <c r="K49" s="44">
        <v>25</v>
      </c>
      <c r="L49" s="45">
        <v>0.43200000000000005</v>
      </c>
      <c r="M49" s="45">
        <v>0.77600000000000002</v>
      </c>
      <c r="N49" s="45">
        <v>0.8</v>
      </c>
      <c r="O49" s="46">
        <v>44008</v>
      </c>
      <c r="P49" s="1">
        <v>5</v>
      </c>
      <c r="Q49" s="47">
        <v>0.63472222222222219</v>
      </c>
      <c r="R49" s="1">
        <v>21.9</v>
      </c>
      <c r="S49" s="1">
        <f>AVERAGE(74,78)</f>
        <v>76</v>
      </c>
      <c r="T49" s="1">
        <v>25</v>
      </c>
      <c r="U49" s="12">
        <v>0.24800000000000005</v>
      </c>
      <c r="V49" s="12">
        <v>0.69600000000000006</v>
      </c>
      <c r="W49" s="12">
        <v>0.78400000000000003</v>
      </c>
      <c r="X49" s="46">
        <v>44022</v>
      </c>
      <c r="Y49" s="1">
        <v>5</v>
      </c>
      <c r="Z49" s="47">
        <v>0.59652777777777777</v>
      </c>
      <c r="AA49" s="1">
        <f>AVERAGE(21.2,21.3)</f>
        <v>21.25</v>
      </c>
      <c r="AB49" s="1">
        <f>AVERAGE(93,99)</f>
        <v>96</v>
      </c>
      <c r="AC49" s="1">
        <v>25</v>
      </c>
      <c r="AD49" s="12">
        <v>6.4000000000000001E-2</v>
      </c>
      <c r="AE49" s="12">
        <v>0.504</v>
      </c>
      <c r="AF49" s="12">
        <v>0.59199999999999997</v>
      </c>
    </row>
    <row r="50" spans="1:32" x14ac:dyDescent="0.2">
      <c r="A50" s="4" t="s">
        <v>18</v>
      </c>
      <c r="B50" s="5">
        <v>0.06</v>
      </c>
      <c r="C50" s="4" t="s">
        <v>17</v>
      </c>
      <c r="D50" s="4">
        <v>23</v>
      </c>
      <c r="E50" s="20">
        <v>0.42857142857142855</v>
      </c>
      <c r="F50" s="6">
        <v>43996</v>
      </c>
      <c r="G50" s="4">
        <v>6</v>
      </c>
      <c r="H50" s="4" t="s">
        <v>32</v>
      </c>
      <c r="I50" s="1">
        <v>22.5</v>
      </c>
      <c r="J50" s="11">
        <v>0.56999999999999995</v>
      </c>
      <c r="K50" s="44">
        <v>20</v>
      </c>
      <c r="L50" s="45">
        <v>0.48000000000000009</v>
      </c>
      <c r="M50" s="45">
        <v>0.84000000000000008</v>
      </c>
      <c r="N50" s="45">
        <v>0.83000000000000007</v>
      </c>
      <c r="O50" s="46">
        <v>44008</v>
      </c>
      <c r="P50" s="1">
        <v>6</v>
      </c>
      <c r="Q50" s="47">
        <v>0.14652777777777778</v>
      </c>
      <c r="R50" s="1">
        <f>AVERAGE(21.9,22.1)</f>
        <v>22</v>
      </c>
      <c r="S50" s="1">
        <f>AVERAGE(77,75)</f>
        <v>76</v>
      </c>
      <c r="T50" s="1">
        <v>20</v>
      </c>
      <c r="U50" s="12">
        <v>0.26999999999999996</v>
      </c>
      <c r="V50" s="12">
        <v>0.66999999999999993</v>
      </c>
      <c r="W50" s="12">
        <v>0.76</v>
      </c>
      <c r="X50" s="46">
        <v>44022</v>
      </c>
      <c r="Y50" s="1">
        <v>6</v>
      </c>
      <c r="Z50" s="47">
        <v>0.60902777777777783</v>
      </c>
      <c r="AA50" s="1">
        <f>AVERAGE(21.3,21.5)</f>
        <v>21.4</v>
      </c>
      <c r="AB50" s="1">
        <f>AVERAGE(68,88)</f>
        <v>78</v>
      </c>
      <c r="AC50" s="1">
        <v>19</v>
      </c>
      <c r="AD50" s="12">
        <v>2.1052631578947368E-2</v>
      </c>
      <c r="AE50" s="12">
        <v>0.27368421052631575</v>
      </c>
      <c r="AF50" s="12">
        <v>0.45263157894736838</v>
      </c>
    </row>
    <row r="51" spans="1:32" x14ac:dyDescent="0.2">
      <c r="A51" s="4" t="s">
        <v>18</v>
      </c>
      <c r="B51" s="5">
        <v>0.06</v>
      </c>
      <c r="C51" s="4" t="s">
        <v>17</v>
      </c>
      <c r="D51" s="4">
        <v>24</v>
      </c>
      <c r="E51" s="20">
        <v>0.22857142857142856</v>
      </c>
      <c r="F51" s="6">
        <v>43996</v>
      </c>
      <c r="G51" s="4">
        <v>6</v>
      </c>
      <c r="H51" s="4" t="s">
        <v>32</v>
      </c>
      <c r="I51" s="1">
        <v>22.5</v>
      </c>
      <c r="J51" s="11">
        <v>0.56999999999999995</v>
      </c>
      <c r="K51" s="44">
        <v>26</v>
      </c>
      <c r="L51" s="45">
        <v>0.41538461538461541</v>
      </c>
      <c r="M51" s="45">
        <v>0.73076923076923084</v>
      </c>
      <c r="N51" s="45">
        <v>0.6692307692307693</v>
      </c>
      <c r="O51" s="46">
        <v>44008</v>
      </c>
      <c r="P51" s="1">
        <v>6</v>
      </c>
      <c r="Q51" s="47">
        <v>0.14652777777777778</v>
      </c>
      <c r="R51" s="1">
        <f>AVERAGE(21.9,22.1)</f>
        <v>22</v>
      </c>
      <c r="S51" s="1">
        <f>AVERAGE(77,75)</f>
        <v>76</v>
      </c>
      <c r="T51" s="1">
        <v>22</v>
      </c>
      <c r="U51" s="12">
        <v>0.14545454545454545</v>
      </c>
      <c r="V51" s="12">
        <v>0.5</v>
      </c>
      <c r="W51" s="12">
        <v>0.57272727272727275</v>
      </c>
      <c r="X51" s="46">
        <v>44022</v>
      </c>
      <c r="Y51" s="1">
        <v>6</v>
      </c>
      <c r="Z51" s="47">
        <v>0.60902777777777783</v>
      </c>
      <c r="AA51" s="1">
        <f>AVERAGE(21.3,21.5)</f>
        <v>21.4</v>
      </c>
      <c r="AB51" s="1">
        <f>AVERAGE(68,88)</f>
        <v>78</v>
      </c>
      <c r="AC51" s="1">
        <v>17</v>
      </c>
      <c r="AD51" s="12">
        <v>2.3529411764705882E-2</v>
      </c>
      <c r="AE51" s="12">
        <v>0.2</v>
      </c>
      <c r="AF51" s="12">
        <v>0.30588235294117644</v>
      </c>
    </row>
    <row r="52" spans="1:32" s="9" customFormat="1" ht="17" thickBot="1" x14ac:dyDescent="0.25">
      <c r="A52" s="7" t="s">
        <v>16</v>
      </c>
      <c r="B52" s="8">
        <v>0.06</v>
      </c>
      <c r="C52" s="7" t="s">
        <v>19</v>
      </c>
      <c r="D52" s="19">
        <v>26</v>
      </c>
      <c r="E52" s="7"/>
      <c r="F52" s="10">
        <v>43989</v>
      </c>
      <c r="G52" s="7">
        <v>1</v>
      </c>
      <c r="H52" s="7" t="s">
        <v>21</v>
      </c>
      <c r="I52" s="9">
        <v>22.8</v>
      </c>
      <c r="J52" s="33">
        <v>0.51</v>
      </c>
      <c r="K52" s="9">
        <v>24</v>
      </c>
      <c r="L52" s="14">
        <v>0.7</v>
      </c>
      <c r="M52" s="14">
        <v>0.85833333333333317</v>
      </c>
      <c r="N52" s="14">
        <v>0.83333333333333326</v>
      </c>
      <c r="O52" s="48">
        <v>44001</v>
      </c>
      <c r="P52" s="9">
        <v>1</v>
      </c>
      <c r="Q52" s="49">
        <v>0.58263888888888882</v>
      </c>
      <c r="R52" s="9">
        <v>22.8</v>
      </c>
      <c r="S52" s="9">
        <f>AVERAGE(83,84)</f>
        <v>83.5</v>
      </c>
      <c r="T52" s="9">
        <v>24</v>
      </c>
      <c r="U52" s="14">
        <v>0.55833333333333335</v>
      </c>
      <c r="V52" s="14">
        <v>0.8</v>
      </c>
      <c r="W52" s="14">
        <v>0.84166666666666656</v>
      </c>
      <c r="X52" s="48">
        <v>44015</v>
      </c>
      <c r="Y52" s="9">
        <v>1</v>
      </c>
      <c r="Z52" s="49">
        <v>0.56111111111111112</v>
      </c>
      <c r="AA52" s="9">
        <v>22.2</v>
      </c>
      <c r="AB52" s="9">
        <f>AVERAGE(83,82)</f>
        <v>82.5</v>
      </c>
      <c r="AC52" s="9">
        <v>24</v>
      </c>
      <c r="AD52" s="14">
        <v>0.19166666666666668</v>
      </c>
      <c r="AE52" s="14">
        <v>0.65</v>
      </c>
      <c r="AF52" s="14">
        <v>0.73333333333333328</v>
      </c>
    </row>
    <row r="53" spans="1:32" ht="17" thickBot="1" x14ac:dyDescent="0.25">
      <c r="A53" s="4" t="s">
        <v>16</v>
      </c>
      <c r="B53" s="5">
        <v>0.06</v>
      </c>
      <c r="C53" s="4" t="s">
        <v>19</v>
      </c>
      <c r="D53" s="17">
        <v>27</v>
      </c>
      <c r="F53" s="6">
        <v>43989</v>
      </c>
      <c r="G53" s="4">
        <v>1</v>
      </c>
      <c r="H53" s="4" t="s">
        <v>21</v>
      </c>
      <c r="I53" s="1">
        <v>22.8</v>
      </c>
      <c r="J53" s="3">
        <v>0.51</v>
      </c>
      <c r="K53" s="1">
        <v>24</v>
      </c>
      <c r="L53" s="28">
        <v>0.52500000000000013</v>
      </c>
      <c r="M53" s="28">
        <v>0.875</v>
      </c>
      <c r="N53" s="28">
        <v>0.90833333333333344</v>
      </c>
      <c r="O53" s="46">
        <v>44001</v>
      </c>
      <c r="P53" s="1">
        <v>1</v>
      </c>
      <c r="Q53" s="47">
        <v>0.58263888888888882</v>
      </c>
      <c r="R53" s="1">
        <v>22.8</v>
      </c>
      <c r="S53" s="1">
        <f>AVERAGE(83,84)</f>
        <v>83.5</v>
      </c>
      <c r="T53" s="1">
        <v>24</v>
      </c>
      <c r="U53" s="12">
        <v>0.4916666666666667</v>
      </c>
      <c r="V53" s="12">
        <v>0.77499999999999991</v>
      </c>
      <c r="W53" s="12">
        <v>0.89166666666666661</v>
      </c>
      <c r="X53" s="55">
        <v>44015</v>
      </c>
      <c r="Y53" s="27">
        <v>1</v>
      </c>
      <c r="Z53" s="56">
        <v>0.56111111111111112</v>
      </c>
      <c r="AA53" s="27">
        <v>22.2</v>
      </c>
      <c r="AB53" s="27">
        <f>AVERAGE(83,82)</f>
        <v>82.5</v>
      </c>
      <c r="AC53" s="1">
        <v>24</v>
      </c>
      <c r="AD53" s="12">
        <v>0.05</v>
      </c>
      <c r="AE53" s="12">
        <v>0.44166666666666671</v>
      </c>
      <c r="AF53" s="12">
        <v>0.55000000000000004</v>
      </c>
    </row>
    <row r="54" spans="1:32" ht="17" thickBot="1" x14ac:dyDescent="0.25">
      <c r="A54" s="4" t="s">
        <v>16</v>
      </c>
      <c r="B54" s="5">
        <v>0.06</v>
      </c>
      <c r="C54" s="4" t="s">
        <v>19</v>
      </c>
      <c r="D54" s="17">
        <v>28</v>
      </c>
      <c r="F54" s="6">
        <v>43989</v>
      </c>
      <c r="G54" s="4">
        <v>2</v>
      </c>
      <c r="H54" s="4" t="s">
        <v>22</v>
      </c>
      <c r="I54" s="1">
        <f>AVERAGE(22.5,22.8)</f>
        <v>22.65</v>
      </c>
      <c r="J54" s="3">
        <v>0.64</v>
      </c>
      <c r="K54" s="1">
        <v>21</v>
      </c>
      <c r="L54" s="12">
        <v>0.63809523809523805</v>
      </c>
      <c r="M54" s="12">
        <v>0.82857142857142863</v>
      </c>
      <c r="N54" s="12">
        <v>0.81904761904761902</v>
      </c>
      <c r="O54" s="46">
        <v>44001</v>
      </c>
      <c r="P54" s="1">
        <v>2</v>
      </c>
      <c r="Q54" s="47">
        <v>0.59305555555555556</v>
      </c>
      <c r="R54" s="1">
        <f>AVERAGE(22.5,22.8)</f>
        <v>22.65</v>
      </c>
      <c r="S54" s="1">
        <f>AVERAGE(82,87)</f>
        <v>84.5</v>
      </c>
      <c r="T54" s="1">
        <v>21</v>
      </c>
      <c r="U54" s="12">
        <v>0.5714285714285714</v>
      </c>
      <c r="V54" s="12">
        <v>0.87619047619047608</v>
      </c>
      <c r="W54" s="12">
        <v>0.87619047619047608</v>
      </c>
      <c r="X54" s="46">
        <v>44015</v>
      </c>
      <c r="Y54" s="1">
        <v>2</v>
      </c>
      <c r="Z54" s="47">
        <v>0.57222222222222219</v>
      </c>
      <c r="AA54" s="1">
        <f>AVERAGE(22.2,22.3)</f>
        <v>22.25</v>
      </c>
      <c r="AB54" s="1">
        <f>AVERAGE(79,86)</f>
        <v>82.5</v>
      </c>
      <c r="AC54" s="1">
        <v>20</v>
      </c>
      <c r="AD54" s="12">
        <v>0.12000000000000002</v>
      </c>
      <c r="AE54" s="12">
        <v>0.4</v>
      </c>
      <c r="AF54" s="12">
        <v>0.49000000000000005</v>
      </c>
    </row>
    <row r="55" spans="1:32" ht="17" thickBot="1" x14ac:dyDescent="0.25">
      <c r="A55" s="4" t="s">
        <v>16</v>
      </c>
      <c r="B55" s="5">
        <v>0.06</v>
      </c>
      <c r="C55" s="4" t="s">
        <v>19</v>
      </c>
      <c r="D55" s="17">
        <v>29</v>
      </c>
      <c r="F55" s="6">
        <v>43989</v>
      </c>
      <c r="G55" s="4">
        <v>2</v>
      </c>
      <c r="H55" s="4" t="s">
        <v>22</v>
      </c>
      <c r="I55" s="1">
        <f>AVERAGE(22.5,22.8)</f>
        <v>22.65</v>
      </c>
      <c r="J55" s="3">
        <v>0.64</v>
      </c>
      <c r="K55" s="1">
        <v>24</v>
      </c>
      <c r="L55" s="12">
        <v>0.75833333333333341</v>
      </c>
      <c r="M55" s="12">
        <v>0.81666666666666676</v>
      </c>
      <c r="N55" s="12">
        <v>0.85</v>
      </c>
      <c r="O55" s="46">
        <v>44001</v>
      </c>
      <c r="P55" s="1">
        <v>2</v>
      </c>
      <c r="Q55" s="47">
        <v>0.59305555555555556</v>
      </c>
      <c r="R55" s="1">
        <f>AVERAGE(22.5,22.8)</f>
        <v>22.65</v>
      </c>
      <c r="S55" s="1">
        <f>AVERAGE(82,87)</f>
        <v>84.5</v>
      </c>
      <c r="T55" s="1">
        <v>24</v>
      </c>
      <c r="U55" s="12">
        <v>0.64166666666666672</v>
      </c>
      <c r="V55" s="12">
        <v>0.73333333333333339</v>
      </c>
      <c r="W55" s="12">
        <v>0.72500000000000009</v>
      </c>
      <c r="X55" s="46">
        <v>44015</v>
      </c>
      <c r="Y55" s="1">
        <v>2</v>
      </c>
      <c r="Z55" s="47">
        <v>0.57222222222222219</v>
      </c>
      <c r="AA55" s="1">
        <f>AVERAGE(22.2,22.3)</f>
        <v>22.25</v>
      </c>
      <c r="AB55" s="1">
        <f>AVERAGE(79,86)</f>
        <v>82.5</v>
      </c>
      <c r="AC55" s="1">
        <v>24</v>
      </c>
      <c r="AD55" s="12">
        <v>0.24166666666666664</v>
      </c>
      <c r="AE55" s="12">
        <v>0.65833333333333333</v>
      </c>
      <c r="AF55" s="12">
        <v>0.7</v>
      </c>
    </row>
    <row r="56" spans="1:32" ht="17" thickBot="1" x14ac:dyDescent="0.25">
      <c r="A56" s="4" t="s">
        <v>16</v>
      </c>
      <c r="B56" s="5">
        <v>0.06</v>
      </c>
      <c r="C56" s="4" t="s">
        <v>19</v>
      </c>
      <c r="D56" s="17">
        <v>30</v>
      </c>
      <c r="F56" s="6">
        <v>43989</v>
      </c>
      <c r="G56" s="4">
        <v>3</v>
      </c>
      <c r="H56" s="4" t="s">
        <v>23</v>
      </c>
      <c r="I56" s="1">
        <v>22.8</v>
      </c>
      <c r="J56" s="23">
        <v>0.66500000000000004</v>
      </c>
      <c r="K56" s="1">
        <v>23</v>
      </c>
      <c r="L56" s="12">
        <v>0.6</v>
      </c>
      <c r="M56" s="12">
        <v>0.76521739130434774</v>
      </c>
      <c r="N56" s="12">
        <v>0.77391304347826084</v>
      </c>
      <c r="O56" s="46">
        <v>44001</v>
      </c>
      <c r="P56" s="1">
        <v>3</v>
      </c>
      <c r="Q56" s="47">
        <v>0.60555555555555551</v>
      </c>
      <c r="R56" s="1">
        <v>22.8</v>
      </c>
      <c r="S56" s="1">
        <v>81</v>
      </c>
      <c r="T56" s="1">
        <v>23</v>
      </c>
      <c r="U56" s="12">
        <v>0.5304347826086957</v>
      </c>
      <c r="V56" s="12">
        <v>0.81739130434782614</v>
      </c>
      <c r="W56" s="12">
        <v>0.83478260869565213</v>
      </c>
      <c r="X56" s="46">
        <v>44015</v>
      </c>
      <c r="Y56" s="1">
        <v>3</v>
      </c>
      <c r="Z56" s="47">
        <v>0.58333333333333337</v>
      </c>
      <c r="AA56" s="1">
        <f>AVERAGE(22.2,22.3)</f>
        <v>22.25</v>
      </c>
      <c r="AB56" s="1">
        <f>AVERAGE(79,87)</f>
        <v>83</v>
      </c>
      <c r="AC56" s="1">
        <v>23</v>
      </c>
      <c r="AD56" s="12">
        <v>0.2</v>
      </c>
      <c r="AE56" s="12">
        <v>0.60869565217391308</v>
      </c>
      <c r="AF56" s="12">
        <v>0.69565217391304346</v>
      </c>
    </row>
    <row r="57" spans="1:32" ht="17" thickBot="1" x14ac:dyDescent="0.25">
      <c r="A57" s="4" t="s">
        <v>16</v>
      </c>
      <c r="B57" s="5">
        <v>0.06</v>
      </c>
      <c r="C57" s="4" t="s">
        <v>19</v>
      </c>
      <c r="D57" s="17">
        <v>31</v>
      </c>
      <c r="F57" s="6">
        <v>43989</v>
      </c>
      <c r="G57" s="4">
        <v>3</v>
      </c>
      <c r="H57" s="4" t="s">
        <v>23</v>
      </c>
      <c r="I57" s="1">
        <v>22.8</v>
      </c>
      <c r="J57" s="23">
        <v>0.66500000000000004</v>
      </c>
      <c r="K57" s="1">
        <v>23</v>
      </c>
      <c r="L57" s="12">
        <v>0.82608695652173902</v>
      </c>
      <c r="M57" s="12">
        <v>0.9391304347826086</v>
      </c>
      <c r="N57" s="12">
        <v>0.94782608695652171</v>
      </c>
      <c r="O57" s="46">
        <v>44001</v>
      </c>
      <c r="P57" s="1">
        <v>3</v>
      </c>
      <c r="Q57" s="47">
        <v>0.60555555555555551</v>
      </c>
      <c r="R57" s="1">
        <v>22.8</v>
      </c>
      <c r="S57" s="1">
        <v>81</v>
      </c>
      <c r="T57" s="1">
        <v>23</v>
      </c>
      <c r="U57" s="12">
        <v>0.61739130434782619</v>
      </c>
      <c r="V57" s="12">
        <v>0.93043478260869572</v>
      </c>
      <c r="W57" s="12">
        <v>0.9652173913043478</v>
      </c>
      <c r="X57" s="46">
        <v>44015</v>
      </c>
      <c r="Y57" s="1">
        <v>3</v>
      </c>
      <c r="Z57" s="47">
        <v>0.58333333333333337</v>
      </c>
      <c r="AA57" s="1">
        <f>AVERAGE(22.2,22.3)</f>
        <v>22.25</v>
      </c>
      <c r="AB57" s="1">
        <f>AVERAGE(79,87)</f>
        <v>83</v>
      </c>
      <c r="AC57" s="1">
        <v>23</v>
      </c>
      <c r="AD57" s="12">
        <v>0.34782608695652167</v>
      </c>
      <c r="AE57" s="12">
        <v>0.8</v>
      </c>
      <c r="AF57" s="12">
        <v>0.85217391304347834</v>
      </c>
    </row>
    <row r="58" spans="1:32" ht="17" thickBot="1" x14ac:dyDescent="0.25">
      <c r="A58" s="4" t="s">
        <v>16</v>
      </c>
      <c r="B58" s="5">
        <v>0.06</v>
      </c>
      <c r="C58" s="4" t="s">
        <v>19</v>
      </c>
      <c r="D58" s="17">
        <v>32</v>
      </c>
      <c r="F58" s="6">
        <v>43989</v>
      </c>
      <c r="G58" s="4">
        <v>4</v>
      </c>
      <c r="H58" s="4" t="s">
        <v>24</v>
      </c>
      <c r="I58" s="1">
        <f>AVERAGE(22.5,22.8)</f>
        <v>22.65</v>
      </c>
      <c r="J58" s="11">
        <v>0.64</v>
      </c>
      <c r="K58" s="1">
        <v>22</v>
      </c>
      <c r="L58" s="12">
        <v>0.72727272727272718</v>
      </c>
      <c r="M58" s="12">
        <v>0.82727272727272738</v>
      </c>
      <c r="N58" s="12">
        <v>0.80909090909090919</v>
      </c>
      <c r="O58" s="46">
        <v>44001</v>
      </c>
      <c r="P58" s="1">
        <v>4</v>
      </c>
      <c r="Q58" s="47">
        <v>0.6166666666666667</v>
      </c>
      <c r="R58" s="1">
        <f>AVERAGE(22.6,22.8)</f>
        <v>22.700000000000003</v>
      </c>
      <c r="S58" s="1">
        <f>AVERAGE(82,87)</f>
        <v>84.5</v>
      </c>
      <c r="T58" s="1">
        <v>22</v>
      </c>
      <c r="U58" s="12">
        <v>0.38181818181818183</v>
      </c>
      <c r="V58" s="12">
        <v>0.59090909090909094</v>
      </c>
      <c r="W58" s="12">
        <v>0.6272727272727272</v>
      </c>
      <c r="X58" s="46">
        <v>44015</v>
      </c>
      <c r="Y58" s="1">
        <v>4</v>
      </c>
      <c r="Z58" s="47">
        <v>0.59444444444444444</v>
      </c>
      <c r="AA58" s="1">
        <v>22.3</v>
      </c>
      <c r="AB58" s="1">
        <f>AVERAGE(82,87)</f>
        <v>84.5</v>
      </c>
      <c r="AC58" s="1">
        <v>22</v>
      </c>
      <c r="AD58" s="12">
        <v>0.25454545454545452</v>
      </c>
      <c r="AE58" s="12">
        <v>0.60909090909090902</v>
      </c>
      <c r="AF58" s="12">
        <v>0.69090909090909092</v>
      </c>
    </row>
    <row r="59" spans="1:32" x14ac:dyDescent="0.2">
      <c r="A59" s="4" t="s">
        <v>16</v>
      </c>
      <c r="B59" s="5">
        <v>0.06</v>
      </c>
      <c r="C59" s="4" t="s">
        <v>19</v>
      </c>
      <c r="D59" s="18">
        <v>33</v>
      </c>
      <c r="F59" s="6">
        <v>43989</v>
      </c>
      <c r="G59" s="4">
        <v>4</v>
      </c>
      <c r="H59" s="4" t="s">
        <v>24</v>
      </c>
      <c r="I59" s="1">
        <f>AVERAGE(22.5,22.8)</f>
        <v>22.65</v>
      </c>
      <c r="J59" s="11">
        <v>0.64</v>
      </c>
      <c r="K59" s="1">
        <v>23</v>
      </c>
      <c r="L59" s="12">
        <v>0.67826086956521725</v>
      </c>
      <c r="M59" s="12">
        <v>0.83478260869565213</v>
      </c>
      <c r="N59" s="12">
        <v>0.8</v>
      </c>
      <c r="O59" s="46">
        <v>44001</v>
      </c>
      <c r="P59" s="1">
        <v>4</v>
      </c>
      <c r="Q59" s="47">
        <v>0.6166666666666667</v>
      </c>
      <c r="R59" s="1">
        <f>AVERAGE(22.6,22.8)</f>
        <v>22.700000000000003</v>
      </c>
      <c r="S59" s="1">
        <f>AVERAGE(82,87)</f>
        <v>84.5</v>
      </c>
      <c r="T59" s="1">
        <v>23</v>
      </c>
      <c r="U59" s="12">
        <v>0.55652173913043479</v>
      </c>
      <c r="V59" s="12">
        <v>0.86956521739130432</v>
      </c>
      <c r="W59" s="12">
        <v>0.85217391304347812</v>
      </c>
      <c r="X59" s="46">
        <v>44015</v>
      </c>
      <c r="Y59" s="1">
        <v>4</v>
      </c>
      <c r="Z59" s="47">
        <v>0.59444444444444444</v>
      </c>
      <c r="AA59" s="1">
        <v>22.3</v>
      </c>
      <c r="AB59" s="1">
        <f>AVERAGE(82,87)</f>
        <v>84.5</v>
      </c>
      <c r="AC59" s="1">
        <v>23</v>
      </c>
      <c r="AD59" s="12">
        <v>0.25217391304347825</v>
      </c>
      <c r="AE59" s="12">
        <v>0.65217391304347827</v>
      </c>
      <c r="AF59" s="12">
        <v>0.66956521739130437</v>
      </c>
    </row>
    <row r="60" spans="1:32" s="9" customFormat="1" x14ac:dyDescent="0.2">
      <c r="A60" s="7" t="s">
        <v>18</v>
      </c>
      <c r="B60" s="8">
        <v>0.06</v>
      </c>
      <c r="C60" s="7" t="s">
        <v>19</v>
      </c>
      <c r="D60" s="7">
        <v>41</v>
      </c>
      <c r="E60" s="7"/>
      <c r="F60" s="10">
        <v>43996</v>
      </c>
      <c r="G60" s="7">
        <v>3</v>
      </c>
      <c r="H60" s="7" t="s">
        <v>29</v>
      </c>
      <c r="I60" s="9">
        <v>22.7</v>
      </c>
      <c r="J60" s="13">
        <v>0.57999999999999996</v>
      </c>
      <c r="K60" s="9">
        <v>24</v>
      </c>
      <c r="L60" s="14">
        <v>0.75833333333333341</v>
      </c>
      <c r="M60" s="14">
        <v>0.86666666666666659</v>
      </c>
      <c r="N60" s="14">
        <v>0.80833333333333335</v>
      </c>
      <c r="O60" s="48">
        <v>44008</v>
      </c>
      <c r="P60" s="9">
        <v>3</v>
      </c>
      <c r="Q60" s="49">
        <v>0.6118055555555556</v>
      </c>
      <c r="R60" s="9">
        <f>AVERAGE(21.5,22.1)</f>
        <v>21.8</v>
      </c>
      <c r="S60" s="9">
        <f>AVERAGE(79,82)</f>
        <v>80.5</v>
      </c>
      <c r="T60" s="9">
        <v>24</v>
      </c>
      <c r="U60" s="14">
        <v>0.41666666666666669</v>
      </c>
      <c r="V60" s="14">
        <v>0.76666666666666661</v>
      </c>
      <c r="W60" s="14">
        <v>0.84166666666666656</v>
      </c>
      <c r="X60" s="48">
        <v>44022</v>
      </c>
      <c r="Y60" s="9">
        <v>3</v>
      </c>
      <c r="Z60" s="49">
        <v>0.57152777777777775</v>
      </c>
      <c r="AA60" s="9">
        <v>21.1</v>
      </c>
      <c r="AB60" s="9">
        <v>86.5</v>
      </c>
      <c r="AC60" s="9">
        <v>23</v>
      </c>
      <c r="AD60" s="14">
        <v>0.10434782608695654</v>
      </c>
      <c r="AE60" s="14">
        <v>0.54782608695652169</v>
      </c>
      <c r="AF60" s="14">
        <v>0.66086956521739126</v>
      </c>
    </row>
    <row r="61" spans="1:32" x14ac:dyDescent="0.2">
      <c r="A61" s="4" t="s">
        <v>18</v>
      </c>
      <c r="B61" s="5">
        <v>0.06</v>
      </c>
      <c r="C61" s="4" t="s">
        <v>19</v>
      </c>
      <c r="D61" s="4">
        <v>42</v>
      </c>
      <c r="F61" s="6">
        <v>43996</v>
      </c>
      <c r="G61" s="4">
        <v>3</v>
      </c>
      <c r="H61" s="22" t="s">
        <v>29</v>
      </c>
      <c r="I61" s="27">
        <v>22.7</v>
      </c>
      <c r="J61" s="31">
        <v>0.57999999999999996</v>
      </c>
      <c r="K61" s="1">
        <v>24</v>
      </c>
      <c r="L61" s="12">
        <v>0.70833333333333326</v>
      </c>
      <c r="M61" s="12">
        <v>0.91666666666666674</v>
      </c>
      <c r="N61" s="12">
        <v>0.84166666666666679</v>
      </c>
      <c r="O61" s="55">
        <v>44008</v>
      </c>
      <c r="P61" s="27">
        <v>3</v>
      </c>
      <c r="Q61" s="56">
        <v>0.6118055555555556</v>
      </c>
      <c r="R61" s="27">
        <f>AVERAGE(21.5,22.1)</f>
        <v>21.8</v>
      </c>
      <c r="S61" s="27">
        <f>AVERAGE(79,82)</f>
        <v>80.5</v>
      </c>
      <c r="T61" s="1">
        <v>24</v>
      </c>
      <c r="U61" s="12">
        <v>0.4416666666666666</v>
      </c>
      <c r="V61" s="12">
        <v>0.85833333333333317</v>
      </c>
      <c r="W61" s="12">
        <v>0.89166666666666683</v>
      </c>
      <c r="X61" s="55">
        <v>44022</v>
      </c>
      <c r="Y61" s="27">
        <v>3</v>
      </c>
      <c r="Z61" s="56">
        <v>0.57152777777777775</v>
      </c>
      <c r="AA61" s="27">
        <v>21.1</v>
      </c>
      <c r="AB61" s="27">
        <v>86.5</v>
      </c>
      <c r="AC61" s="1">
        <v>23</v>
      </c>
      <c r="AD61" s="12">
        <v>0.13043478260869565</v>
      </c>
      <c r="AE61" s="12">
        <v>0.64347826086956517</v>
      </c>
      <c r="AF61" s="12">
        <v>0.71304347826086956</v>
      </c>
    </row>
    <row r="62" spans="1:32" x14ac:dyDescent="0.2">
      <c r="A62" s="4" t="s">
        <v>18</v>
      </c>
      <c r="B62" s="5">
        <v>0.06</v>
      </c>
      <c r="C62" s="4" t="s">
        <v>19</v>
      </c>
      <c r="D62" s="4">
        <v>43</v>
      </c>
      <c r="F62" s="6">
        <v>43996</v>
      </c>
      <c r="G62" s="4">
        <v>4</v>
      </c>
      <c r="H62" s="4" t="s">
        <v>30</v>
      </c>
      <c r="I62" s="1">
        <v>22.8</v>
      </c>
      <c r="J62" s="11">
        <v>0.61</v>
      </c>
      <c r="K62" s="1">
        <v>25</v>
      </c>
      <c r="L62" s="12">
        <v>0.70399999999999996</v>
      </c>
      <c r="M62" s="12">
        <v>0.81600000000000006</v>
      </c>
      <c r="N62" s="12">
        <v>0.88000000000000012</v>
      </c>
      <c r="O62" s="46">
        <v>44008</v>
      </c>
      <c r="P62" s="1">
        <v>4</v>
      </c>
      <c r="Q62" s="47">
        <v>0.62361111111111112</v>
      </c>
      <c r="R62" s="1">
        <f>AVERAGE(21.8,22.1)</f>
        <v>21.950000000000003</v>
      </c>
      <c r="S62" s="1">
        <v>71</v>
      </c>
      <c r="T62" s="1">
        <v>25</v>
      </c>
      <c r="U62" s="12">
        <v>0.35199999999999998</v>
      </c>
      <c r="V62" s="12">
        <v>0.76</v>
      </c>
      <c r="W62" s="12">
        <v>0.77600000000000002</v>
      </c>
      <c r="X62" s="46">
        <v>44022</v>
      </c>
      <c r="Y62" s="1">
        <v>4</v>
      </c>
      <c r="Z62" s="47">
        <v>0.58402777777777781</v>
      </c>
      <c r="AA62" s="1">
        <f>AVERAGE(21.1,21)</f>
        <v>21.05</v>
      </c>
      <c r="AB62" s="1">
        <f>AVERAGE(88,95)</f>
        <v>91.5</v>
      </c>
      <c r="AC62" s="1">
        <v>24</v>
      </c>
      <c r="AD62" s="12">
        <v>0.16666666666666666</v>
      </c>
      <c r="AE62" s="12">
        <v>0.58333333333333337</v>
      </c>
      <c r="AF62" s="12">
        <v>0.65000000000000013</v>
      </c>
    </row>
    <row r="63" spans="1:32" x14ac:dyDescent="0.2">
      <c r="A63" s="4" t="s">
        <v>18</v>
      </c>
      <c r="B63" s="5">
        <v>0.06</v>
      </c>
      <c r="C63" s="4" t="s">
        <v>19</v>
      </c>
      <c r="D63" s="4">
        <v>44</v>
      </c>
      <c r="F63" s="6">
        <v>43996</v>
      </c>
      <c r="G63" s="4">
        <v>4</v>
      </c>
      <c r="H63" s="4" t="s">
        <v>30</v>
      </c>
      <c r="I63" s="1">
        <v>22.8</v>
      </c>
      <c r="J63" s="11">
        <v>0.61</v>
      </c>
      <c r="K63" s="1">
        <v>24</v>
      </c>
      <c r="L63" s="12">
        <v>0.65833333333333333</v>
      </c>
      <c r="M63" s="12">
        <v>0.82499999999999996</v>
      </c>
      <c r="N63" s="12">
        <v>0.875</v>
      </c>
      <c r="O63" s="46">
        <v>44008</v>
      </c>
      <c r="P63" s="1">
        <v>4</v>
      </c>
      <c r="Q63" s="47">
        <v>0.62361111111111112</v>
      </c>
      <c r="R63" s="1">
        <f>AVERAGE(21.8,22.1)</f>
        <v>21.950000000000003</v>
      </c>
      <c r="S63" s="1">
        <v>71</v>
      </c>
      <c r="T63" s="1">
        <v>24</v>
      </c>
      <c r="U63" s="12">
        <v>0.35833333333333334</v>
      </c>
      <c r="V63" s="12">
        <v>0.70833333333333337</v>
      </c>
      <c r="W63" s="12">
        <v>0.7583333333333333</v>
      </c>
      <c r="X63" s="46">
        <v>44022</v>
      </c>
      <c r="Y63" s="1">
        <v>4</v>
      </c>
      <c r="Z63" s="47">
        <v>0.58402777777777781</v>
      </c>
      <c r="AA63" s="1">
        <f>AVERAGE(21.1,21)</f>
        <v>21.05</v>
      </c>
      <c r="AB63" s="1">
        <f>AVERAGE(88,95)</f>
        <v>91.5</v>
      </c>
      <c r="AC63" s="1">
        <v>21</v>
      </c>
      <c r="AD63" s="12">
        <v>0.14285714285714285</v>
      </c>
      <c r="AE63" s="12">
        <v>0.59999999999999987</v>
      </c>
      <c r="AF63" s="12">
        <v>0.61904761904761896</v>
      </c>
    </row>
    <row r="64" spans="1:32" x14ac:dyDescent="0.2">
      <c r="A64" s="4" t="s">
        <v>18</v>
      </c>
      <c r="B64" s="5">
        <v>0.06</v>
      </c>
      <c r="C64" s="4" t="s">
        <v>19</v>
      </c>
      <c r="D64" s="4">
        <v>45</v>
      </c>
      <c r="F64" s="6">
        <v>43996</v>
      </c>
      <c r="G64" s="4">
        <v>5</v>
      </c>
      <c r="H64" s="4" t="s">
        <v>31</v>
      </c>
      <c r="I64" s="1">
        <v>22.7</v>
      </c>
      <c r="J64" s="11">
        <v>0.6</v>
      </c>
      <c r="K64" s="1">
        <v>22</v>
      </c>
      <c r="L64" s="12">
        <v>0.72727272727272729</v>
      </c>
      <c r="M64" s="12">
        <v>0.8545454545454545</v>
      </c>
      <c r="N64" s="12">
        <v>0.84545454545454546</v>
      </c>
      <c r="O64" s="46">
        <v>44008</v>
      </c>
      <c r="P64" s="1">
        <v>5</v>
      </c>
      <c r="Q64" s="47">
        <v>0.63472222222222219</v>
      </c>
      <c r="R64" s="1">
        <v>21.9</v>
      </c>
      <c r="S64" s="1">
        <f>AVERAGE(74,78)</f>
        <v>76</v>
      </c>
      <c r="T64" s="1">
        <v>22</v>
      </c>
      <c r="U64" s="12">
        <v>0.50909090909090904</v>
      </c>
      <c r="V64" s="12">
        <v>0.72727272727272729</v>
      </c>
      <c r="W64" s="12">
        <v>0.87272727272727268</v>
      </c>
      <c r="X64" s="46">
        <v>44022</v>
      </c>
      <c r="Y64" s="1">
        <v>5</v>
      </c>
      <c r="Z64" s="47">
        <v>0.59652777777777777</v>
      </c>
      <c r="AA64" s="1">
        <f>AVERAGE(21.2,21.3)</f>
        <v>21.25</v>
      </c>
      <c r="AB64" s="1">
        <f>AVERAGE(93,99)</f>
        <v>96</v>
      </c>
      <c r="AC64" s="1">
        <v>21</v>
      </c>
      <c r="AD64" s="12">
        <v>0.23809523809523808</v>
      </c>
      <c r="AE64" s="12">
        <v>0.77142857142857146</v>
      </c>
      <c r="AF64" s="12">
        <v>0.76190476190476186</v>
      </c>
    </row>
    <row r="65" spans="1:32" x14ac:dyDescent="0.2">
      <c r="A65" s="4" t="s">
        <v>18</v>
      </c>
      <c r="B65" s="5">
        <v>0.06</v>
      </c>
      <c r="C65" s="4" t="s">
        <v>19</v>
      </c>
      <c r="D65" s="4">
        <v>46</v>
      </c>
      <c r="F65" s="6">
        <v>43996</v>
      </c>
      <c r="G65" s="4">
        <v>5</v>
      </c>
      <c r="H65" s="4" t="s">
        <v>31</v>
      </c>
      <c r="I65" s="1">
        <v>22.7</v>
      </c>
      <c r="J65" s="11">
        <v>0.6</v>
      </c>
      <c r="K65" s="1">
        <v>22</v>
      </c>
      <c r="L65" s="12">
        <v>0.6454545454545455</v>
      </c>
      <c r="M65" s="12">
        <v>0.71818181818181814</v>
      </c>
      <c r="N65" s="12">
        <v>0.77272727272727271</v>
      </c>
      <c r="O65" s="46">
        <v>44008</v>
      </c>
      <c r="P65" s="1">
        <v>5</v>
      </c>
      <c r="Q65" s="47">
        <v>0.63472222222222219</v>
      </c>
      <c r="R65" s="1">
        <v>21.9</v>
      </c>
      <c r="S65" s="1">
        <f>AVERAGE(74,78)</f>
        <v>76</v>
      </c>
      <c r="T65" s="1">
        <v>21</v>
      </c>
      <c r="U65" s="12">
        <v>0.419047619047619</v>
      </c>
      <c r="V65" s="12">
        <v>0.78095238095238106</v>
      </c>
      <c r="W65" s="12">
        <v>0.8571428571428571</v>
      </c>
      <c r="X65" s="46">
        <v>44022</v>
      </c>
      <c r="Y65" s="1">
        <v>5</v>
      </c>
      <c r="Z65" s="47">
        <v>0.59652777777777777</v>
      </c>
      <c r="AA65" s="1">
        <f>AVERAGE(21.2,21.3)</f>
        <v>21.25</v>
      </c>
      <c r="AB65" s="1">
        <f>AVERAGE(93,99)</f>
        <v>96</v>
      </c>
      <c r="AC65" s="1">
        <v>21</v>
      </c>
      <c r="AD65" s="12">
        <v>0.14285714285714285</v>
      </c>
      <c r="AE65" s="12">
        <v>0.45714285714285713</v>
      </c>
      <c r="AF65" s="12">
        <v>0.62857142857142856</v>
      </c>
    </row>
    <row r="66" spans="1:32" x14ac:dyDescent="0.2">
      <c r="A66" s="4" t="s">
        <v>18</v>
      </c>
      <c r="B66" s="5">
        <v>0.06</v>
      </c>
      <c r="C66" s="4" t="s">
        <v>19</v>
      </c>
      <c r="D66" s="4">
        <v>47</v>
      </c>
      <c r="F66" s="6">
        <v>43996</v>
      </c>
      <c r="G66" s="4">
        <v>6</v>
      </c>
      <c r="H66" s="4" t="s">
        <v>32</v>
      </c>
      <c r="I66" s="1">
        <v>22.5</v>
      </c>
      <c r="J66" s="11">
        <v>0.56999999999999995</v>
      </c>
      <c r="K66" s="1">
        <v>23</v>
      </c>
      <c r="L66" s="12">
        <v>0.78260869565217395</v>
      </c>
      <c r="M66" s="12">
        <v>0.86086956521739122</v>
      </c>
      <c r="N66" s="12">
        <v>0.86956521739130443</v>
      </c>
      <c r="O66" s="46">
        <v>44008</v>
      </c>
      <c r="P66" s="1">
        <v>6</v>
      </c>
      <c r="Q66" s="47">
        <v>0.14652777777777778</v>
      </c>
      <c r="R66" s="1">
        <f>AVERAGE(21.9,22.1)</f>
        <v>22</v>
      </c>
      <c r="S66" s="1">
        <f>AVERAGE(77,75)</f>
        <v>76</v>
      </c>
      <c r="T66" s="1">
        <v>23</v>
      </c>
      <c r="U66" s="12">
        <v>0.40869565217391302</v>
      </c>
      <c r="V66" s="12">
        <v>0.73043478260869565</v>
      </c>
      <c r="W66" s="12">
        <v>0.72173913043478266</v>
      </c>
      <c r="X66" s="46">
        <v>44022</v>
      </c>
      <c r="Y66" s="1">
        <v>6</v>
      </c>
      <c r="Z66" s="47">
        <v>0.60902777777777783</v>
      </c>
      <c r="AA66" s="1">
        <f>AVERAGE(21.3,21.5)</f>
        <v>21.4</v>
      </c>
      <c r="AB66" s="1">
        <f>AVERAGE(68,88)</f>
        <v>78</v>
      </c>
      <c r="AC66" s="1">
        <v>23</v>
      </c>
      <c r="AD66" s="12">
        <v>0.12173913043478261</v>
      </c>
      <c r="AE66" s="12">
        <v>0.54782608695652169</v>
      </c>
      <c r="AF66" s="12">
        <v>0.58260869565217388</v>
      </c>
    </row>
    <row r="67" spans="1:32" x14ac:dyDescent="0.2">
      <c r="A67" s="4" t="s">
        <v>18</v>
      </c>
      <c r="B67" s="5">
        <v>0.06</v>
      </c>
      <c r="C67" s="4" t="s">
        <v>19</v>
      </c>
      <c r="D67" s="4">
        <v>48</v>
      </c>
      <c r="F67" s="6">
        <v>43996</v>
      </c>
      <c r="G67" s="4">
        <v>6</v>
      </c>
      <c r="H67" s="4" t="s">
        <v>32</v>
      </c>
      <c r="I67" s="1">
        <v>22.5</v>
      </c>
      <c r="J67" s="11">
        <v>0.56999999999999995</v>
      </c>
      <c r="K67" s="1">
        <v>24</v>
      </c>
      <c r="L67" s="12">
        <v>0.73333333333333328</v>
      </c>
      <c r="M67" s="12">
        <v>0.86666666666666659</v>
      </c>
      <c r="N67" s="12">
        <v>0.89166666666666661</v>
      </c>
      <c r="O67" s="46">
        <v>44008</v>
      </c>
      <c r="P67" s="1">
        <v>6</v>
      </c>
      <c r="Q67" s="47">
        <v>0.14652777777777778</v>
      </c>
      <c r="R67" s="1">
        <f>AVERAGE(21.9,22.1)</f>
        <v>22</v>
      </c>
      <c r="S67" s="1">
        <f>AVERAGE(77,75)</f>
        <v>76</v>
      </c>
      <c r="T67" s="1">
        <v>24</v>
      </c>
      <c r="U67" s="12">
        <v>0.39166666666666672</v>
      </c>
      <c r="V67" s="12">
        <v>0.66666666666666674</v>
      </c>
      <c r="W67" s="12">
        <v>0.66666666666666663</v>
      </c>
      <c r="X67" s="46">
        <v>44022</v>
      </c>
      <c r="Y67" s="1">
        <v>6</v>
      </c>
      <c r="Z67" s="47">
        <v>0.60902777777777783</v>
      </c>
      <c r="AA67" s="1">
        <f>AVERAGE(21.3,21.5)</f>
        <v>21.4</v>
      </c>
      <c r="AB67" s="1">
        <f>AVERAGE(68,88)</f>
        <v>78</v>
      </c>
      <c r="AC67" s="1">
        <v>22</v>
      </c>
      <c r="AD67" s="12">
        <v>0.17272727272727273</v>
      </c>
      <c r="AE67" s="12">
        <v>0.69090909090909103</v>
      </c>
      <c r="AF67" s="12">
        <v>0.72727272727272729</v>
      </c>
    </row>
  </sheetData>
  <mergeCells count="3">
    <mergeCell ref="F1:N1"/>
    <mergeCell ref="O1:W1"/>
    <mergeCell ref="X1:AF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P13"/>
  <sheetViews>
    <sheetView tabSelected="1" workbookViewId="0">
      <selection activeCell="AH11" sqref="AH11:AH15"/>
    </sheetView>
  </sheetViews>
  <sheetFormatPr baseColWidth="10" defaultRowHeight="16" x14ac:dyDescent="0.2"/>
  <cols>
    <col min="2" max="2" width="8.1640625" customWidth="1"/>
    <col min="3" max="3" width="9.33203125" customWidth="1"/>
    <col min="4" max="16" width="8.1640625" customWidth="1"/>
    <col min="17" max="17" width="8.1640625" style="35" customWidth="1"/>
    <col min="18" max="33" width="8.1640625" customWidth="1"/>
    <col min="34" max="34" width="8.1640625" style="62" customWidth="1"/>
    <col min="35" max="49" width="7.83203125" customWidth="1"/>
    <col min="50" max="50" width="7.83203125" style="35" customWidth="1"/>
    <col min="51" max="51" width="7.83203125" style="69" customWidth="1"/>
    <col min="52" max="67" width="7.83203125" customWidth="1"/>
    <col min="68" max="68" width="7.83203125" style="62" customWidth="1"/>
  </cols>
  <sheetData>
    <row r="1" spans="1:68" x14ac:dyDescent="0.2">
      <c r="A1" s="60"/>
      <c r="B1" s="72" t="s">
        <v>34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 t="s">
        <v>40</v>
      </c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65" t="s">
        <v>36</v>
      </c>
      <c r="AI1" s="72" t="s">
        <v>35</v>
      </c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65" t="s">
        <v>36</v>
      </c>
      <c r="AZ1" s="72" t="s">
        <v>41</v>
      </c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62" t="s">
        <v>36</v>
      </c>
    </row>
    <row r="2" spans="1:68" x14ac:dyDescent="0.2">
      <c r="A2" s="61" t="s">
        <v>13</v>
      </c>
      <c r="B2" s="59">
        <v>42.73</v>
      </c>
      <c r="C2" s="59">
        <v>35</v>
      </c>
      <c r="D2" s="59">
        <v>44.14</v>
      </c>
      <c r="E2" s="59">
        <v>25.38</v>
      </c>
      <c r="F2" s="59">
        <v>59.26</v>
      </c>
      <c r="G2" s="59">
        <v>45.45</v>
      </c>
      <c r="H2" s="59">
        <v>42.61</v>
      </c>
      <c r="I2" s="59">
        <v>29.38</v>
      </c>
      <c r="J2" s="59">
        <v>35</v>
      </c>
      <c r="K2" s="59">
        <v>58.1</v>
      </c>
      <c r="L2" s="59">
        <v>46.21</v>
      </c>
      <c r="M2" s="59">
        <v>37.04</v>
      </c>
      <c r="N2" s="59">
        <v>43.2</v>
      </c>
      <c r="O2" s="59">
        <v>44.76</v>
      </c>
      <c r="P2" s="59">
        <v>38.18</v>
      </c>
      <c r="Q2" s="63">
        <v>64</v>
      </c>
      <c r="R2" s="59">
        <v>64.760000000000005</v>
      </c>
      <c r="S2" s="59">
        <v>63.2</v>
      </c>
      <c r="T2" s="59">
        <v>67.5</v>
      </c>
      <c r="U2" s="59">
        <v>64</v>
      </c>
      <c r="V2" s="59">
        <v>62.5</v>
      </c>
      <c r="W2" s="59">
        <v>68.7</v>
      </c>
      <c r="X2" s="59">
        <v>68.33</v>
      </c>
      <c r="Y2" s="59">
        <v>70</v>
      </c>
      <c r="Z2" s="59">
        <v>72.73</v>
      </c>
      <c r="AA2" s="59">
        <v>78.33</v>
      </c>
      <c r="AB2" s="59">
        <v>86.92</v>
      </c>
      <c r="AC2" s="59">
        <v>72</v>
      </c>
      <c r="AD2" s="59">
        <v>74.78</v>
      </c>
      <c r="AE2" s="59">
        <v>82.86</v>
      </c>
      <c r="AF2" s="59">
        <v>69.17</v>
      </c>
      <c r="AG2" s="59">
        <v>86.96</v>
      </c>
      <c r="AH2" s="66">
        <f>AVERAGE(R2:AG2)</f>
        <v>72.046250000000001</v>
      </c>
      <c r="AI2" s="59">
        <v>45.19</v>
      </c>
      <c r="AJ2" s="59">
        <v>36</v>
      </c>
      <c r="AK2" s="59">
        <v>45.38</v>
      </c>
      <c r="AL2" s="59">
        <v>49.63</v>
      </c>
      <c r="AM2" s="59">
        <v>43.85</v>
      </c>
      <c r="AN2" s="59">
        <v>40.74</v>
      </c>
      <c r="AO2" s="59">
        <v>19.350000000000001</v>
      </c>
      <c r="AP2" s="59">
        <v>45.19</v>
      </c>
      <c r="AQ2" s="59">
        <v>31.82</v>
      </c>
      <c r="AR2" s="59">
        <v>44.21</v>
      </c>
      <c r="AS2" s="59">
        <v>53.08</v>
      </c>
      <c r="AT2" s="59">
        <v>33.33</v>
      </c>
      <c r="AU2" s="59">
        <v>22.73</v>
      </c>
      <c r="AV2" s="59">
        <v>43.2</v>
      </c>
      <c r="AW2" s="59">
        <v>48</v>
      </c>
      <c r="AX2" s="63">
        <v>41.54</v>
      </c>
      <c r="AY2" s="67">
        <f>AVERAGE(AI2:AX2)</f>
        <v>40.202499999999993</v>
      </c>
      <c r="AZ2" s="59">
        <v>70</v>
      </c>
      <c r="BA2" s="59">
        <v>52.5</v>
      </c>
      <c r="BB2" s="59">
        <v>63.81</v>
      </c>
      <c r="BC2" s="59">
        <v>75.83</v>
      </c>
      <c r="BD2" s="59">
        <v>60</v>
      </c>
      <c r="BE2" s="59">
        <v>82.61</v>
      </c>
      <c r="BF2" s="59">
        <v>72.73</v>
      </c>
      <c r="BG2" s="59">
        <v>67.83</v>
      </c>
      <c r="BH2" s="59">
        <v>75.83</v>
      </c>
      <c r="BI2" s="59">
        <v>70.83</v>
      </c>
      <c r="BJ2" s="59">
        <v>70.400000000000006</v>
      </c>
      <c r="BK2" s="59">
        <v>65.83</v>
      </c>
      <c r="BL2" s="59">
        <v>72.73</v>
      </c>
      <c r="BM2" s="59">
        <v>64.55</v>
      </c>
      <c r="BN2" s="59">
        <v>78.260000000000005</v>
      </c>
      <c r="BO2" s="59">
        <v>73.33</v>
      </c>
      <c r="BP2" s="62">
        <f>AVERAGE(AZ2:BO2)</f>
        <v>69.81687500000001</v>
      </c>
    </row>
    <row r="3" spans="1:68" x14ac:dyDescent="0.2">
      <c r="A3" s="61" t="s">
        <v>14</v>
      </c>
      <c r="B3" s="59">
        <v>35.24</v>
      </c>
      <c r="C3" s="59">
        <v>14.17</v>
      </c>
      <c r="D3" s="59">
        <v>28.97</v>
      </c>
      <c r="E3" s="59">
        <v>28.8</v>
      </c>
      <c r="F3" s="59">
        <v>36.299999999999997</v>
      </c>
      <c r="G3" s="59">
        <v>40</v>
      </c>
      <c r="H3" s="59">
        <v>37</v>
      </c>
      <c r="I3" s="59">
        <v>22.5</v>
      </c>
      <c r="J3" s="59">
        <v>30.11</v>
      </c>
      <c r="K3" s="59">
        <v>40.950000000000003</v>
      </c>
      <c r="L3" s="59">
        <v>29.23</v>
      </c>
      <c r="M3" s="59">
        <v>32</v>
      </c>
      <c r="N3" s="59">
        <v>24.8</v>
      </c>
      <c r="O3" s="59">
        <v>23.81</v>
      </c>
      <c r="P3" s="59">
        <v>25.45</v>
      </c>
      <c r="Q3" s="63">
        <v>25.6</v>
      </c>
      <c r="R3" s="59">
        <v>68.569999999999993</v>
      </c>
      <c r="S3" s="59">
        <v>57.33</v>
      </c>
      <c r="T3" s="59">
        <v>54.17</v>
      </c>
      <c r="U3" s="59">
        <v>51.2</v>
      </c>
      <c r="V3" s="59">
        <v>50</v>
      </c>
      <c r="W3" s="59">
        <v>59.13</v>
      </c>
      <c r="X3" s="59">
        <v>56.67</v>
      </c>
      <c r="Y3" s="59">
        <v>43.64</v>
      </c>
      <c r="Z3" s="59">
        <v>55.24</v>
      </c>
      <c r="AA3" s="59">
        <v>44.17</v>
      </c>
      <c r="AB3" s="59">
        <v>50</v>
      </c>
      <c r="AC3" s="59">
        <v>45.22</v>
      </c>
      <c r="AD3" s="59">
        <v>44.35</v>
      </c>
      <c r="AE3" s="59">
        <v>51.43</v>
      </c>
      <c r="AF3" s="59">
        <v>60</v>
      </c>
      <c r="AG3" s="59">
        <v>43.48</v>
      </c>
      <c r="AH3" s="66">
        <f t="shared" ref="AH3:AH4" si="0">AVERAGE(R3:AG3)</f>
        <v>52.162500000000001</v>
      </c>
      <c r="AI3" s="59">
        <v>19.260000000000002</v>
      </c>
      <c r="AJ3" s="59">
        <v>26.67</v>
      </c>
      <c r="AK3" s="59">
        <v>24.8</v>
      </c>
      <c r="AL3" s="59">
        <v>22.96</v>
      </c>
      <c r="AM3" s="59">
        <v>30.77</v>
      </c>
      <c r="AN3" s="59">
        <v>16.920000000000002</v>
      </c>
      <c r="AO3" s="59">
        <v>10.11</v>
      </c>
      <c r="AP3" s="59">
        <v>21.54</v>
      </c>
      <c r="AQ3" s="59">
        <v>11</v>
      </c>
      <c r="AR3" s="59">
        <v>15.56</v>
      </c>
      <c r="AS3" s="59">
        <v>37.14</v>
      </c>
      <c r="AT3" s="59">
        <v>21</v>
      </c>
      <c r="AU3" s="59">
        <v>15.56</v>
      </c>
      <c r="AV3" s="59">
        <v>24.8</v>
      </c>
      <c r="AW3" s="59">
        <v>27</v>
      </c>
      <c r="AX3" s="63">
        <v>14.55</v>
      </c>
      <c r="AY3" s="67">
        <f>AVERAGE(AI3:AX3)</f>
        <v>21.227500000000003</v>
      </c>
      <c r="AZ3" s="59">
        <v>55.83</v>
      </c>
      <c r="BA3" s="59">
        <v>49.17</v>
      </c>
      <c r="BB3" s="59">
        <v>57.14</v>
      </c>
      <c r="BC3" s="59">
        <v>64.17</v>
      </c>
      <c r="BD3" s="59">
        <v>53.04</v>
      </c>
      <c r="BE3" s="59">
        <v>61.74</v>
      </c>
      <c r="BF3" s="59">
        <v>38.18</v>
      </c>
      <c r="BG3" s="59">
        <v>55.65</v>
      </c>
      <c r="BH3" s="59">
        <v>41.67</v>
      </c>
      <c r="BI3" s="59">
        <v>44.17</v>
      </c>
      <c r="BJ3" s="59">
        <v>35.200000000000003</v>
      </c>
      <c r="BK3" s="59">
        <v>35.83</v>
      </c>
      <c r="BL3" s="59">
        <v>50.91</v>
      </c>
      <c r="BM3" s="59">
        <v>41.9</v>
      </c>
      <c r="BN3" s="59">
        <v>40.869999999999997</v>
      </c>
      <c r="BO3" s="59">
        <v>39.17</v>
      </c>
      <c r="BP3" s="62">
        <f t="shared" ref="BP3:BP4" si="1">AVERAGE(AZ3:BO3)</f>
        <v>47.79</v>
      </c>
    </row>
    <row r="4" spans="1:68" x14ac:dyDescent="0.2">
      <c r="A4" s="61" t="s">
        <v>15</v>
      </c>
      <c r="B4" s="59">
        <v>3.16</v>
      </c>
      <c r="C4" s="59">
        <v>0</v>
      </c>
      <c r="D4" s="59">
        <v>10.37</v>
      </c>
      <c r="E4" s="59">
        <v>5.6</v>
      </c>
      <c r="F4" s="59">
        <v>13.08</v>
      </c>
      <c r="G4" s="59">
        <v>8.57</v>
      </c>
      <c r="H4" s="59">
        <v>16.84</v>
      </c>
      <c r="I4" s="59">
        <v>12.67</v>
      </c>
      <c r="J4" s="59">
        <v>11.82</v>
      </c>
      <c r="K4" s="59">
        <v>6.67</v>
      </c>
      <c r="L4" s="59">
        <v>11.85</v>
      </c>
      <c r="M4" s="59">
        <v>21.12</v>
      </c>
      <c r="N4" s="59">
        <v>7.2</v>
      </c>
      <c r="O4" s="59">
        <v>10.48</v>
      </c>
      <c r="P4" s="59">
        <v>2.86</v>
      </c>
      <c r="Q4" s="63">
        <v>3.2</v>
      </c>
      <c r="R4" s="59">
        <v>21.9</v>
      </c>
      <c r="S4" s="59">
        <v>13.33</v>
      </c>
      <c r="T4" s="59">
        <v>25.83</v>
      </c>
      <c r="U4" s="59">
        <v>20</v>
      </c>
      <c r="V4" s="59">
        <v>29.17</v>
      </c>
      <c r="W4" s="59">
        <v>36.520000000000003</v>
      </c>
      <c r="X4" s="59">
        <v>29.17</v>
      </c>
      <c r="Y4" s="59">
        <v>18.18</v>
      </c>
      <c r="Z4" s="59">
        <v>24.76</v>
      </c>
      <c r="AA4" s="59">
        <v>19.170000000000002</v>
      </c>
      <c r="AB4" s="59">
        <v>27.5</v>
      </c>
      <c r="AC4" s="59">
        <v>23.81</v>
      </c>
      <c r="AD4" s="59">
        <v>22.61</v>
      </c>
      <c r="AE4" s="59">
        <v>25</v>
      </c>
      <c r="AF4" s="59">
        <v>13.33</v>
      </c>
      <c r="AG4" s="59">
        <v>20.87</v>
      </c>
      <c r="AH4" s="66">
        <f t="shared" si="0"/>
        <v>23.196875000000002</v>
      </c>
      <c r="AI4" s="59">
        <v>5.38</v>
      </c>
      <c r="AJ4" s="59">
        <v>3.64</v>
      </c>
      <c r="AK4" s="59">
        <v>9.5200010000000006</v>
      </c>
      <c r="AL4" s="59">
        <v>8</v>
      </c>
      <c r="AM4" s="59">
        <v>11</v>
      </c>
      <c r="AN4" s="59">
        <v>7.2</v>
      </c>
      <c r="AO4" s="59">
        <v>7</v>
      </c>
      <c r="AP4" s="59">
        <v>6.96</v>
      </c>
      <c r="AQ4" s="59">
        <v>2.11</v>
      </c>
      <c r="AR4" s="59">
        <v>5</v>
      </c>
      <c r="AS4" s="59">
        <v>9</v>
      </c>
      <c r="AT4" s="59">
        <v>5.88</v>
      </c>
      <c r="AU4" s="59">
        <v>12.31</v>
      </c>
      <c r="AV4" s="59">
        <v>6.4</v>
      </c>
      <c r="AW4" s="59">
        <v>2.11</v>
      </c>
      <c r="AX4" s="63">
        <v>2.35</v>
      </c>
      <c r="AY4" s="67">
        <f>AVERAGE(AI4:AX4)</f>
        <v>6.4912500624999998</v>
      </c>
      <c r="AZ4" s="59">
        <v>19.170000000000002</v>
      </c>
      <c r="BA4" s="59">
        <v>5</v>
      </c>
      <c r="BB4" s="59">
        <v>12</v>
      </c>
      <c r="BC4" s="59">
        <v>24.17</v>
      </c>
      <c r="BD4" s="59">
        <v>20</v>
      </c>
      <c r="BE4" s="59">
        <v>34.78</v>
      </c>
      <c r="BF4" s="59">
        <v>25.45</v>
      </c>
      <c r="BG4" s="59">
        <v>25.22</v>
      </c>
      <c r="BH4" s="59">
        <v>10.43</v>
      </c>
      <c r="BI4" s="59">
        <v>13.04</v>
      </c>
      <c r="BJ4" s="59">
        <v>16.670000000000002</v>
      </c>
      <c r="BK4" s="59">
        <v>14.29</v>
      </c>
      <c r="BL4" s="59">
        <v>23.81</v>
      </c>
      <c r="BM4" s="59">
        <v>14.29</v>
      </c>
      <c r="BN4" s="59">
        <v>12.17</v>
      </c>
      <c r="BO4" s="59">
        <v>17.27</v>
      </c>
      <c r="BP4" s="62">
        <f t="shared" si="1"/>
        <v>17.984999999999999</v>
      </c>
    </row>
    <row r="6" spans="1:68" x14ac:dyDescent="0.2">
      <c r="A6" s="61" t="s">
        <v>13</v>
      </c>
      <c r="B6" s="58">
        <f>(B2-$AH2)/$AH2</f>
        <v>-0.4069087565279248</v>
      </c>
      <c r="C6" s="58">
        <f t="shared" ref="C6:AF7" si="2">(C2-$AH2)/$AH2</f>
        <v>-0.5142009473081528</v>
      </c>
      <c r="D6" s="58">
        <f t="shared" si="2"/>
        <v>-0.38733799469091035</v>
      </c>
      <c r="E6" s="58">
        <f t="shared" si="2"/>
        <v>-0.64772628693374057</v>
      </c>
      <c r="F6" s="58">
        <f t="shared" si="2"/>
        <v>-0.17747280392803239</v>
      </c>
      <c r="G6" s="58">
        <f t="shared" si="2"/>
        <v>-0.36915523014730117</v>
      </c>
      <c r="H6" s="58">
        <f t="shared" si="2"/>
        <v>-0.40857435328001113</v>
      </c>
      <c r="I6" s="58">
        <f t="shared" si="2"/>
        <v>-0.59220639519752938</v>
      </c>
      <c r="J6" s="58">
        <f t="shared" si="2"/>
        <v>-0.5142009473081528</v>
      </c>
      <c r="K6" s="58">
        <f t="shared" si="2"/>
        <v>-0.19357357253153354</v>
      </c>
      <c r="L6" s="58">
        <f t="shared" si="2"/>
        <v>-0.35860645071742109</v>
      </c>
      <c r="M6" s="58">
        <f t="shared" si="2"/>
        <v>-0.4858858025226851</v>
      </c>
      <c r="N6" s="58">
        <f t="shared" si="2"/>
        <v>-0.40038516924891993</v>
      </c>
      <c r="O6" s="58">
        <f t="shared" si="2"/>
        <v>-0.37873241147179765</v>
      </c>
      <c r="P6" s="58">
        <f t="shared" si="2"/>
        <v>-0.47006263337786491</v>
      </c>
      <c r="Q6" s="64">
        <f t="shared" si="2"/>
        <v>-0.11168173222062218</v>
      </c>
      <c r="R6" s="58">
        <f t="shared" si="2"/>
        <v>-0.101132952790742</v>
      </c>
      <c r="S6" s="58">
        <f>(S2-$AH2)/$AH2</f>
        <v>-0.12278571056786436</v>
      </c>
      <c r="T6" s="58">
        <f t="shared" si="2"/>
        <v>-6.3101826951437456E-2</v>
      </c>
      <c r="U6" s="58">
        <f t="shared" si="2"/>
        <v>-0.11168173222062218</v>
      </c>
      <c r="V6" s="58">
        <f t="shared" si="2"/>
        <v>-0.13250169162170133</v>
      </c>
      <c r="W6" s="58">
        <f t="shared" si="2"/>
        <v>-4.6445859430574075E-2</v>
      </c>
      <c r="X6" s="58">
        <f t="shared" si="2"/>
        <v>-5.1581449416173666E-2</v>
      </c>
      <c r="Y6" s="58">
        <f t="shared" si="2"/>
        <v>-2.8401894616305507E-2</v>
      </c>
      <c r="Z6" s="58">
        <f t="shared" si="2"/>
        <v>9.4904314936586354E-3</v>
      </c>
      <c r="AA6" s="58">
        <f t="shared" si="2"/>
        <v>8.7218279924354117E-2</v>
      </c>
      <c r="AB6" s="58">
        <f t="shared" si="2"/>
        <v>0.20644724742786752</v>
      </c>
      <c r="AC6" s="58">
        <f t="shared" si="2"/>
        <v>-6.4194874819994887E-4</v>
      </c>
      <c r="AD6" s="58">
        <f t="shared" si="2"/>
        <v>3.7944376008466792E-2</v>
      </c>
      <c r="AE6" s="58">
        <f t="shared" si="2"/>
        <v>0.15009455731561322</v>
      </c>
      <c r="AF6" s="58">
        <f t="shared" si="2"/>
        <v>-3.9922272151569287E-2</v>
      </c>
      <c r="AG6" s="58">
        <f>(AG2-$AH2)/$AH2</f>
        <v>0.20700244634522952</v>
      </c>
      <c r="AI6" s="58">
        <f t="shared" ref="AI6:AX6" si="3">(AI2-$BP2)/$BP2</f>
        <v>-0.35273528068966148</v>
      </c>
      <c r="AJ6" s="58">
        <f t="shared" si="3"/>
        <v>-0.48436534863526914</v>
      </c>
      <c r="AK6" s="58">
        <f t="shared" si="3"/>
        <v>-0.35001387558523644</v>
      </c>
      <c r="AL6" s="58">
        <f t="shared" si="3"/>
        <v>-0.28914034035467795</v>
      </c>
      <c r="AM6" s="58">
        <f t="shared" si="3"/>
        <v>-0.37192834826823751</v>
      </c>
      <c r="AN6" s="58">
        <f t="shared" si="3"/>
        <v>-0.41647345287224619</v>
      </c>
      <c r="AO6" s="58">
        <f t="shared" si="3"/>
        <v>-0.72284637489145709</v>
      </c>
      <c r="AP6" s="58">
        <f t="shared" si="3"/>
        <v>-0.35273528068966148</v>
      </c>
      <c r="AQ6" s="58">
        <f t="shared" si="3"/>
        <v>-0.54423626093261845</v>
      </c>
      <c r="AR6" s="58">
        <f t="shared" si="3"/>
        <v>-0.36677200175459024</v>
      </c>
      <c r="AS6" s="58">
        <f t="shared" si="3"/>
        <v>-0.23972535293222461</v>
      </c>
      <c r="AT6" s="58">
        <f t="shared" si="3"/>
        <v>-0.52260825194482008</v>
      </c>
      <c r="AU6" s="58">
        <f t="shared" si="3"/>
        <v>-0.67443401040221296</v>
      </c>
      <c r="AV6" s="58">
        <f t="shared" si="3"/>
        <v>-0.38123841836232292</v>
      </c>
      <c r="AW6" s="58">
        <f t="shared" si="3"/>
        <v>-0.31248713151369217</v>
      </c>
      <c r="AX6" s="64">
        <f t="shared" si="3"/>
        <v>-0.40501490506414112</v>
      </c>
      <c r="AY6" s="68"/>
      <c r="AZ6" s="58">
        <f t="shared" ref="AZ6:BO6" si="4">(AZ2-$BP2)/$BP2</f>
        <v>2.6229332091989186E-3</v>
      </c>
      <c r="BA6" s="58">
        <f t="shared" si="4"/>
        <v>-0.2480328000931008</v>
      </c>
      <c r="BB6" s="58">
        <f t="shared" si="4"/>
        <v>-8.6037580456014492E-2</v>
      </c>
      <c r="BC6" s="58">
        <f t="shared" si="4"/>
        <v>8.6127100360765027E-2</v>
      </c>
      <c r="BD6" s="58">
        <f t="shared" si="4"/>
        <v>-0.1406089143921152</v>
      </c>
      <c r="BE6" s="58">
        <f t="shared" si="4"/>
        <v>0.18323829303445602</v>
      </c>
      <c r="BF6" s="58">
        <f t="shared" si="4"/>
        <v>4.1725227604357734E-2</v>
      </c>
      <c r="BG6" s="58">
        <f t="shared" si="4"/>
        <v>-2.8458377720286272E-2</v>
      </c>
      <c r="BH6" s="58">
        <f t="shared" si="4"/>
        <v>8.6127100360765027E-2</v>
      </c>
      <c r="BI6" s="58">
        <f t="shared" si="4"/>
        <v>1.4511176560107968E-2</v>
      </c>
      <c r="BJ6" s="58">
        <f t="shared" si="4"/>
        <v>8.3522071132515648E-3</v>
      </c>
      <c r="BK6" s="58">
        <f t="shared" si="4"/>
        <v>-5.7104747240549099E-2</v>
      </c>
      <c r="BL6" s="58">
        <f t="shared" si="4"/>
        <v>4.1725227604357734E-2</v>
      </c>
      <c r="BM6" s="58">
        <f t="shared" si="4"/>
        <v>-7.5438423733517321E-2</v>
      </c>
      <c r="BN6" s="58">
        <f t="shared" si="4"/>
        <v>0.12093243932788446</v>
      </c>
      <c r="BO6" s="58">
        <f t="shared" si="4"/>
        <v>5.0319138460436501E-2</v>
      </c>
    </row>
    <row r="7" spans="1:68" x14ac:dyDescent="0.2">
      <c r="A7" s="61" t="s">
        <v>14</v>
      </c>
      <c r="B7" s="58">
        <f t="shared" ref="B7:Q7" si="5">(B3-$AH3)/$AH3</f>
        <v>-0.32441888329738794</v>
      </c>
      <c r="C7" s="58">
        <f t="shared" si="5"/>
        <v>-0.7283489096573208</v>
      </c>
      <c r="D7" s="58">
        <f t="shared" si="5"/>
        <v>-0.44462017733045772</v>
      </c>
      <c r="E7" s="58">
        <f t="shared" si="5"/>
        <v>-0.44787922358015814</v>
      </c>
      <c r="F7" s="58">
        <f t="shared" si="5"/>
        <v>-0.30409777138749111</v>
      </c>
      <c r="G7" s="58">
        <f t="shared" si="5"/>
        <v>-0.23316558830577525</v>
      </c>
      <c r="H7" s="58">
        <f t="shared" si="5"/>
        <v>-0.29067816918284212</v>
      </c>
      <c r="I7" s="58">
        <f t="shared" si="5"/>
        <v>-0.56865564342199859</v>
      </c>
      <c r="J7" s="58">
        <f t="shared" si="5"/>
        <v>-0.42276539659717233</v>
      </c>
      <c r="K7" s="58">
        <f t="shared" si="5"/>
        <v>-0.21495327102803735</v>
      </c>
      <c r="L7" s="58">
        <f t="shared" si="5"/>
        <v>-0.43963575365444524</v>
      </c>
      <c r="M7" s="58">
        <f t="shared" si="5"/>
        <v>-0.38653247064462021</v>
      </c>
      <c r="N7" s="58">
        <f t="shared" si="5"/>
        <v>-0.52456266474958069</v>
      </c>
      <c r="O7" s="58">
        <f t="shared" si="5"/>
        <v>-0.54354181643901278</v>
      </c>
      <c r="P7" s="58">
        <f t="shared" si="5"/>
        <v>-0.51210160555954953</v>
      </c>
      <c r="Q7" s="64">
        <f t="shared" si="5"/>
        <v>-0.50922597651569612</v>
      </c>
      <c r="R7" s="58">
        <f t="shared" si="2"/>
        <v>0.31454589024682467</v>
      </c>
      <c r="S7" s="58">
        <f t="shared" si="2"/>
        <v>9.9065420560747602E-2</v>
      </c>
      <c r="T7" s="58">
        <f t="shared" si="2"/>
        <v>3.8485502036903908E-2</v>
      </c>
      <c r="U7" s="58">
        <f t="shared" si="2"/>
        <v>-1.8451953031392257E-2</v>
      </c>
      <c r="V7" s="58">
        <f t="shared" si="2"/>
        <v>-4.145698538221905E-2</v>
      </c>
      <c r="W7" s="58">
        <f t="shared" si="2"/>
        <v>0.13357296908698779</v>
      </c>
      <c r="X7" s="58">
        <f t="shared" si="2"/>
        <v>8.6412652767792961E-2</v>
      </c>
      <c r="Y7" s="58">
        <f t="shared" si="2"/>
        <v>-0.16338365684160078</v>
      </c>
      <c r="Z7" s="58">
        <f t="shared" si="2"/>
        <v>5.8998322549724432E-2</v>
      </c>
      <c r="AA7" s="58">
        <f t="shared" si="2"/>
        <v>-0.15322310088665228</v>
      </c>
      <c r="AB7" s="58">
        <f t="shared" si="2"/>
        <v>-4.145698538221905E-2</v>
      </c>
      <c r="AC7" s="58">
        <f t="shared" si="2"/>
        <v>-0.13309369757967893</v>
      </c>
      <c r="AD7" s="58">
        <f t="shared" si="2"/>
        <v>-0.14977234603402828</v>
      </c>
      <c r="AE7" s="58">
        <f t="shared" si="2"/>
        <v>-1.4042655164150524E-2</v>
      </c>
      <c r="AF7" s="58">
        <f t="shared" si="2"/>
        <v>0.15025161754133715</v>
      </c>
      <c r="AG7" s="58">
        <f>(AG3-$AH3)/$AH3</f>
        <v>-0.16645099448837775</v>
      </c>
      <c r="AI7" s="58">
        <f t="shared" ref="AI7:AX7" si="6">(AI3-$BP3)/$BP3</f>
        <v>-0.59698681732580039</v>
      </c>
      <c r="AJ7" s="58">
        <f t="shared" si="6"/>
        <v>-0.44193345888261137</v>
      </c>
      <c r="AK7" s="58">
        <f t="shared" si="6"/>
        <v>-0.48106298388784263</v>
      </c>
      <c r="AL7" s="58">
        <f t="shared" si="6"/>
        <v>-0.51956476250261563</v>
      </c>
      <c r="AM7" s="58">
        <f t="shared" si="6"/>
        <v>-0.35614145218664994</v>
      </c>
      <c r="AN7" s="58">
        <f t="shared" si="6"/>
        <v>-0.64595103578154422</v>
      </c>
      <c r="AO7" s="58">
        <f t="shared" si="6"/>
        <v>-0.78844946641556812</v>
      </c>
      <c r="AP7" s="58">
        <f t="shared" si="6"/>
        <v>-0.54927809165097297</v>
      </c>
      <c r="AQ7" s="58">
        <f t="shared" si="6"/>
        <v>-0.76982632349863989</v>
      </c>
      <c r="AR7" s="58">
        <f t="shared" si="6"/>
        <v>-0.67440887214898504</v>
      </c>
      <c r="AS7" s="58">
        <f t="shared" si="6"/>
        <v>-0.22284996861268044</v>
      </c>
      <c r="AT7" s="58">
        <f t="shared" si="6"/>
        <v>-0.56057752667922156</v>
      </c>
      <c r="AU7" s="58">
        <f t="shared" si="6"/>
        <v>-0.67440887214898504</v>
      </c>
      <c r="AV7" s="58">
        <f t="shared" si="6"/>
        <v>-0.48106298388784263</v>
      </c>
      <c r="AW7" s="58">
        <f t="shared" si="6"/>
        <v>-0.43502824858757061</v>
      </c>
      <c r="AX7" s="64">
        <f t="shared" si="6"/>
        <v>-0.69554300062774632</v>
      </c>
      <c r="AY7" s="68"/>
      <c r="AZ7" s="58">
        <f t="shared" ref="AZ7:BO7" si="7">(AZ3-$BP3)/$BP3</f>
        <v>0.16823603264281228</v>
      </c>
      <c r="BA7" s="58">
        <f t="shared" si="7"/>
        <v>2.8876333961079779E-2</v>
      </c>
      <c r="BB7" s="58">
        <f t="shared" si="7"/>
        <v>0.19564762502615612</v>
      </c>
      <c r="BC7" s="58">
        <f t="shared" si="7"/>
        <v>0.34274952919020724</v>
      </c>
      <c r="BD7" s="58">
        <f t="shared" si="7"/>
        <v>0.10985561833019461</v>
      </c>
      <c r="BE7" s="58">
        <f t="shared" si="7"/>
        <v>0.29190207156308856</v>
      </c>
      <c r="BF7" s="58">
        <f t="shared" si="7"/>
        <v>-0.20108809374346095</v>
      </c>
      <c r="BG7" s="58">
        <f t="shared" si="7"/>
        <v>0.16446955430006277</v>
      </c>
      <c r="BH7" s="58">
        <f t="shared" si="7"/>
        <v>-0.12806026365348394</v>
      </c>
      <c r="BI7" s="58">
        <f t="shared" si="7"/>
        <v>-7.5748064448629374E-2</v>
      </c>
      <c r="BJ7" s="58">
        <f t="shared" si="7"/>
        <v>-0.26344423519564752</v>
      </c>
      <c r="BK7" s="58">
        <f t="shared" si="7"/>
        <v>-0.25026156099602431</v>
      </c>
      <c r="BL7" s="58">
        <f t="shared" si="7"/>
        <v>6.5285624607658452E-2</v>
      </c>
      <c r="BM7" s="58">
        <f t="shared" si="7"/>
        <v>-0.12324754132663739</v>
      </c>
      <c r="BN7" s="58">
        <f t="shared" si="7"/>
        <v>-0.1448001673990375</v>
      </c>
      <c r="BO7" s="58">
        <f t="shared" si="7"/>
        <v>-0.18037246285833852</v>
      </c>
    </row>
    <row r="8" spans="1:68" x14ac:dyDescent="0.2">
      <c r="A8" s="61" t="s">
        <v>15</v>
      </c>
      <c r="B8" s="58">
        <f>(B4-$AH4)/$AH4</f>
        <v>-0.86377475414253002</v>
      </c>
      <c r="C8" s="58">
        <f>(C4-$AH4)/$AH4</f>
        <v>-1</v>
      </c>
      <c r="D8" s="58">
        <f t="shared" ref="D8:AF8" si="8">(D4-$AH4)/$AH4</f>
        <v>-0.55295702546140379</v>
      </c>
      <c r="E8" s="58">
        <f t="shared" si="8"/>
        <v>-0.75858817189815453</v>
      </c>
      <c r="F8" s="58">
        <f t="shared" si="8"/>
        <v>-0.4361309443621178</v>
      </c>
      <c r="G8" s="58">
        <f t="shared" si="8"/>
        <v>-0.63055368449413984</v>
      </c>
      <c r="H8" s="58">
        <f t="shared" si="8"/>
        <v>-0.27404014549373573</v>
      </c>
      <c r="I8" s="58">
        <f t="shared" si="8"/>
        <v>-0.45380573891957438</v>
      </c>
      <c r="J8" s="58">
        <f t="shared" si="8"/>
        <v>-0.49044860568503307</v>
      </c>
      <c r="K8" s="58">
        <f t="shared" si="8"/>
        <v>-0.71246126902869467</v>
      </c>
      <c r="L8" s="58">
        <f t="shared" si="8"/>
        <v>-0.48915532803448747</v>
      </c>
      <c r="M8" s="58">
        <f t="shared" si="8"/>
        <v>-8.9532534015896573E-2</v>
      </c>
      <c r="N8" s="58">
        <f t="shared" si="8"/>
        <v>-0.6896133638690557</v>
      </c>
      <c r="O8" s="58">
        <f t="shared" si="8"/>
        <v>-0.54821500740940321</v>
      </c>
      <c r="P8" s="58">
        <f t="shared" si="8"/>
        <v>-0.87670753064798601</v>
      </c>
      <c r="Q8" s="64">
        <f t="shared" si="8"/>
        <v>-0.86205038394180256</v>
      </c>
      <c r="R8" s="58">
        <f t="shared" si="8"/>
        <v>-5.5907315101711048E-2</v>
      </c>
      <c r="S8" s="58">
        <f t="shared" si="8"/>
        <v>-0.42535363060757109</v>
      </c>
      <c r="T8" s="58">
        <f t="shared" si="8"/>
        <v>0.11351205711976273</v>
      </c>
      <c r="U8" s="58">
        <f t="shared" si="8"/>
        <v>-0.13781489963626575</v>
      </c>
      <c r="V8" s="58">
        <f t="shared" si="8"/>
        <v>0.25749696888050649</v>
      </c>
      <c r="W8" s="58">
        <f t="shared" si="8"/>
        <v>0.5743499932641789</v>
      </c>
      <c r="X8" s="58">
        <f t="shared" si="8"/>
        <v>0.25749696888050649</v>
      </c>
      <c r="Y8" s="58">
        <f t="shared" si="8"/>
        <v>-0.21627374376936556</v>
      </c>
      <c r="Z8" s="58">
        <f t="shared" si="8"/>
        <v>6.7385154250303086E-2</v>
      </c>
      <c r="AA8" s="58">
        <f t="shared" si="8"/>
        <v>-0.17359558130136063</v>
      </c>
      <c r="AB8" s="58">
        <f t="shared" si="8"/>
        <v>0.1855045130001346</v>
      </c>
      <c r="AC8" s="58">
        <f t="shared" si="8"/>
        <v>2.6431361983025582E-2</v>
      </c>
      <c r="AD8" s="58">
        <f t="shared" si="8"/>
        <v>-2.5299744038798443E-2</v>
      </c>
      <c r="AE8" s="58">
        <f t="shared" si="8"/>
        <v>7.7731375454667823E-2</v>
      </c>
      <c r="AF8" s="58">
        <f t="shared" si="8"/>
        <v>-0.42535363060757109</v>
      </c>
      <c r="AG8" s="58">
        <f>(AG4-$AH4)/$AH4</f>
        <v>-0.10030984777044326</v>
      </c>
      <c r="AI8" s="58">
        <f t="shared" ref="AI8:AX8" si="9">(AI4-$BP4)/$BP4</f>
        <v>-0.70086182930219632</v>
      </c>
      <c r="AJ8" s="58">
        <f t="shared" si="9"/>
        <v>-0.79760911871003615</v>
      </c>
      <c r="AK8" s="58">
        <f t="shared" si="9"/>
        <v>-0.47066994717820398</v>
      </c>
      <c r="AL8" s="58">
        <f t="shared" si="9"/>
        <v>-0.55518487628579372</v>
      </c>
      <c r="AM8" s="58">
        <f t="shared" si="9"/>
        <v>-0.38837920489296635</v>
      </c>
      <c r="AN8" s="58">
        <f t="shared" si="9"/>
        <v>-0.59966638865721433</v>
      </c>
      <c r="AO8" s="58">
        <f t="shared" si="9"/>
        <v>-0.61078676675006949</v>
      </c>
      <c r="AP8" s="58">
        <f t="shared" si="9"/>
        <v>-0.61301084236864045</v>
      </c>
      <c r="AQ8" s="58">
        <f t="shared" si="9"/>
        <v>-0.88268001112037808</v>
      </c>
      <c r="AR8" s="58">
        <f t="shared" si="9"/>
        <v>-0.72199054767862103</v>
      </c>
      <c r="AS8" s="58">
        <f t="shared" si="9"/>
        <v>-0.49958298582151789</v>
      </c>
      <c r="AT8" s="58">
        <f t="shared" si="9"/>
        <v>-0.67306088407005837</v>
      </c>
      <c r="AU8" s="58">
        <f t="shared" si="9"/>
        <v>-0.31554072838476505</v>
      </c>
      <c r="AV8" s="58">
        <f t="shared" si="9"/>
        <v>-0.64414790102863495</v>
      </c>
      <c r="AW8" s="58">
        <f t="shared" si="9"/>
        <v>-0.88268001112037808</v>
      </c>
      <c r="AX8" s="64">
        <f t="shared" si="9"/>
        <v>-0.86933555740895196</v>
      </c>
      <c r="AY8" s="68"/>
      <c r="AZ8" s="58">
        <f t="shared" ref="AZ8:BO8" si="10">(AZ4-$BP4)/$BP4</f>
        <v>6.5888240200166939E-2</v>
      </c>
      <c r="BA8" s="58">
        <f t="shared" si="10"/>
        <v>-0.72199054767862103</v>
      </c>
      <c r="BB8" s="58">
        <f t="shared" si="10"/>
        <v>-0.33277731442869057</v>
      </c>
      <c r="BC8" s="58">
        <f t="shared" si="10"/>
        <v>0.34389769252154589</v>
      </c>
      <c r="BD8" s="58">
        <f t="shared" si="10"/>
        <v>0.11203780928551574</v>
      </c>
      <c r="BE8" s="58">
        <f t="shared" si="10"/>
        <v>0.93383375034751193</v>
      </c>
      <c r="BF8" s="58">
        <f t="shared" si="10"/>
        <v>0.41506811231581875</v>
      </c>
      <c r="BG8" s="58">
        <f t="shared" si="10"/>
        <v>0.40227967750903526</v>
      </c>
      <c r="BH8" s="58">
        <f t="shared" si="10"/>
        <v>-0.42007228245760353</v>
      </c>
      <c r="BI8" s="58">
        <f t="shared" si="10"/>
        <v>-0.27495134834584378</v>
      </c>
      <c r="BJ8" s="58">
        <f t="shared" si="10"/>
        <v>-7.3116485960522531E-2</v>
      </c>
      <c r="BK8" s="58">
        <f t="shared" si="10"/>
        <v>-0.20544898526549904</v>
      </c>
      <c r="BL8" s="58">
        <f t="shared" si="10"/>
        <v>0.32388101195440644</v>
      </c>
      <c r="BM8" s="58">
        <f t="shared" si="10"/>
        <v>-0.20544898526549904</v>
      </c>
      <c r="BN8" s="58">
        <f t="shared" si="10"/>
        <v>-0.3233249930497637</v>
      </c>
      <c r="BO8" s="58">
        <f t="shared" si="10"/>
        <v>-3.9755351681957179E-2</v>
      </c>
    </row>
    <row r="10" spans="1:68" x14ac:dyDescent="0.2">
      <c r="A10" s="61" t="s">
        <v>37</v>
      </c>
      <c r="AI10" s="61" t="s">
        <v>37</v>
      </c>
      <c r="AX10"/>
      <c r="AY10" s="35"/>
    </row>
    <row r="11" spans="1:68" x14ac:dyDescent="0.2">
      <c r="A11" s="61" t="s">
        <v>13</v>
      </c>
      <c r="B11" s="58">
        <f>(B2-$AY2)/$AY2</f>
        <v>6.2869224550712116E-2</v>
      </c>
      <c r="C11" s="58">
        <f t="shared" ref="C11:Q11" si="11">(C2-$AY2)/$AY2</f>
        <v>-0.12940737516323597</v>
      </c>
      <c r="D11" s="58">
        <f t="shared" si="11"/>
        <v>9.7941670294136127E-2</v>
      </c>
      <c r="E11" s="58">
        <f t="shared" si="11"/>
        <v>-0.36869597661836945</v>
      </c>
      <c r="F11" s="58">
        <f t="shared" si="11"/>
        <v>0.47403768422361814</v>
      </c>
      <c r="G11" s="58">
        <f t="shared" si="11"/>
        <v>0.1305267085380265</v>
      </c>
      <c r="H11" s="58">
        <f t="shared" si="11"/>
        <v>5.9884335551271844E-2</v>
      </c>
      <c r="I11" s="58">
        <f t="shared" si="11"/>
        <v>-0.26919967663702499</v>
      </c>
      <c r="J11" s="58">
        <f t="shared" si="11"/>
        <v>-0.12940737516323597</v>
      </c>
      <c r="K11" s="58">
        <f t="shared" si="11"/>
        <v>0.44518375722902831</v>
      </c>
      <c r="L11" s="58">
        <f t="shared" si="11"/>
        <v>0.14943100553448188</v>
      </c>
      <c r="M11" s="58">
        <f t="shared" si="11"/>
        <v>-7.8664262172750327E-2</v>
      </c>
      <c r="N11" s="58">
        <f t="shared" si="11"/>
        <v>7.4560039798520245E-2</v>
      </c>
      <c r="O11" s="58">
        <f t="shared" si="11"/>
        <v>0.11336359679124446</v>
      </c>
      <c r="P11" s="58">
        <f t="shared" si="11"/>
        <v>-5.0307816678067135E-2</v>
      </c>
      <c r="Q11" s="58">
        <f t="shared" si="11"/>
        <v>0.59194079970151137</v>
      </c>
      <c r="R11" s="58">
        <f>(R2-$BP2)/$BP2</f>
        <v>-7.2430554933889613E-2</v>
      </c>
      <c r="S11" s="58">
        <f t="shared" ref="S11:AG11" si="12">(S2-$BP2)/$BP2</f>
        <v>-9.4774723159694652E-2</v>
      </c>
      <c r="T11" s="58">
        <f t="shared" si="12"/>
        <v>-3.3185028691129617E-2</v>
      </c>
      <c r="U11" s="58">
        <f t="shared" si="12"/>
        <v>-8.3316175351589555E-2</v>
      </c>
      <c r="V11" s="58">
        <f t="shared" si="12"/>
        <v>-0.10480095249178668</v>
      </c>
      <c r="W11" s="58">
        <f t="shared" si="12"/>
        <v>-1.5997206978971879E-2</v>
      </c>
      <c r="X11" s="58">
        <f t="shared" si="12"/>
        <v>-2.1296785340220566E-2</v>
      </c>
      <c r="Y11" s="58">
        <f t="shared" si="12"/>
        <v>2.6229332091989186E-3</v>
      </c>
      <c r="Z11" s="58">
        <f t="shared" si="12"/>
        <v>4.1725227604357734E-2</v>
      </c>
      <c r="AA11" s="58">
        <f t="shared" si="12"/>
        <v>0.12193506226109356</v>
      </c>
      <c r="AB11" s="58">
        <f t="shared" si="12"/>
        <v>0.24497121935062247</v>
      </c>
      <c r="AC11" s="58">
        <f t="shared" si="12"/>
        <v>3.1269302729461747E-2</v>
      </c>
      <c r="AD11" s="58">
        <f t="shared" si="12"/>
        <v>7.1087756362627083E-2</v>
      </c>
      <c r="AE11" s="58">
        <f t="shared" si="12"/>
        <v>0.18681908922448889</v>
      </c>
      <c r="AF11" s="58">
        <f t="shared" si="12"/>
        <v>-9.2653101417101303E-3</v>
      </c>
      <c r="AG11" s="58">
        <f t="shared" si="12"/>
        <v>0.24554414674102759</v>
      </c>
      <c r="AH11" s="61"/>
      <c r="AI11" s="58">
        <f t="shared" ref="AI11:AN11" si="13">(AI2-$AY2)/$AY2</f>
        <v>0.12405944903923898</v>
      </c>
      <c r="AJ11" s="58">
        <f t="shared" si="13"/>
        <v>-0.10453330016789986</v>
      </c>
      <c r="AK11" s="58">
        <f t="shared" si="13"/>
        <v>0.12878552328835297</v>
      </c>
      <c r="AL11" s="58">
        <f t="shared" si="13"/>
        <v>0.23450034201853145</v>
      </c>
      <c r="AM11" s="58">
        <f t="shared" si="13"/>
        <v>9.0728188545488683E-2</v>
      </c>
      <c r="AN11" s="58">
        <f t="shared" si="13"/>
        <v>1.3369815309993373E-2</v>
      </c>
      <c r="AO11" s="58">
        <f t="shared" ref="AO11" si="14">(AO2-$AY2)/$AY2</f>
        <v>-0.51868664884024618</v>
      </c>
      <c r="AP11" s="58">
        <f t="shared" ref="AP11:AX11" si="15">(AP2-$AY2)/$AY2</f>
        <v>0.12405944903923898</v>
      </c>
      <c r="AQ11" s="58">
        <f t="shared" si="15"/>
        <v>-0.20850693364840481</v>
      </c>
      <c r="AR11" s="58">
        <f t="shared" si="15"/>
        <v>9.9682855543809665E-2</v>
      </c>
      <c r="AS11" s="58">
        <f t="shared" si="15"/>
        <v>0.32031590075244093</v>
      </c>
      <c r="AT11" s="58">
        <f t="shared" si="15"/>
        <v>-0.17094708040544734</v>
      </c>
      <c r="AU11" s="58">
        <f t="shared" si="15"/>
        <v>-0.4346122753560101</v>
      </c>
      <c r="AV11" s="58">
        <f t="shared" si="15"/>
        <v>7.4560039798520245E-2</v>
      </c>
      <c r="AW11" s="58">
        <f t="shared" si="15"/>
        <v>0.19395559977613352</v>
      </c>
      <c r="AX11" s="58">
        <f t="shared" si="15"/>
        <v>3.3269075306262198E-2</v>
      </c>
      <c r="AY11" s="58"/>
      <c r="AZ11" s="58">
        <f>(AZ2-$BP2)/$BP2</f>
        <v>2.6229332091989186E-3</v>
      </c>
      <c r="BA11" s="58">
        <f t="shared" ref="BA11:BO11" si="16">(BA2-$BP2)/$BP2</f>
        <v>-0.2480328000931008</v>
      </c>
      <c r="BB11" s="58">
        <f t="shared" si="16"/>
        <v>-8.6037580456014492E-2</v>
      </c>
      <c r="BC11" s="58">
        <f t="shared" si="16"/>
        <v>8.6127100360765027E-2</v>
      </c>
      <c r="BD11" s="58">
        <f t="shared" si="16"/>
        <v>-0.1406089143921152</v>
      </c>
      <c r="BE11" s="58">
        <f t="shared" si="16"/>
        <v>0.18323829303445602</v>
      </c>
      <c r="BF11" s="58">
        <f t="shared" si="16"/>
        <v>4.1725227604357734E-2</v>
      </c>
      <c r="BG11" s="58">
        <f t="shared" si="16"/>
        <v>-2.8458377720286272E-2</v>
      </c>
      <c r="BH11" s="58">
        <f t="shared" si="16"/>
        <v>8.6127100360765027E-2</v>
      </c>
      <c r="BI11" s="58">
        <f t="shared" si="16"/>
        <v>1.4511176560107968E-2</v>
      </c>
      <c r="BJ11" s="58">
        <f t="shared" si="16"/>
        <v>8.3522071132515648E-3</v>
      </c>
      <c r="BK11" s="58">
        <f t="shared" si="16"/>
        <v>-5.7104747240549099E-2</v>
      </c>
      <c r="BL11" s="58">
        <f t="shared" si="16"/>
        <v>4.1725227604357734E-2</v>
      </c>
      <c r="BM11" s="58">
        <f t="shared" si="16"/>
        <v>-7.5438423733517321E-2</v>
      </c>
      <c r="BN11" s="58">
        <f t="shared" si="16"/>
        <v>0.12093243932788446</v>
      </c>
      <c r="BO11" s="58">
        <f t="shared" si="16"/>
        <v>5.0319138460436501E-2</v>
      </c>
      <c r="BP11" s="70"/>
    </row>
    <row r="12" spans="1:68" x14ac:dyDescent="0.2">
      <c r="A12" s="61" t="s">
        <v>14</v>
      </c>
      <c r="B12" s="58">
        <f t="shared" ref="B12:Q13" si="17">(B3-$AY3)/$AY3</f>
        <v>0.66011070545283235</v>
      </c>
      <c r="C12" s="58">
        <f t="shared" si="17"/>
        <v>-0.33246967377222952</v>
      </c>
      <c r="D12" s="58">
        <f t="shared" si="17"/>
        <v>0.36473913555529364</v>
      </c>
      <c r="E12" s="58">
        <f t="shared" si="17"/>
        <v>0.35673065598869375</v>
      </c>
      <c r="F12" s="58">
        <f t="shared" si="17"/>
        <v>0.71004593098574931</v>
      </c>
      <c r="G12" s="58">
        <f t="shared" si="17"/>
        <v>0.88434813331763018</v>
      </c>
      <c r="H12" s="58">
        <f t="shared" si="17"/>
        <v>0.74302202331880796</v>
      </c>
      <c r="I12" s="58">
        <f t="shared" si="17"/>
        <v>5.9945824991166984E-2</v>
      </c>
      <c r="J12" s="58">
        <f t="shared" si="17"/>
        <v>0.4184430573548461</v>
      </c>
      <c r="K12" s="58">
        <f t="shared" si="17"/>
        <v>0.92910140148392406</v>
      </c>
      <c r="L12" s="58">
        <f t="shared" si="17"/>
        <v>0.3769873984218583</v>
      </c>
      <c r="M12" s="58">
        <f t="shared" si="17"/>
        <v>0.5074785066541041</v>
      </c>
      <c r="N12" s="58">
        <f t="shared" si="17"/>
        <v>0.16829584265693076</v>
      </c>
      <c r="O12" s="58">
        <f t="shared" si="17"/>
        <v>0.12165822635731931</v>
      </c>
      <c r="P12" s="58">
        <f t="shared" si="17"/>
        <v>0.19891649982334217</v>
      </c>
      <c r="Q12" s="58">
        <f t="shared" si="17"/>
        <v>0.20598280532328339</v>
      </c>
      <c r="R12" s="58">
        <f t="shared" ref="R12:AG13" si="18">(R3-$BP3)/$BP3</f>
        <v>0.43481899979075106</v>
      </c>
      <c r="S12" s="58">
        <f t="shared" si="18"/>
        <v>0.19962335216572502</v>
      </c>
      <c r="T12" s="58">
        <f t="shared" si="18"/>
        <v>0.13350073237078891</v>
      </c>
      <c r="U12" s="58">
        <f t="shared" si="18"/>
        <v>7.135383971542171E-2</v>
      </c>
      <c r="V12" s="58">
        <f t="shared" si="18"/>
        <v>4.6243984097091462E-2</v>
      </c>
      <c r="W12" s="58">
        <f t="shared" si="18"/>
        <v>0.23728813559322043</v>
      </c>
      <c r="X12" s="58">
        <f t="shared" si="18"/>
        <v>0.18581293157564349</v>
      </c>
      <c r="Y12" s="58">
        <f t="shared" si="18"/>
        <v>-8.6838250680058557E-2</v>
      </c>
      <c r="Z12" s="58">
        <f t="shared" si="18"/>
        <v>0.15589035363046669</v>
      </c>
      <c r="AA12" s="58">
        <f t="shared" si="18"/>
        <v>-7.5748064448629374E-2</v>
      </c>
      <c r="AB12" s="58">
        <f t="shared" si="18"/>
        <v>4.6243984097091462E-2</v>
      </c>
      <c r="AC12" s="58">
        <f t="shared" si="18"/>
        <v>-5.3776940782590509E-2</v>
      </c>
      <c r="AD12" s="58">
        <f t="shared" si="18"/>
        <v>-7.1981586105879847E-2</v>
      </c>
      <c r="AE12" s="58">
        <f t="shared" si="18"/>
        <v>7.6166562042268265E-2</v>
      </c>
      <c r="AF12" s="58">
        <f t="shared" si="18"/>
        <v>0.25549278091650973</v>
      </c>
      <c r="AG12" s="58">
        <f t="shared" si="18"/>
        <v>-9.0186231429169331E-2</v>
      </c>
      <c r="AH12" s="61"/>
      <c r="AI12" s="58">
        <f t="shared" ref="AI12:AX12" si="19">(AI3-$AY3)/$AY3</f>
        <v>-9.2686373807560993E-2</v>
      </c>
      <c r="AJ12" s="58">
        <f t="shared" si="19"/>
        <v>0.25638911788953</v>
      </c>
      <c r="AK12" s="58">
        <f t="shared" si="19"/>
        <v>0.16829584265693076</v>
      </c>
      <c r="AL12" s="58">
        <f t="shared" si="19"/>
        <v>8.161582852431977E-2</v>
      </c>
      <c r="AM12" s="58">
        <f t="shared" si="19"/>
        <v>0.44953480155458703</v>
      </c>
      <c r="AN12" s="58">
        <f t="shared" si="19"/>
        <v>-0.20292073960664234</v>
      </c>
      <c r="AO12" s="58">
        <f t="shared" si="19"/>
        <v>-0.52373100930396899</v>
      </c>
      <c r="AP12" s="58">
        <f t="shared" si="19"/>
        <v>1.4721469791543819E-2</v>
      </c>
      <c r="AQ12" s="58">
        <f t="shared" si="19"/>
        <v>-0.48180426333765169</v>
      </c>
      <c r="AR12" s="58">
        <f t="shared" si="19"/>
        <v>-0.26698857613944182</v>
      </c>
      <c r="AS12" s="58">
        <f t="shared" si="19"/>
        <v>0.74961724178541966</v>
      </c>
      <c r="AT12" s="58">
        <f t="shared" si="19"/>
        <v>-1.071723000824415E-2</v>
      </c>
      <c r="AU12" s="58">
        <f t="shared" si="19"/>
        <v>-0.26698857613944182</v>
      </c>
      <c r="AV12" s="58">
        <f t="shared" si="19"/>
        <v>0.16829584265693076</v>
      </c>
      <c r="AW12" s="58">
        <f t="shared" si="19"/>
        <v>0.27193498998940036</v>
      </c>
      <c r="AX12" s="58">
        <f t="shared" si="19"/>
        <v>-0.31456836650571196</v>
      </c>
      <c r="AY12" s="58"/>
      <c r="AZ12" s="58">
        <f t="shared" ref="AZ12:BO12" si="20">(AZ3-$BP3)/$BP3</f>
        <v>0.16823603264281228</v>
      </c>
      <c r="BA12" s="58">
        <f t="shared" si="20"/>
        <v>2.8876333961079779E-2</v>
      </c>
      <c r="BB12" s="58">
        <f t="shared" si="20"/>
        <v>0.19564762502615612</v>
      </c>
      <c r="BC12" s="58">
        <f t="shared" si="20"/>
        <v>0.34274952919020724</v>
      </c>
      <c r="BD12" s="58">
        <f t="shared" si="20"/>
        <v>0.10985561833019461</v>
      </c>
      <c r="BE12" s="58">
        <f t="shared" si="20"/>
        <v>0.29190207156308856</v>
      </c>
      <c r="BF12" s="58">
        <f t="shared" si="20"/>
        <v>-0.20108809374346095</v>
      </c>
      <c r="BG12" s="58">
        <f t="shared" si="20"/>
        <v>0.16446955430006277</v>
      </c>
      <c r="BH12" s="58">
        <f t="shared" si="20"/>
        <v>-0.12806026365348394</v>
      </c>
      <c r="BI12" s="58">
        <f t="shared" si="20"/>
        <v>-7.5748064448629374E-2</v>
      </c>
      <c r="BJ12" s="58">
        <f t="shared" si="20"/>
        <v>-0.26344423519564752</v>
      </c>
      <c r="BK12" s="58">
        <f t="shared" si="20"/>
        <v>-0.25026156099602431</v>
      </c>
      <c r="BL12" s="58">
        <f t="shared" si="20"/>
        <v>6.5285624607658452E-2</v>
      </c>
      <c r="BM12" s="58">
        <f t="shared" si="20"/>
        <v>-0.12324754132663739</v>
      </c>
      <c r="BN12" s="58">
        <f t="shared" si="20"/>
        <v>-0.1448001673990375</v>
      </c>
      <c r="BO12" s="58">
        <f t="shared" si="20"/>
        <v>-0.18037246285833852</v>
      </c>
      <c r="BP12" s="70"/>
    </row>
    <row r="13" spans="1:68" x14ac:dyDescent="0.2">
      <c r="A13" s="61" t="s">
        <v>15</v>
      </c>
      <c r="B13" s="58">
        <f t="shared" si="17"/>
        <v>-0.5131908385019176</v>
      </c>
      <c r="C13" s="58">
        <f t="shared" si="17"/>
        <v>-1</v>
      </c>
      <c r="D13" s="58">
        <f t="shared" si="17"/>
        <v>0.59753512808073239</v>
      </c>
      <c r="E13" s="58">
        <f t="shared" si="17"/>
        <v>-0.13730022012998058</v>
      </c>
      <c r="F13" s="58">
        <f t="shared" si="17"/>
        <v>1.0150202001249742</v>
      </c>
      <c r="G13" s="58">
        <f t="shared" si="17"/>
        <v>0.32023877026536912</v>
      </c>
      <c r="H13" s="58">
        <f t="shared" si="17"/>
        <v>1.5942614808948441</v>
      </c>
      <c r="I13" s="58">
        <f t="shared" si="17"/>
        <v>0.951858251955919</v>
      </c>
      <c r="J13" s="58">
        <f t="shared" si="17"/>
        <v>0.82091274965421968</v>
      </c>
      <c r="K13" s="58">
        <f t="shared" si="17"/>
        <v>2.7537059238041044E-2</v>
      </c>
      <c r="L13" s="58">
        <f t="shared" si="17"/>
        <v>0.82553435561780897</v>
      </c>
      <c r="M13" s="58">
        <f t="shared" si="17"/>
        <v>2.2536105983669308</v>
      </c>
      <c r="N13" s="58">
        <f t="shared" si="17"/>
        <v>0.10918543126145364</v>
      </c>
      <c r="O13" s="58">
        <f t="shared" si="17"/>
        <v>0.61448101661389365</v>
      </c>
      <c r="P13" s="58">
        <f t="shared" si="17"/>
        <v>-0.55940689813781153</v>
      </c>
      <c r="Q13" s="58">
        <f t="shared" si="17"/>
        <v>-0.50702869721713173</v>
      </c>
      <c r="R13" s="58">
        <f t="shared" si="18"/>
        <v>0.21768140116763965</v>
      </c>
      <c r="S13" s="58">
        <f t="shared" si="18"/>
        <v>-0.25882680011120374</v>
      </c>
      <c r="T13" s="58">
        <f t="shared" si="18"/>
        <v>0.43619683069224346</v>
      </c>
      <c r="U13" s="58">
        <f t="shared" si="18"/>
        <v>0.11203780928551574</v>
      </c>
      <c r="V13" s="58">
        <f t="shared" si="18"/>
        <v>0.62190714484292475</v>
      </c>
      <c r="W13" s="58">
        <f t="shared" si="18"/>
        <v>1.0305810397553519</v>
      </c>
      <c r="X13" s="58">
        <f t="shared" si="18"/>
        <v>0.62190714484292475</v>
      </c>
      <c r="Y13" s="58">
        <f t="shared" si="18"/>
        <v>1.0842368640533794E-2</v>
      </c>
      <c r="Z13" s="58">
        <f t="shared" si="18"/>
        <v>0.37670280789546856</v>
      </c>
      <c r="AA13" s="58">
        <f t="shared" si="18"/>
        <v>6.5888240200166939E-2</v>
      </c>
      <c r="AB13" s="58">
        <f t="shared" si="18"/>
        <v>0.52905198776758411</v>
      </c>
      <c r="AC13" s="58">
        <f t="shared" si="18"/>
        <v>0.32388101195440644</v>
      </c>
      <c r="AD13" s="58">
        <f t="shared" si="18"/>
        <v>0.25715874339727551</v>
      </c>
      <c r="AE13" s="58">
        <f t="shared" si="18"/>
        <v>0.39004726160689468</v>
      </c>
      <c r="AF13" s="58">
        <f t="shared" si="18"/>
        <v>-0.25882680011120374</v>
      </c>
      <c r="AG13" s="58">
        <f t="shared" si="18"/>
        <v>0.16041145398943574</v>
      </c>
      <c r="AH13" s="61"/>
      <c r="AI13" s="58">
        <f t="shared" ref="AI13:AX13" si="21">(AI4-$AY4)/$AY4</f>
        <v>-0.17119199719630274</v>
      </c>
      <c r="AJ13" s="58">
        <f t="shared" si="21"/>
        <v>-0.43924514308448731</v>
      </c>
      <c r="AK13" s="58">
        <f t="shared" si="21"/>
        <v>0.46658977983256533</v>
      </c>
      <c r="AL13" s="58">
        <f t="shared" si="21"/>
        <v>0.23242825695717068</v>
      </c>
      <c r="AM13" s="58">
        <f t="shared" si="21"/>
        <v>0.69458885331610964</v>
      </c>
      <c r="AN13" s="58">
        <f t="shared" si="21"/>
        <v>0.10918543126145364</v>
      </c>
      <c r="AO13" s="58">
        <f t="shared" si="21"/>
        <v>7.8374724837524348E-2</v>
      </c>
      <c r="AP13" s="58">
        <f t="shared" si="21"/>
        <v>7.2212583552738491E-2</v>
      </c>
      <c r="AQ13" s="58">
        <f t="shared" si="21"/>
        <v>-0.67494704722754617</v>
      </c>
      <c r="AR13" s="58">
        <f t="shared" si="21"/>
        <v>-0.22973233940176832</v>
      </c>
      <c r="AS13" s="58">
        <f t="shared" si="21"/>
        <v>0.38648178907681702</v>
      </c>
      <c r="AT13" s="58">
        <f t="shared" si="21"/>
        <v>-9.4165231136479566E-2</v>
      </c>
      <c r="AU13" s="58">
        <f t="shared" si="21"/>
        <v>0.89639898039284649</v>
      </c>
      <c r="AV13" s="58">
        <f t="shared" si="21"/>
        <v>-1.40573944342634E-2</v>
      </c>
      <c r="AW13" s="58">
        <f t="shared" si="21"/>
        <v>-0.67494704722754617</v>
      </c>
      <c r="AX13" s="58">
        <f t="shared" si="21"/>
        <v>-0.63797419951883105</v>
      </c>
      <c r="AY13" s="58"/>
      <c r="AZ13" s="58">
        <f t="shared" ref="AZ13:BO13" si="22">(AZ4-$BP4)/$BP4</f>
        <v>6.5888240200166939E-2</v>
      </c>
      <c r="BA13" s="58">
        <f t="shared" si="22"/>
        <v>-0.72199054767862103</v>
      </c>
      <c r="BB13" s="58">
        <f t="shared" si="22"/>
        <v>-0.33277731442869057</v>
      </c>
      <c r="BC13" s="58">
        <f t="shared" si="22"/>
        <v>0.34389769252154589</v>
      </c>
      <c r="BD13" s="58">
        <f t="shared" si="22"/>
        <v>0.11203780928551574</v>
      </c>
      <c r="BE13" s="58">
        <f t="shared" si="22"/>
        <v>0.93383375034751193</v>
      </c>
      <c r="BF13" s="58">
        <f t="shared" si="22"/>
        <v>0.41506811231581875</v>
      </c>
      <c r="BG13" s="58">
        <f t="shared" si="22"/>
        <v>0.40227967750903526</v>
      </c>
      <c r="BH13" s="58">
        <f t="shared" si="22"/>
        <v>-0.42007228245760353</v>
      </c>
      <c r="BI13" s="58">
        <f t="shared" si="22"/>
        <v>-0.27495134834584378</v>
      </c>
      <c r="BJ13" s="58">
        <f t="shared" si="22"/>
        <v>-7.3116485960522531E-2</v>
      </c>
      <c r="BK13" s="58">
        <f t="shared" si="22"/>
        <v>-0.20544898526549904</v>
      </c>
      <c r="BL13" s="58">
        <f t="shared" si="22"/>
        <v>0.32388101195440644</v>
      </c>
      <c r="BM13" s="58">
        <f t="shared" si="22"/>
        <v>-0.20544898526549904</v>
      </c>
      <c r="BN13" s="58">
        <f t="shared" si="22"/>
        <v>-0.3233249930497637</v>
      </c>
      <c r="BO13" s="58">
        <f t="shared" si="22"/>
        <v>-3.9755351681957179E-2</v>
      </c>
      <c r="BP13" s="70"/>
    </row>
  </sheetData>
  <mergeCells count="4">
    <mergeCell ref="B1:Q1"/>
    <mergeCell ref="R1:AG1"/>
    <mergeCell ref="AI1:AX1"/>
    <mergeCell ref="AZ1:BO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1</vt:lpstr>
      <vt:lpstr>Fig 1 % change</vt:lpstr>
      <vt:lpstr>Fig 4 (DR)</vt:lpstr>
      <vt:lpstr>Fig 4 % change (DR)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Delventhal</dc:creator>
  <cp:lastModifiedBy>Microsoft Office User</cp:lastModifiedBy>
  <dcterms:created xsi:type="dcterms:W3CDTF">2020-06-18T17:56:38Z</dcterms:created>
  <dcterms:modified xsi:type="dcterms:W3CDTF">2021-09-12T16:47:01Z</dcterms:modified>
</cp:coreProperties>
</file>