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13429\Stage200\Author\Supplementary\"/>
    </mc:Choice>
  </mc:AlternateContent>
  <bookViews>
    <workbookView xWindow="-120" yWindow="-120" windowWidth="2073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K29" i="1"/>
  <c r="I32" i="1"/>
  <c r="I31" i="1"/>
  <c r="I30" i="1"/>
  <c r="I29" i="1"/>
  <c r="G32" i="1"/>
  <c r="G31" i="1"/>
  <c r="G30" i="1"/>
  <c r="G29" i="1"/>
  <c r="E32" i="1"/>
  <c r="E31" i="1"/>
  <c r="E30" i="1"/>
  <c r="E29" i="1"/>
  <c r="C31" i="1"/>
  <c r="P50" i="1" l="1"/>
  <c r="K52" i="1"/>
  <c r="M50" i="1"/>
  <c r="J50" i="1"/>
  <c r="G50" i="1"/>
  <c r="D50" i="1"/>
  <c r="C32" i="1"/>
  <c r="C30" i="1"/>
  <c r="C29" i="1"/>
  <c r="I51" i="1" l="1"/>
  <c r="J51" i="1" s="1"/>
  <c r="N52" i="1"/>
  <c r="O51" i="1"/>
  <c r="P51" i="1" s="1"/>
  <c r="P49" i="1"/>
  <c r="P48" i="1"/>
  <c r="P47" i="1"/>
  <c r="O46" i="1"/>
  <c r="P46" i="1" s="1"/>
  <c r="P45" i="1"/>
  <c r="P44" i="1"/>
  <c r="O43" i="1"/>
  <c r="P43" i="1" s="1"/>
  <c r="O42" i="1"/>
  <c r="P42" i="1" s="1"/>
  <c r="O41" i="1"/>
  <c r="P41" i="1" s="1"/>
  <c r="L51" i="1"/>
  <c r="M51" i="1" s="1"/>
  <c r="M49" i="1"/>
  <c r="M48" i="1"/>
  <c r="M47" i="1"/>
  <c r="L46" i="1"/>
  <c r="M46" i="1" s="1"/>
  <c r="M45" i="1"/>
  <c r="M44" i="1"/>
  <c r="L43" i="1"/>
  <c r="M43" i="1" s="1"/>
  <c r="L42" i="1"/>
  <c r="M42" i="1" s="1"/>
  <c r="L41" i="1"/>
  <c r="H52" i="1"/>
  <c r="J49" i="1"/>
  <c r="J48" i="1"/>
  <c r="J47" i="1"/>
  <c r="I46" i="1"/>
  <c r="J46" i="1" s="1"/>
  <c r="J45" i="1"/>
  <c r="J44" i="1"/>
  <c r="I43" i="1"/>
  <c r="J43" i="1" s="1"/>
  <c r="I42" i="1"/>
  <c r="I41" i="1"/>
  <c r="F42" i="1"/>
  <c r="F41" i="1"/>
  <c r="E52" i="1"/>
  <c r="F51" i="1"/>
  <c r="G51" i="1" s="1"/>
  <c r="G49" i="1"/>
  <c r="G48" i="1"/>
  <c r="G47" i="1"/>
  <c r="F46" i="1"/>
  <c r="G46" i="1" s="1"/>
  <c r="G45" i="1"/>
  <c r="G44" i="1"/>
  <c r="G43" i="1"/>
  <c r="F43" i="1"/>
  <c r="G41" i="1"/>
  <c r="D49" i="1"/>
  <c r="D48" i="1"/>
  <c r="D47" i="1"/>
  <c r="D45" i="1"/>
  <c r="D44" i="1"/>
  <c r="C51" i="1"/>
  <c r="D51" i="1" s="1"/>
  <c r="C46" i="1"/>
  <c r="D46" i="1" s="1"/>
  <c r="C43" i="1"/>
  <c r="D43" i="1" s="1"/>
  <c r="C41" i="1"/>
  <c r="D41" i="1" s="1"/>
  <c r="B52" i="1"/>
  <c r="D9" i="1"/>
  <c r="C14" i="1"/>
  <c r="E14" i="1" s="1"/>
  <c r="E15" i="1"/>
  <c r="C16" i="1"/>
  <c r="E16" i="1" s="1"/>
  <c r="AA16" i="1"/>
  <c r="AC16" i="1" s="1"/>
  <c r="AA15" i="1"/>
  <c r="AC15" i="1" s="1"/>
  <c r="AA14" i="1"/>
  <c r="AC14" i="1" s="1"/>
  <c r="U16" i="1"/>
  <c r="W16" i="1" s="1"/>
  <c r="U15" i="1"/>
  <c r="W15" i="1" s="1"/>
  <c r="U14" i="1"/>
  <c r="W14" i="1" s="1"/>
  <c r="O16" i="1"/>
  <c r="Q16" i="1" s="1"/>
  <c r="O15" i="1"/>
  <c r="Q15" i="1" s="1"/>
  <c r="O14" i="1"/>
  <c r="Q14" i="1" s="1"/>
  <c r="I14" i="1"/>
  <c r="I15" i="1"/>
  <c r="I16" i="1"/>
  <c r="K16" i="1" s="1"/>
  <c r="K15" i="1"/>
  <c r="K14" i="1"/>
  <c r="G21" i="1"/>
  <c r="G22" i="1"/>
  <c r="G23" i="1"/>
  <c r="G24" i="1"/>
  <c r="G25" i="1"/>
  <c r="I33" i="1" l="1"/>
  <c r="E33" i="1"/>
  <c r="K33" i="1"/>
  <c r="G33" i="1"/>
  <c r="C33" i="1"/>
  <c r="C34" i="1" s="1"/>
  <c r="C52" i="1"/>
  <c r="F52" i="1"/>
  <c r="P52" i="1"/>
  <c r="O52" i="1"/>
  <c r="L52" i="1"/>
  <c r="M41" i="1"/>
  <c r="M52" i="1" s="1"/>
  <c r="I52" i="1"/>
  <c r="J41" i="1"/>
  <c r="J52" i="1" s="1"/>
  <c r="G52" i="1"/>
  <c r="D52" i="1"/>
  <c r="G34" i="1" l="1"/>
  <c r="G35" i="1" s="1"/>
  <c r="G36" i="1"/>
  <c r="E34" i="1"/>
  <c r="E35" i="1" s="1"/>
  <c r="E36" i="1"/>
  <c r="K34" i="1"/>
  <c r="K35" i="1" s="1"/>
  <c r="K36" i="1"/>
  <c r="I34" i="1"/>
  <c r="I35" i="1" s="1"/>
  <c r="I36" i="1"/>
  <c r="C36" i="1"/>
  <c r="C35" i="1" l="1"/>
</calcChain>
</file>

<file path=xl/sharedStrings.xml><?xml version="1.0" encoding="utf-8"?>
<sst xmlns="http://schemas.openxmlformats.org/spreadsheetml/2006/main" count="128" uniqueCount="67">
  <si>
    <t>Lipid=8%</t>
  </si>
  <si>
    <t>Fish meal</t>
  </si>
  <si>
    <t>SBM</t>
  </si>
  <si>
    <t>Total</t>
  </si>
  <si>
    <t>Animal oil : Plant = 6:2</t>
  </si>
  <si>
    <t>mealworm meal</t>
  </si>
  <si>
    <t>fish oil</t>
  </si>
  <si>
    <t>corn oil</t>
  </si>
  <si>
    <t>Diet 3 (50% mealworm)</t>
  </si>
  <si>
    <t>Diet 4 (75% mealworm)</t>
  </si>
  <si>
    <t>Diet 5 (100% mealworm)</t>
  </si>
  <si>
    <t>Diet 1</t>
  </si>
  <si>
    <t>Protein</t>
  </si>
  <si>
    <t>Lipid</t>
  </si>
  <si>
    <t>Fish meal NFE</t>
  </si>
  <si>
    <t>Soybean meal NFE</t>
  </si>
  <si>
    <t>Corn starch NFE (Y)</t>
  </si>
  <si>
    <t>Corn starch needed</t>
  </si>
  <si>
    <t>Y/4.1</t>
  </si>
  <si>
    <t>Mealworm meal NFE</t>
  </si>
  <si>
    <t>Protein=35%</t>
  </si>
  <si>
    <t>Protein%</t>
  </si>
  <si>
    <t>g/100 g</t>
  </si>
  <si>
    <t>Soybean meal</t>
  </si>
  <si>
    <t>diet 1 (0% replacement of fishmeal)</t>
  </si>
  <si>
    <t>diet 2  (25% replacement of fishmeal)</t>
  </si>
  <si>
    <t>diet 3  (50% replacement of fishmeal)</t>
  </si>
  <si>
    <t>diet4  (75% replacement of fishmeal)</t>
  </si>
  <si>
    <t>diet5  (100% replacement of fishmeal)</t>
  </si>
  <si>
    <t xml:space="preserve">Corn starch </t>
  </si>
  <si>
    <t>-</t>
  </si>
  <si>
    <t>Dry matter</t>
  </si>
  <si>
    <t>Moisture</t>
  </si>
  <si>
    <t>Ash</t>
  </si>
  <si>
    <t>Fiber</t>
  </si>
  <si>
    <t>NFE</t>
  </si>
  <si>
    <t>Mealworm meal</t>
  </si>
  <si>
    <t>alpha cellulose</t>
  </si>
  <si>
    <t>Diet ingredient (g/100g)</t>
  </si>
  <si>
    <t>Diet 2</t>
  </si>
  <si>
    <t>Diet 3</t>
  </si>
  <si>
    <t>Diet 4</t>
  </si>
  <si>
    <t>Fish oil</t>
  </si>
  <si>
    <t>Corn starch</t>
  </si>
  <si>
    <t>Vitamin premix</t>
  </si>
  <si>
    <t>Mineral premix</t>
  </si>
  <si>
    <t>CMC</t>
  </si>
  <si>
    <t>TOTAL</t>
  </si>
  <si>
    <t>Alpha-cellulose</t>
  </si>
  <si>
    <t>Wet weight (100g)</t>
  </si>
  <si>
    <t>Corn oil</t>
  </si>
  <si>
    <t>Wet weight (1Kg)</t>
  </si>
  <si>
    <t>DIET 3</t>
  </si>
  <si>
    <t>DIET 4</t>
  </si>
  <si>
    <t>Diet 5</t>
  </si>
  <si>
    <t>DIET 5</t>
  </si>
  <si>
    <t>DIET 2</t>
  </si>
  <si>
    <t>DIET 1</t>
  </si>
  <si>
    <t>dicalcium phosphate</t>
  </si>
  <si>
    <t>Energy requirement = 400kcal</t>
  </si>
  <si>
    <t>400-sum</t>
  </si>
  <si>
    <t>Table 1 Diet Formulation</t>
  </si>
  <si>
    <t xml:space="preserve">NFE: Nitrogen free extract </t>
  </si>
  <si>
    <t>CMC: Carboxymethyl cellulose</t>
  </si>
  <si>
    <t>Diet 1 (0% Mealworm)</t>
  </si>
  <si>
    <t>Diet 2 (25% mealworm)</t>
  </si>
  <si>
    <t>SBM: Soybean meal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</si>
</sst>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0" borderId="6" xfId="0" applyNumberFormat="1" applyFont="1" applyBorder="1" applyAlignment="1"/>
    <xf numFmtId="2" fontId="2" fillId="0" borderId="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3" xfId="0" applyFont="1" applyBorder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Fill="1" applyBorder="1"/>
    <xf numFmtId="0" fontId="3" fillId="0" borderId="0" xfId="0" applyFont="1"/>
    <xf numFmtId="0" fontId="1" fillId="2" borderId="5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right"/>
    </xf>
    <xf numFmtId="2" fontId="2" fillId="0" borderId="12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5" fillId="0" borderId="4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workbookViewId="0">
      <selection activeCell="E13" sqref="E13"/>
    </sheetView>
  </sheetViews>
  <sheetFormatPr defaultRowHeight="15" x14ac:dyDescent="0.25"/>
  <cols>
    <col min="1" max="1" width="20.42578125" style="19" customWidth="1"/>
    <col min="2" max="2" width="13" style="19" customWidth="1"/>
    <col min="3" max="3" width="14.42578125" style="19" customWidth="1"/>
    <col min="4" max="4" width="14.5703125" style="19" customWidth="1"/>
    <col min="5" max="5" width="10.140625" style="19" customWidth="1"/>
    <col min="6" max="6" width="15.140625" style="19" customWidth="1"/>
    <col min="7" max="7" width="13.7109375" style="19" customWidth="1"/>
    <col min="8" max="8" width="10.7109375" style="19" customWidth="1"/>
    <col min="9" max="9" width="15.5703125" style="19" customWidth="1"/>
    <col min="10" max="10" width="14.7109375" style="19" customWidth="1"/>
    <col min="11" max="11" width="9.5703125" style="19" customWidth="1"/>
    <col min="12" max="12" width="15.42578125" style="19" customWidth="1"/>
    <col min="13" max="13" width="15.28515625" style="19" customWidth="1"/>
    <col min="14" max="14" width="10.28515625" style="19" customWidth="1"/>
    <col min="15" max="15" width="15.42578125" style="19" customWidth="1"/>
    <col min="16" max="16" width="15.28515625" style="19" customWidth="1"/>
    <col min="17" max="17" width="14.5703125" style="19" customWidth="1"/>
    <col min="18" max="18" width="9.140625" style="19"/>
    <col min="19" max="19" width="15" style="19" customWidth="1"/>
    <col min="20" max="20" width="14.28515625" style="19" customWidth="1"/>
    <col min="21" max="16384" width="9.140625" style="19"/>
  </cols>
  <sheetData>
    <row r="1" spans="1:29" x14ac:dyDescent="0.25">
      <c r="A1" s="44" t="s">
        <v>61</v>
      </c>
      <c r="B1" s="44"/>
      <c r="C1" s="44"/>
    </row>
    <row r="2" spans="1:29" x14ac:dyDescent="0.25">
      <c r="A2" s="45"/>
      <c r="B2" s="5" t="s">
        <v>1</v>
      </c>
      <c r="C2" s="46" t="s">
        <v>36</v>
      </c>
      <c r="D2" s="5" t="s">
        <v>23</v>
      </c>
      <c r="E2" s="5" t="s">
        <v>29</v>
      </c>
      <c r="F2" s="5" t="s">
        <v>37</v>
      </c>
      <c r="H2" s="47"/>
    </row>
    <row r="3" spans="1:29" x14ac:dyDescent="0.25">
      <c r="A3" s="45" t="s">
        <v>12</v>
      </c>
      <c r="B3" s="11">
        <v>79</v>
      </c>
      <c r="C3" s="48">
        <v>75.400000000000006</v>
      </c>
      <c r="D3" s="11">
        <v>52.3</v>
      </c>
      <c r="E3" s="49" t="s">
        <v>30</v>
      </c>
      <c r="F3" s="4" t="s">
        <v>30</v>
      </c>
      <c r="H3" s="47"/>
    </row>
    <row r="4" spans="1:29" x14ac:dyDescent="0.25">
      <c r="A4" s="45" t="s">
        <v>13</v>
      </c>
      <c r="B4" s="11">
        <v>8.6</v>
      </c>
      <c r="C4" s="50">
        <v>9.9</v>
      </c>
      <c r="D4" s="11">
        <v>3</v>
      </c>
      <c r="E4" s="49" t="s">
        <v>30</v>
      </c>
      <c r="F4" s="14" t="s">
        <v>30</v>
      </c>
      <c r="H4" s="47"/>
    </row>
    <row r="5" spans="1:29" x14ac:dyDescent="0.25">
      <c r="A5" s="45" t="s">
        <v>31</v>
      </c>
      <c r="B5" s="11">
        <v>86.9</v>
      </c>
      <c r="C5" s="50">
        <v>94.2</v>
      </c>
      <c r="D5" s="11">
        <v>90.9</v>
      </c>
      <c r="E5" s="49">
        <v>87.6</v>
      </c>
      <c r="F5" s="14">
        <v>88.6</v>
      </c>
      <c r="H5" s="47"/>
    </row>
    <row r="6" spans="1:29" x14ac:dyDescent="0.25">
      <c r="A6" s="45" t="s">
        <v>32</v>
      </c>
      <c r="B6" s="14">
        <v>13.1</v>
      </c>
      <c r="C6" s="50">
        <v>5.8</v>
      </c>
      <c r="D6" s="14">
        <v>9.1</v>
      </c>
      <c r="E6" s="14">
        <v>12.4</v>
      </c>
      <c r="F6" s="14">
        <v>11.4</v>
      </c>
    </row>
    <row r="7" spans="1:29" x14ac:dyDescent="0.25">
      <c r="A7" s="45" t="s">
        <v>33</v>
      </c>
      <c r="B7" s="11">
        <v>15.3</v>
      </c>
      <c r="C7" s="50">
        <v>6.8</v>
      </c>
      <c r="D7" s="11">
        <v>7.3</v>
      </c>
      <c r="E7" s="49" t="s">
        <v>30</v>
      </c>
      <c r="F7" s="14" t="s">
        <v>30</v>
      </c>
    </row>
    <row r="8" spans="1:29" x14ac:dyDescent="0.25">
      <c r="A8" s="45" t="s">
        <v>34</v>
      </c>
      <c r="B8" s="4">
        <v>0</v>
      </c>
      <c r="C8" s="50">
        <v>11</v>
      </c>
      <c r="D8" s="4">
        <v>3.2</v>
      </c>
      <c r="E8" s="51"/>
      <c r="F8" s="51"/>
    </row>
    <row r="9" spans="1:29" x14ac:dyDescent="0.25">
      <c r="A9" s="45" t="s">
        <v>35</v>
      </c>
      <c r="B9" s="4">
        <v>0</v>
      </c>
      <c r="C9" s="52">
        <v>0</v>
      </c>
      <c r="D9" s="4">
        <f>100-D3-D4-D7-D8</f>
        <v>34.200000000000003</v>
      </c>
      <c r="E9" s="51"/>
      <c r="F9" s="39"/>
    </row>
    <row r="10" spans="1:29" x14ac:dyDescent="0.25">
      <c r="A10" s="53" t="s">
        <v>62</v>
      </c>
    </row>
    <row r="12" spans="1:29" x14ac:dyDescent="0.25">
      <c r="A12" s="19" t="s">
        <v>24</v>
      </c>
      <c r="G12" s="19" t="s">
        <v>25</v>
      </c>
      <c r="M12" s="19" t="s">
        <v>26</v>
      </c>
      <c r="S12" s="19" t="s">
        <v>27</v>
      </c>
      <c r="Y12" s="19" t="s">
        <v>28</v>
      </c>
    </row>
    <row r="13" spans="1:29" x14ac:dyDescent="0.25">
      <c r="A13" s="54" t="s">
        <v>20</v>
      </c>
      <c r="B13" s="55"/>
      <c r="C13" s="55"/>
      <c r="D13" s="56" t="s">
        <v>21</v>
      </c>
      <c r="E13" s="5" t="s">
        <v>22</v>
      </c>
      <c r="G13" s="54" t="s">
        <v>20</v>
      </c>
      <c r="H13" s="55"/>
      <c r="I13" s="55"/>
      <c r="J13" s="56" t="s">
        <v>21</v>
      </c>
      <c r="K13" s="5" t="s">
        <v>22</v>
      </c>
      <c r="M13" s="54" t="s">
        <v>20</v>
      </c>
      <c r="N13" s="55"/>
      <c r="O13" s="55"/>
      <c r="P13" s="56" t="s">
        <v>21</v>
      </c>
      <c r="Q13" s="5" t="s">
        <v>22</v>
      </c>
      <c r="S13" s="54" t="s">
        <v>20</v>
      </c>
      <c r="T13" s="55"/>
      <c r="U13" s="55"/>
      <c r="V13" s="56" t="s">
        <v>21</v>
      </c>
      <c r="W13" s="5" t="s">
        <v>22</v>
      </c>
      <c r="Y13" s="54" t="s">
        <v>20</v>
      </c>
      <c r="Z13" s="55"/>
      <c r="AA13" s="55"/>
      <c r="AB13" s="56" t="s">
        <v>21</v>
      </c>
      <c r="AC13" s="5" t="s">
        <v>22</v>
      </c>
    </row>
    <row r="14" spans="1:29" x14ac:dyDescent="0.25">
      <c r="A14" s="21" t="s">
        <v>1</v>
      </c>
      <c r="B14" s="57">
        <v>70</v>
      </c>
      <c r="C14" s="58">
        <f>B14/B17*C17</f>
        <v>24.5</v>
      </c>
      <c r="D14" s="2">
        <v>79</v>
      </c>
      <c r="E14" s="59">
        <f>C14*100/D14</f>
        <v>31.0126582278481</v>
      </c>
      <c r="G14" s="21" t="s">
        <v>1</v>
      </c>
      <c r="H14" s="57">
        <v>52.5</v>
      </c>
      <c r="I14" s="58">
        <f>H14/H17*35</f>
        <v>18.375</v>
      </c>
      <c r="J14" s="2">
        <v>79</v>
      </c>
      <c r="K14" s="59">
        <f>I14*100/J14</f>
        <v>23.259493670886076</v>
      </c>
      <c r="M14" s="21" t="s">
        <v>1</v>
      </c>
      <c r="N14" s="57">
        <v>35</v>
      </c>
      <c r="O14" s="58">
        <f>N14/N17*35</f>
        <v>12.25</v>
      </c>
      <c r="P14" s="2">
        <v>79</v>
      </c>
      <c r="Q14" s="59">
        <f>O14*100/P14</f>
        <v>15.50632911392405</v>
      </c>
      <c r="S14" s="21" t="s">
        <v>1</v>
      </c>
      <c r="T14" s="57">
        <v>17.5</v>
      </c>
      <c r="U14" s="58">
        <f>T14/T17*35</f>
        <v>6.125</v>
      </c>
      <c r="V14" s="2">
        <v>79</v>
      </c>
      <c r="W14" s="59">
        <f>U14*100/V14</f>
        <v>7.7531645569620249</v>
      </c>
      <c r="Y14" s="21" t="s">
        <v>1</v>
      </c>
      <c r="Z14" s="57">
        <v>0</v>
      </c>
      <c r="AA14" s="58">
        <f>Z14/Z17*35</f>
        <v>0</v>
      </c>
      <c r="AB14" s="2">
        <v>79</v>
      </c>
      <c r="AC14" s="59">
        <f>AA14*100/AB14</f>
        <v>0</v>
      </c>
    </row>
    <row r="15" spans="1:29" x14ac:dyDescent="0.25">
      <c r="A15" s="21" t="s">
        <v>5</v>
      </c>
      <c r="B15" s="57">
        <v>0</v>
      </c>
      <c r="C15" s="58">
        <v>0</v>
      </c>
      <c r="D15" s="2">
        <v>75.400000000000006</v>
      </c>
      <c r="E15" s="59">
        <f>C15*100/D15</f>
        <v>0</v>
      </c>
      <c r="G15" s="21" t="s">
        <v>5</v>
      </c>
      <c r="H15" s="57">
        <v>17.5</v>
      </c>
      <c r="I15" s="58">
        <f>H15/H17*I17</f>
        <v>6.125</v>
      </c>
      <c r="J15" s="2">
        <v>75.400000000000006</v>
      </c>
      <c r="K15" s="59">
        <f>I15*100/J15</f>
        <v>8.1233421750663126</v>
      </c>
      <c r="M15" s="21" t="s">
        <v>5</v>
      </c>
      <c r="N15" s="57">
        <v>35</v>
      </c>
      <c r="O15" s="58">
        <f>N15/N17*O17</f>
        <v>12.25</v>
      </c>
      <c r="P15" s="2">
        <v>75.400000000000006</v>
      </c>
      <c r="Q15" s="59">
        <f>O15*100/P15</f>
        <v>16.246684350132625</v>
      </c>
      <c r="S15" s="21" t="s">
        <v>5</v>
      </c>
      <c r="T15" s="57">
        <v>52.5</v>
      </c>
      <c r="U15" s="58">
        <f>T15/T17*U17</f>
        <v>18.375</v>
      </c>
      <c r="V15" s="2">
        <v>75.400000000000006</v>
      </c>
      <c r="W15" s="59">
        <f>U15*100/V15</f>
        <v>24.370026525198938</v>
      </c>
      <c r="Y15" s="21" t="s">
        <v>5</v>
      </c>
      <c r="Z15" s="57">
        <v>70</v>
      </c>
      <c r="AA15" s="58">
        <f>Z15/Z17*AA17</f>
        <v>24.5</v>
      </c>
      <c r="AB15" s="2">
        <v>75.400000000000006</v>
      </c>
      <c r="AC15" s="59">
        <f>AA15*100/AB15</f>
        <v>32.49336870026525</v>
      </c>
    </row>
    <row r="16" spans="1:29" x14ac:dyDescent="0.25">
      <c r="A16" s="60" t="s">
        <v>23</v>
      </c>
      <c r="B16" s="14">
        <v>30</v>
      </c>
      <c r="C16" s="61">
        <f>B16/B17*C17</f>
        <v>10.5</v>
      </c>
      <c r="D16" s="4">
        <v>52.3</v>
      </c>
      <c r="E16" s="62">
        <f>C16*100/D16</f>
        <v>20.076481835564053</v>
      </c>
      <c r="G16" s="60" t="s">
        <v>23</v>
      </c>
      <c r="H16" s="14">
        <v>30</v>
      </c>
      <c r="I16" s="61">
        <f>H16/H17*I17</f>
        <v>10.5</v>
      </c>
      <c r="J16" s="4">
        <v>52.3</v>
      </c>
      <c r="K16" s="62">
        <f>I16*100/J16</f>
        <v>20.076481835564053</v>
      </c>
      <c r="M16" s="60" t="s">
        <v>23</v>
      </c>
      <c r="N16" s="14">
        <v>30</v>
      </c>
      <c r="O16" s="61">
        <f>N16/N17*O17</f>
        <v>10.5</v>
      </c>
      <c r="P16" s="4">
        <v>52.3</v>
      </c>
      <c r="Q16" s="62">
        <f>O16*100/P16</f>
        <v>20.076481835564053</v>
      </c>
      <c r="S16" s="60" t="s">
        <v>23</v>
      </c>
      <c r="T16" s="14">
        <v>30</v>
      </c>
      <c r="U16" s="61">
        <f>T16/T17*U17</f>
        <v>10.5</v>
      </c>
      <c r="V16" s="4">
        <v>52.3</v>
      </c>
      <c r="W16" s="62">
        <f>U16*100/V16</f>
        <v>20.076481835564053</v>
      </c>
      <c r="Y16" s="60" t="s">
        <v>23</v>
      </c>
      <c r="Z16" s="14">
        <v>30</v>
      </c>
      <c r="AA16" s="61">
        <f>Z16/Z17*AA17</f>
        <v>10.5</v>
      </c>
      <c r="AB16" s="4">
        <v>52.3</v>
      </c>
      <c r="AC16" s="62">
        <f>AA16*100/AB16</f>
        <v>20.076481835564053</v>
      </c>
    </row>
    <row r="17" spans="1:29" x14ac:dyDescent="0.25">
      <c r="A17" s="63"/>
      <c r="B17" s="16">
        <v>100</v>
      </c>
      <c r="C17" s="16">
        <v>35</v>
      </c>
      <c r="D17" s="51"/>
      <c r="E17" s="51"/>
      <c r="G17" s="63"/>
      <c r="H17" s="16">
        <v>100</v>
      </c>
      <c r="I17" s="16">
        <v>35</v>
      </c>
      <c r="J17" s="51"/>
      <c r="K17" s="51"/>
      <c r="M17" s="63"/>
      <c r="N17" s="16">
        <v>100</v>
      </c>
      <c r="O17" s="16">
        <v>35</v>
      </c>
      <c r="P17" s="51"/>
      <c r="Q17" s="51"/>
      <c r="S17" s="63"/>
      <c r="T17" s="16">
        <v>100</v>
      </c>
      <c r="U17" s="16">
        <v>35</v>
      </c>
      <c r="V17" s="51"/>
      <c r="W17" s="51"/>
      <c r="Y17" s="63"/>
      <c r="Z17" s="16">
        <v>100</v>
      </c>
      <c r="AA17" s="16">
        <v>35</v>
      </c>
      <c r="AB17" s="51"/>
      <c r="AC17" s="51"/>
    </row>
    <row r="19" spans="1:29" x14ac:dyDescent="0.25">
      <c r="A19" s="6" t="s">
        <v>0</v>
      </c>
      <c r="B19" s="7" t="s">
        <v>5</v>
      </c>
      <c r="C19" s="8" t="s">
        <v>1</v>
      </c>
      <c r="D19" s="8" t="s">
        <v>6</v>
      </c>
      <c r="E19" s="7" t="s">
        <v>7</v>
      </c>
      <c r="F19" s="8" t="s">
        <v>2</v>
      </c>
      <c r="G19" s="8" t="s">
        <v>3</v>
      </c>
    </row>
    <row r="20" spans="1:29" x14ac:dyDescent="0.25">
      <c r="A20" s="6" t="s">
        <v>4</v>
      </c>
      <c r="B20" s="9"/>
      <c r="C20" s="9"/>
      <c r="D20" s="9"/>
      <c r="E20" s="9"/>
      <c r="F20" s="9"/>
      <c r="G20" s="9"/>
    </row>
    <row r="21" spans="1:29" x14ac:dyDescent="0.25">
      <c r="A21" s="10" t="s">
        <v>64</v>
      </c>
      <c r="B21" s="11">
        <v>0</v>
      </c>
      <c r="C21" s="11">
        <v>2.7</v>
      </c>
      <c r="D21" s="11">
        <v>3.3</v>
      </c>
      <c r="E21" s="11">
        <v>1.4</v>
      </c>
      <c r="F21" s="11">
        <v>0.6</v>
      </c>
      <c r="G21" s="12">
        <f>SUM(B21:F21)</f>
        <v>8</v>
      </c>
    </row>
    <row r="22" spans="1:29" x14ac:dyDescent="0.25">
      <c r="A22" s="13" t="s">
        <v>65</v>
      </c>
      <c r="B22" s="4">
        <v>0.8</v>
      </c>
      <c r="C22" s="4">
        <v>2</v>
      </c>
      <c r="D22" s="4">
        <v>3.2</v>
      </c>
      <c r="E22" s="4">
        <v>1.4</v>
      </c>
      <c r="F22" s="4">
        <v>0.6</v>
      </c>
      <c r="G22" s="12">
        <f t="shared" ref="G22:G25" si="0">SUM(B22:F22)</f>
        <v>8</v>
      </c>
    </row>
    <row r="23" spans="1:29" x14ac:dyDescent="0.25">
      <c r="A23" s="13" t="s">
        <v>8</v>
      </c>
      <c r="B23" s="14">
        <v>1.61</v>
      </c>
      <c r="C23" s="14">
        <v>1.34</v>
      </c>
      <c r="D23" s="14">
        <v>3.05</v>
      </c>
      <c r="E23" s="4">
        <v>1.4</v>
      </c>
      <c r="F23" s="4">
        <v>0.6</v>
      </c>
      <c r="G23" s="12">
        <f t="shared" si="0"/>
        <v>8</v>
      </c>
    </row>
    <row r="24" spans="1:29" x14ac:dyDescent="0.25">
      <c r="A24" s="13" t="s">
        <v>9</v>
      </c>
      <c r="B24" s="14">
        <v>2.42</v>
      </c>
      <c r="C24" s="14">
        <v>0.66</v>
      </c>
      <c r="D24" s="14">
        <v>2.92</v>
      </c>
      <c r="E24" s="4">
        <v>1.4</v>
      </c>
      <c r="F24" s="4">
        <v>0.6</v>
      </c>
      <c r="G24" s="12">
        <f t="shared" si="0"/>
        <v>8</v>
      </c>
      <c r="J24" s="64"/>
      <c r="K24" s="51"/>
      <c r="L24" s="65"/>
    </row>
    <row r="25" spans="1:29" x14ac:dyDescent="0.25">
      <c r="A25" s="15" t="s">
        <v>10</v>
      </c>
      <c r="B25" s="16">
        <v>3.22</v>
      </c>
      <c r="C25" s="17">
        <v>0</v>
      </c>
      <c r="D25" s="16">
        <v>2.78</v>
      </c>
      <c r="E25" s="17">
        <v>1.4</v>
      </c>
      <c r="F25" s="17">
        <v>0.6</v>
      </c>
      <c r="G25" s="12">
        <f t="shared" si="0"/>
        <v>8</v>
      </c>
      <c r="J25" s="63"/>
      <c r="K25" s="51"/>
      <c r="L25" s="39"/>
    </row>
    <row r="26" spans="1:29" x14ac:dyDescent="0.25">
      <c r="A26" s="18" t="s">
        <v>66</v>
      </c>
      <c r="J26" s="63"/>
      <c r="K26" s="51"/>
      <c r="L26" s="39"/>
    </row>
    <row r="27" spans="1:29" x14ac:dyDescent="0.25">
      <c r="A27" s="66"/>
      <c r="B27" s="67"/>
      <c r="C27" s="68"/>
      <c r="D27" s="69"/>
      <c r="E27" s="69"/>
      <c r="F27" s="70"/>
      <c r="G27" s="70"/>
      <c r="H27" s="69"/>
      <c r="I27" s="69"/>
      <c r="J27" s="63"/>
      <c r="K27" s="39"/>
      <c r="L27" s="39"/>
    </row>
    <row r="28" spans="1:29" x14ac:dyDescent="0.25">
      <c r="A28" s="20" t="s">
        <v>59</v>
      </c>
      <c r="B28" s="14"/>
      <c r="C28" s="5" t="s">
        <v>11</v>
      </c>
      <c r="D28" s="14"/>
      <c r="E28" s="5" t="s">
        <v>39</v>
      </c>
      <c r="F28" s="14"/>
      <c r="G28" s="5" t="s">
        <v>40</v>
      </c>
      <c r="H28" s="14"/>
      <c r="I28" s="5" t="s">
        <v>41</v>
      </c>
      <c r="J28" s="14"/>
      <c r="K28" s="5" t="s">
        <v>54</v>
      </c>
      <c r="M28" s="64"/>
      <c r="N28" s="51"/>
      <c r="O28" s="65"/>
    </row>
    <row r="29" spans="1:29" x14ac:dyDescent="0.25">
      <c r="A29" s="21" t="s">
        <v>12</v>
      </c>
      <c r="B29" s="22">
        <v>35</v>
      </c>
      <c r="C29" s="2">
        <f>$B$29*5.6</f>
        <v>196</v>
      </c>
      <c r="D29" s="22">
        <v>35</v>
      </c>
      <c r="E29" s="2">
        <f>$B$29*5.6</f>
        <v>196</v>
      </c>
      <c r="F29" s="22">
        <v>35</v>
      </c>
      <c r="G29" s="2">
        <f>$B$29*5.6</f>
        <v>196</v>
      </c>
      <c r="H29" s="22">
        <v>35</v>
      </c>
      <c r="I29" s="2">
        <f>$B$29*5.6</f>
        <v>196</v>
      </c>
      <c r="J29" s="22">
        <v>35</v>
      </c>
      <c r="K29" s="2">
        <f>$B$29*5.6</f>
        <v>196</v>
      </c>
      <c r="M29" s="63"/>
      <c r="N29" s="51"/>
      <c r="O29" s="39"/>
    </row>
    <row r="30" spans="1:29" x14ac:dyDescent="0.25">
      <c r="A30" s="23" t="s">
        <v>13</v>
      </c>
      <c r="B30" s="24">
        <v>8</v>
      </c>
      <c r="C30" s="3">
        <f>$B$30*9.4</f>
        <v>75.2</v>
      </c>
      <c r="D30" s="24">
        <v>8</v>
      </c>
      <c r="E30" s="3">
        <f>$B$30*9.4</f>
        <v>75.2</v>
      </c>
      <c r="F30" s="24">
        <v>8</v>
      </c>
      <c r="G30" s="3">
        <f>$B$30*9.4</f>
        <v>75.2</v>
      </c>
      <c r="H30" s="24">
        <v>8</v>
      </c>
      <c r="I30" s="3">
        <f>$B$30*9.4</f>
        <v>75.2</v>
      </c>
      <c r="J30" s="24">
        <v>8</v>
      </c>
      <c r="K30" s="3">
        <f>$B$30*9.4</f>
        <v>75.2</v>
      </c>
      <c r="M30" s="63"/>
      <c r="N30" s="51"/>
      <c r="O30" s="39"/>
    </row>
    <row r="31" spans="1:29" x14ac:dyDescent="0.25">
      <c r="A31" s="23" t="s">
        <v>14</v>
      </c>
      <c r="B31" s="25">
        <v>31.01</v>
      </c>
      <c r="C31" s="3">
        <f>B31*$B$9/100*4.1</f>
        <v>0</v>
      </c>
      <c r="D31" s="25">
        <v>23.3</v>
      </c>
      <c r="E31" s="3">
        <f>D31*$B$9/100*4.1</f>
        <v>0</v>
      </c>
      <c r="F31" s="25">
        <v>15.6</v>
      </c>
      <c r="G31" s="3">
        <f>F31*$B$9/100*4.1</f>
        <v>0</v>
      </c>
      <c r="H31" s="25">
        <v>7.7</v>
      </c>
      <c r="I31" s="3">
        <f>H31*$B$9/100*4.1</f>
        <v>0</v>
      </c>
      <c r="J31" s="25">
        <v>0</v>
      </c>
      <c r="K31" s="3">
        <f>J31*$B$9/100*4.1</f>
        <v>0</v>
      </c>
      <c r="M31" s="63"/>
      <c r="N31" s="39"/>
      <c r="O31" s="39"/>
    </row>
    <row r="32" spans="1:29" x14ac:dyDescent="0.25">
      <c r="A32" s="23" t="s">
        <v>19</v>
      </c>
      <c r="B32" s="25">
        <v>0</v>
      </c>
      <c r="C32" s="3">
        <f>B32*$C$9/100*4.1</f>
        <v>0</v>
      </c>
      <c r="D32" s="25">
        <v>8.1199999999999992</v>
      </c>
      <c r="E32" s="3">
        <f>D32*$C$9/100*4.1</f>
        <v>0</v>
      </c>
      <c r="F32" s="25">
        <v>16.3</v>
      </c>
      <c r="G32" s="3">
        <f>F32*$C$9/100*4.1</f>
        <v>0</v>
      </c>
      <c r="H32" s="25">
        <v>24.4</v>
      </c>
      <c r="I32" s="3">
        <f>H32*$C$9/100*4.1</f>
        <v>0</v>
      </c>
      <c r="J32" s="25">
        <v>32.5</v>
      </c>
      <c r="K32" s="3">
        <f>J32*$C$9/100*4.1</f>
        <v>0</v>
      </c>
      <c r="M32" s="63"/>
      <c r="N32" s="39"/>
      <c r="O32" s="39"/>
    </row>
    <row r="33" spans="1:19" x14ac:dyDescent="0.25">
      <c r="A33" s="23" t="s">
        <v>15</v>
      </c>
      <c r="B33" s="25">
        <v>20.079999999999998</v>
      </c>
      <c r="C33" s="3">
        <f>B33*$D$9/100*4.1</f>
        <v>28.156175999999995</v>
      </c>
      <c r="D33" s="25">
        <v>20.079999999999998</v>
      </c>
      <c r="E33" s="3">
        <f>D33*$D$9/100*4.1</f>
        <v>28.156175999999995</v>
      </c>
      <c r="F33" s="25">
        <v>20.079999999999998</v>
      </c>
      <c r="G33" s="3">
        <f>F33*$D$9/100*4.1</f>
        <v>28.156175999999995</v>
      </c>
      <c r="H33" s="25">
        <v>20.079999999999998</v>
      </c>
      <c r="I33" s="3">
        <f>H33*$D$9/100*4.1</f>
        <v>28.156175999999995</v>
      </c>
      <c r="J33" s="25">
        <v>20.079999999999998</v>
      </c>
      <c r="K33" s="3">
        <f>J33*$D$9/100*4.1</f>
        <v>28.156175999999995</v>
      </c>
      <c r="M33" s="63"/>
      <c r="N33" s="39"/>
      <c r="O33" s="39"/>
    </row>
    <row r="34" spans="1:19" x14ac:dyDescent="0.25">
      <c r="A34" s="26" t="s">
        <v>16</v>
      </c>
      <c r="B34" s="24" t="s">
        <v>60</v>
      </c>
      <c r="C34" s="3">
        <f>400-(SUM(C29:C33))</f>
        <v>100.643824</v>
      </c>
      <c r="D34" s="24" t="s">
        <v>60</v>
      </c>
      <c r="E34" s="3">
        <f>400-(SUM(E29:E33))</f>
        <v>100.643824</v>
      </c>
      <c r="F34" s="24" t="s">
        <v>60</v>
      </c>
      <c r="G34" s="3">
        <f>400-(SUM(G29:G33))</f>
        <v>100.643824</v>
      </c>
      <c r="H34" s="24" t="s">
        <v>60</v>
      </c>
      <c r="I34" s="3">
        <f>400-(SUM(I29:I33))</f>
        <v>100.643824</v>
      </c>
      <c r="J34" s="24" t="s">
        <v>60</v>
      </c>
      <c r="K34" s="3">
        <f>400-(SUM(K29:K33))</f>
        <v>100.643824</v>
      </c>
      <c r="M34" s="63"/>
      <c r="N34" s="51"/>
      <c r="O34" s="39"/>
    </row>
    <row r="35" spans="1:19" x14ac:dyDescent="0.25">
      <c r="A35" s="27" t="s">
        <v>17</v>
      </c>
      <c r="B35" s="28" t="s">
        <v>18</v>
      </c>
      <c r="C35" s="29">
        <f t="shared" ref="C35" si="1">C34/4.1</f>
        <v>24.547274146341465</v>
      </c>
      <c r="D35" s="28" t="s">
        <v>18</v>
      </c>
      <c r="E35" s="29">
        <f>E34/4.1</f>
        <v>24.547274146341465</v>
      </c>
      <c r="F35" s="28" t="s">
        <v>18</v>
      </c>
      <c r="G35" s="29">
        <f t="shared" ref="G35" si="2">G34/4.1</f>
        <v>24.547274146341465</v>
      </c>
      <c r="H35" s="28" t="s">
        <v>18</v>
      </c>
      <c r="I35" s="29">
        <f>I34/4.1</f>
        <v>24.547274146341465</v>
      </c>
      <c r="J35" s="28" t="s">
        <v>18</v>
      </c>
      <c r="K35" s="29">
        <f>K34/4.1</f>
        <v>24.547274146341465</v>
      </c>
      <c r="M35" s="63"/>
      <c r="N35" s="40"/>
      <c r="O35" s="40"/>
      <c r="Q35" s="64"/>
      <c r="R35" s="51"/>
      <c r="S35" s="65"/>
    </row>
    <row r="36" spans="1:19" x14ac:dyDescent="0.25">
      <c r="A36" s="27" t="s">
        <v>3</v>
      </c>
      <c r="B36" s="30"/>
      <c r="C36" s="4">
        <f>SUM(C29:C34)</f>
        <v>400</v>
      </c>
      <c r="D36" s="30"/>
      <c r="E36" s="4">
        <f>SUM(E29:E34)</f>
        <v>400</v>
      </c>
      <c r="F36" s="30"/>
      <c r="G36" s="4">
        <f>SUM(G29:G34)</f>
        <v>400</v>
      </c>
      <c r="H36" s="30"/>
      <c r="I36" s="4">
        <f>SUM(I29:I34)</f>
        <v>400</v>
      </c>
      <c r="J36" s="30"/>
      <c r="K36" s="4">
        <f>SUM(K29:K34)</f>
        <v>400</v>
      </c>
      <c r="M36" s="63"/>
      <c r="N36" s="51"/>
      <c r="O36" s="39"/>
      <c r="Q36" s="63"/>
      <c r="R36" s="51"/>
      <c r="S36" s="39"/>
    </row>
    <row r="37" spans="1:19" x14ac:dyDescent="0.25">
      <c r="A37" s="31" t="s">
        <v>62</v>
      </c>
      <c r="B37" s="32"/>
      <c r="Q37" s="63"/>
      <c r="R37" s="51"/>
      <c r="S37" s="39"/>
    </row>
    <row r="38" spans="1:19" x14ac:dyDescent="0.25">
      <c r="Q38" s="63"/>
      <c r="R38" s="39"/>
      <c r="S38" s="39"/>
    </row>
    <row r="39" spans="1:19" x14ac:dyDescent="0.25">
      <c r="D39" s="33" t="s">
        <v>57</v>
      </c>
      <c r="E39" s="34"/>
      <c r="F39" s="34"/>
      <c r="G39" s="33" t="s">
        <v>56</v>
      </c>
      <c r="H39" s="34"/>
      <c r="I39" s="34"/>
      <c r="J39" s="33" t="s">
        <v>52</v>
      </c>
      <c r="K39" s="34"/>
      <c r="L39" s="34"/>
      <c r="M39" s="33" t="s">
        <v>53</v>
      </c>
      <c r="N39" s="34"/>
      <c r="O39" s="34"/>
      <c r="P39" s="33" t="s">
        <v>55</v>
      </c>
      <c r="Q39" s="63"/>
      <c r="R39" s="39"/>
      <c r="S39" s="39"/>
    </row>
    <row r="40" spans="1:19" x14ac:dyDescent="0.25">
      <c r="A40" s="35" t="s">
        <v>38</v>
      </c>
      <c r="B40" s="5" t="s">
        <v>11</v>
      </c>
      <c r="C40" s="1" t="s">
        <v>49</v>
      </c>
      <c r="D40" s="36" t="s">
        <v>51</v>
      </c>
      <c r="E40" s="5" t="s">
        <v>39</v>
      </c>
      <c r="F40" s="1" t="s">
        <v>49</v>
      </c>
      <c r="G40" s="37" t="s">
        <v>51</v>
      </c>
      <c r="H40" s="5" t="s">
        <v>40</v>
      </c>
      <c r="I40" s="1" t="s">
        <v>49</v>
      </c>
      <c r="J40" s="37" t="s">
        <v>51</v>
      </c>
      <c r="K40" s="5" t="s">
        <v>41</v>
      </c>
      <c r="L40" s="1" t="s">
        <v>49</v>
      </c>
      <c r="M40" s="37" t="s">
        <v>51</v>
      </c>
      <c r="N40" s="5" t="s">
        <v>54</v>
      </c>
      <c r="O40" s="1" t="s">
        <v>49</v>
      </c>
      <c r="P40" s="37" t="s">
        <v>51</v>
      </c>
      <c r="Q40" s="63"/>
      <c r="R40" s="39"/>
      <c r="S40" s="39"/>
    </row>
    <row r="41" spans="1:19" x14ac:dyDescent="0.25">
      <c r="A41" s="35" t="s">
        <v>1</v>
      </c>
      <c r="B41" s="2">
        <v>31.01</v>
      </c>
      <c r="C41" s="2">
        <f>B41*100/86.9</f>
        <v>35.684695051783656</v>
      </c>
      <c r="D41" s="38">
        <f>C41*10</f>
        <v>356.84695051783655</v>
      </c>
      <c r="E41" s="2">
        <v>23.3</v>
      </c>
      <c r="F41" s="2">
        <f>E41*100/86.9</f>
        <v>26.812428078250861</v>
      </c>
      <c r="G41" s="2">
        <f>F41*10</f>
        <v>268.12428078250861</v>
      </c>
      <c r="H41" s="2">
        <v>15.6</v>
      </c>
      <c r="I41" s="2">
        <f>H41*100/86.9</f>
        <v>17.951668584579977</v>
      </c>
      <c r="J41" s="2">
        <f>I41*10</f>
        <v>179.51668584579977</v>
      </c>
      <c r="K41" s="2">
        <v>7.7</v>
      </c>
      <c r="L41" s="2">
        <f>K41*100/86.9</f>
        <v>8.8607594936708853</v>
      </c>
      <c r="M41" s="2">
        <f t="shared" ref="M41:M46" si="3">L41*10</f>
        <v>88.60759493670885</v>
      </c>
      <c r="N41" s="2">
        <v>0</v>
      </c>
      <c r="O41" s="2">
        <f>N41*100/86.9</f>
        <v>0</v>
      </c>
      <c r="P41" s="2">
        <f t="shared" ref="P41:P46" si="4">O41*10</f>
        <v>0</v>
      </c>
      <c r="Q41" s="63"/>
      <c r="R41" s="51"/>
      <c r="S41" s="39"/>
    </row>
    <row r="42" spans="1:19" x14ac:dyDescent="0.25">
      <c r="A42" s="26" t="s">
        <v>5</v>
      </c>
      <c r="B42" s="39">
        <v>0</v>
      </c>
      <c r="C42" s="3">
        <v>0</v>
      </c>
      <c r="D42" s="25">
        <v>0</v>
      </c>
      <c r="E42" s="3">
        <v>8.1199999999999992</v>
      </c>
      <c r="F42" s="3">
        <f>E42*100/94.2</f>
        <v>8.6199575371549884</v>
      </c>
      <c r="G42" s="3">
        <v>86.2</v>
      </c>
      <c r="H42" s="3">
        <v>16.3</v>
      </c>
      <c r="I42" s="3">
        <f>H42*100/94.2</f>
        <v>17.303609341825901</v>
      </c>
      <c r="J42" s="3">
        <v>173</v>
      </c>
      <c r="K42" s="3">
        <v>24.4</v>
      </c>
      <c r="L42" s="3">
        <f>K42*100/94.2</f>
        <v>25.902335456475583</v>
      </c>
      <c r="M42" s="3">
        <f t="shared" si="3"/>
        <v>259.02335456475583</v>
      </c>
      <c r="N42" s="3">
        <v>32.5</v>
      </c>
      <c r="O42" s="3">
        <f>N42*100/94.2</f>
        <v>34.501061571125263</v>
      </c>
      <c r="P42" s="3">
        <f t="shared" si="4"/>
        <v>345.01061571125263</v>
      </c>
      <c r="Q42" s="63"/>
      <c r="R42" s="40"/>
      <c r="S42" s="40"/>
    </row>
    <row r="43" spans="1:19" x14ac:dyDescent="0.25">
      <c r="A43" s="26" t="s">
        <v>23</v>
      </c>
      <c r="B43" s="39">
        <v>20.079999999999998</v>
      </c>
      <c r="C43" s="3">
        <f>B43*100/90.9</f>
        <v>22.090209020902087</v>
      </c>
      <c r="D43" s="25">
        <f>C43*10</f>
        <v>220.90209020902086</v>
      </c>
      <c r="E43" s="3">
        <v>20.079999999999998</v>
      </c>
      <c r="F43" s="3">
        <f>E43*100/90.9</f>
        <v>22.090209020902087</v>
      </c>
      <c r="G43" s="3">
        <f>F43*10</f>
        <v>220.90209020902086</v>
      </c>
      <c r="H43" s="3">
        <v>20.079999999999998</v>
      </c>
      <c r="I43" s="3">
        <f>H43*100/90.9</f>
        <v>22.090209020902087</v>
      </c>
      <c r="J43" s="3">
        <f>I43*10</f>
        <v>220.90209020902086</v>
      </c>
      <c r="K43" s="3">
        <v>20.079999999999998</v>
      </c>
      <c r="L43" s="3">
        <f>K43*100/90.9</f>
        <v>22.090209020902087</v>
      </c>
      <c r="M43" s="3">
        <f t="shared" si="3"/>
        <v>220.90209020902086</v>
      </c>
      <c r="N43" s="3">
        <v>20.079999999999998</v>
      </c>
      <c r="O43" s="3">
        <f>N43*100/90.9</f>
        <v>22.090209020902087</v>
      </c>
      <c r="P43" s="3">
        <f t="shared" si="4"/>
        <v>220.90209020902086</v>
      </c>
      <c r="Q43" s="63"/>
      <c r="R43" s="51"/>
      <c r="S43" s="39"/>
    </row>
    <row r="44" spans="1:19" x14ac:dyDescent="0.25">
      <c r="A44" s="26" t="s">
        <v>42</v>
      </c>
      <c r="B44" s="39">
        <v>3.3</v>
      </c>
      <c r="C44" s="3">
        <v>3.3</v>
      </c>
      <c r="D44" s="25">
        <f>C44*10</f>
        <v>33</v>
      </c>
      <c r="E44" s="3">
        <v>3.2</v>
      </c>
      <c r="F44" s="3">
        <v>3.2</v>
      </c>
      <c r="G44" s="3">
        <f>F44*10</f>
        <v>32</v>
      </c>
      <c r="H44" s="3">
        <v>3.05</v>
      </c>
      <c r="I44" s="3">
        <v>3.05</v>
      </c>
      <c r="J44" s="3">
        <f>I44*10</f>
        <v>30.5</v>
      </c>
      <c r="K44" s="3">
        <v>2.92</v>
      </c>
      <c r="L44" s="3">
        <v>2.92</v>
      </c>
      <c r="M44" s="3">
        <f t="shared" si="3"/>
        <v>29.2</v>
      </c>
      <c r="N44" s="3">
        <v>2.78</v>
      </c>
      <c r="O44" s="3">
        <v>2.78</v>
      </c>
      <c r="P44" s="3">
        <f t="shared" si="4"/>
        <v>27.799999999999997</v>
      </c>
    </row>
    <row r="45" spans="1:19" x14ac:dyDescent="0.25">
      <c r="A45" s="26" t="s">
        <v>50</v>
      </c>
      <c r="B45" s="40">
        <v>1.4</v>
      </c>
      <c r="C45" s="3">
        <v>1.4</v>
      </c>
      <c r="D45" s="25">
        <f>C45*10</f>
        <v>14</v>
      </c>
      <c r="E45" s="29">
        <v>1.4</v>
      </c>
      <c r="F45" s="3">
        <v>1.4</v>
      </c>
      <c r="G45" s="3">
        <f>F45*10</f>
        <v>14</v>
      </c>
      <c r="H45" s="29">
        <v>1.4</v>
      </c>
      <c r="I45" s="3">
        <v>1.4</v>
      </c>
      <c r="J45" s="3">
        <f>I45*10</f>
        <v>14</v>
      </c>
      <c r="K45" s="29">
        <v>1.4</v>
      </c>
      <c r="L45" s="3">
        <v>1.4</v>
      </c>
      <c r="M45" s="3">
        <f t="shared" si="3"/>
        <v>14</v>
      </c>
      <c r="N45" s="29">
        <v>1.4</v>
      </c>
      <c r="O45" s="3">
        <v>1.4</v>
      </c>
      <c r="P45" s="3">
        <f t="shared" si="4"/>
        <v>14</v>
      </c>
    </row>
    <row r="46" spans="1:19" x14ac:dyDescent="0.25">
      <c r="A46" s="26" t="s">
        <v>43</v>
      </c>
      <c r="B46" s="40">
        <v>24.55</v>
      </c>
      <c r="C46" s="3">
        <f>B46*100/87.6</f>
        <v>28.025114155251142</v>
      </c>
      <c r="D46" s="25">
        <f>C46*10</f>
        <v>280.2511415525114</v>
      </c>
      <c r="E46" s="29">
        <v>24.55</v>
      </c>
      <c r="F46" s="3">
        <f>E46*100/87.6</f>
        <v>28.025114155251142</v>
      </c>
      <c r="G46" s="3">
        <f>F46*10</f>
        <v>280.2511415525114</v>
      </c>
      <c r="H46" s="29">
        <v>24.55</v>
      </c>
      <c r="I46" s="3">
        <f>H46*100/87.6</f>
        <v>28.025114155251142</v>
      </c>
      <c r="J46" s="3">
        <f>I46*10</f>
        <v>280.2511415525114</v>
      </c>
      <c r="K46" s="29">
        <v>24.55</v>
      </c>
      <c r="L46" s="3">
        <f>K46*100/87.6</f>
        <v>28.025114155251142</v>
      </c>
      <c r="M46" s="3">
        <f t="shared" si="3"/>
        <v>280.2511415525114</v>
      </c>
      <c r="N46" s="29">
        <v>24.55</v>
      </c>
      <c r="O46" s="3">
        <f>N46*100/87.6</f>
        <v>28.025114155251142</v>
      </c>
      <c r="P46" s="3">
        <f t="shared" si="4"/>
        <v>280.2511415525114</v>
      </c>
    </row>
    <row r="47" spans="1:19" x14ac:dyDescent="0.25">
      <c r="A47" s="26" t="s">
        <v>44</v>
      </c>
      <c r="B47" s="39">
        <v>3</v>
      </c>
      <c r="C47" s="3">
        <v>3</v>
      </c>
      <c r="D47" s="25">
        <f>B47*10</f>
        <v>30</v>
      </c>
      <c r="E47" s="3">
        <v>3</v>
      </c>
      <c r="F47" s="3">
        <v>3</v>
      </c>
      <c r="G47" s="3">
        <f>E47*10</f>
        <v>30</v>
      </c>
      <c r="H47" s="3">
        <v>3</v>
      </c>
      <c r="I47" s="3">
        <v>3</v>
      </c>
      <c r="J47" s="3">
        <f>H47*10</f>
        <v>30</v>
      </c>
      <c r="K47" s="3">
        <v>3</v>
      </c>
      <c r="L47" s="3">
        <v>3</v>
      </c>
      <c r="M47" s="3">
        <f>K47*10</f>
        <v>30</v>
      </c>
      <c r="N47" s="3">
        <v>3</v>
      </c>
      <c r="O47" s="3">
        <v>3</v>
      </c>
      <c r="P47" s="3">
        <f>N47*10</f>
        <v>30</v>
      </c>
    </row>
    <row r="48" spans="1:19" x14ac:dyDescent="0.25">
      <c r="A48" s="26" t="s">
        <v>45</v>
      </c>
      <c r="B48" s="39">
        <v>2</v>
      </c>
      <c r="C48" s="3">
        <v>2</v>
      </c>
      <c r="D48" s="25">
        <f>C48*10</f>
        <v>20</v>
      </c>
      <c r="E48" s="3">
        <v>2</v>
      </c>
      <c r="F48" s="3">
        <v>2</v>
      </c>
      <c r="G48" s="3">
        <f>F48*10</f>
        <v>20</v>
      </c>
      <c r="H48" s="3">
        <v>2</v>
      </c>
      <c r="I48" s="3">
        <v>2</v>
      </c>
      <c r="J48" s="3">
        <f>I48*10</f>
        <v>20</v>
      </c>
      <c r="K48" s="3">
        <v>2</v>
      </c>
      <c r="L48" s="3">
        <v>2</v>
      </c>
      <c r="M48" s="3">
        <f>L48*10</f>
        <v>20</v>
      </c>
      <c r="N48" s="3">
        <v>2</v>
      </c>
      <c r="O48" s="3">
        <v>2</v>
      </c>
      <c r="P48" s="3">
        <f>O48*10</f>
        <v>20</v>
      </c>
    </row>
    <row r="49" spans="1:16" x14ac:dyDescent="0.25">
      <c r="A49" s="26" t="s">
        <v>46</v>
      </c>
      <c r="B49" s="39">
        <v>2</v>
      </c>
      <c r="C49" s="3">
        <v>2</v>
      </c>
      <c r="D49" s="25">
        <f>C49*10</f>
        <v>20</v>
      </c>
      <c r="E49" s="3">
        <v>2</v>
      </c>
      <c r="F49" s="3">
        <v>2</v>
      </c>
      <c r="G49" s="3">
        <f>F49*10</f>
        <v>20</v>
      </c>
      <c r="H49" s="3">
        <v>2</v>
      </c>
      <c r="I49" s="3">
        <v>2</v>
      </c>
      <c r="J49" s="3">
        <f>I49*10</f>
        <v>20</v>
      </c>
      <c r="K49" s="3">
        <v>2</v>
      </c>
      <c r="L49" s="3">
        <v>2</v>
      </c>
      <c r="M49" s="3">
        <f>L49*10</f>
        <v>20</v>
      </c>
      <c r="N49" s="3">
        <v>2</v>
      </c>
      <c r="O49" s="3">
        <v>2</v>
      </c>
      <c r="P49" s="3">
        <f>O49*10</f>
        <v>20</v>
      </c>
    </row>
    <row r="50" spans="1:16" x14ac:dyDescent="0.25">
      <c r="A50" s="26" t="s">
        <v>58</v>
      </c>
      <c r="B50" s="39">
        <v>1</v>
      </c>
      <c r="C50" s="3">
        <v>1</v>
      </c>
      <c r="D50" s="25">
        <f>C50*10</f>
        <v>10</v>
      </c>
      <c r="E50" s="3">
        <v>1</v>
      </c>
      <c r="F50" s="3">
        <v>1</v>
      </c>
      <c r="G50" s="3">
        <f>F50*10</f>
        <v>10</v>
      </c>
      <c r="H50" s="3">
        <v>1</v>
      </c>
      <c r="I50" s="3">
        <v>1</v>
      </c>
      <c r="J50" s="3">
        <f>I50*10</f>
        <v>10</v>
      </c>
      <c r="K50" s="3">
        <v>1</v>
      </c>
      <c r="L50" s="3">
        <v>1</v>
      </c>
      <c r="M50" s="3">
        <f>L50*10</f>
        <v>10</v>
      </c>
      <c r="N50" s="3">
        <v>1</v>
      </c>
      <c r="O50" s="3">
        <v>1</v>
      </c>
      <c r="P50" s="3">
        <f>O50*10</f>
        <v>10</v>
      </c>
    </row>
    <row r="51" spans="1:16" x14ac:dyDescent="0.25">
      <c r="A51" s="26" t="s">
        <v>48</v>
      </c>
      <c r="B51" s="39">
        <v>11.66</v>
      </c>
      <c r="C51" s="3">
        <f>B51*100/88.6</f>
        <v>13.160270880361175</v>
      </c>
      <c r="D51" s="25">
        <f>C51*10</f>
        <v>131.60270880361173</v>
      </c>
      <c r="E51" s="3">
        <v>11.35</v>
      </c>
      <c r="F51" s="3">
        <f>E51*100/88.6</f>
        <v>12.81038374717833</v>
      </c>
      <c r="G51" s="3">
        <f>F51*10</f>
        <v>128.10383747178329</v>
      </c>
      <c r="H51" s="3">
        <v>11.02</v>
      </c>
      <c r="I51" s="3">
        <f>H51*100/88.6</f>
        <v>12.437923250564335</v>
      </c>
      <c r="J51" s="3">
        <f>I51*10</f>
        <v>124.37923250564336</v>
      </c>
      <c r="K51" s="3">
        <v>10.95</v>
      </c>
      <c r="L51" s="3">
        <f>K51*100/88.6</f>
        <v>12.358916478555306</v>
      </c>
      <c r="M51" s="3">
        <f>L51*10</f>
        <v>123.58916478555307</v>
      </c>
      <c r="N51" s="3">
        <v>10.69</v>
      </c>
      <c r="O51" s="3">
        <f>N51*100/88.6</f>
        <v>12.065462753950339</v>
      </c>
      <c r="P51" s="3">
        <f>O51*10</f>
        <v>120.65462753950339</v>
      </c>
    </row>
    <row r="52" spans="1:16" x14ac:dyDescent="0.25">
      <c r="A52" s="41" t="s">
        <v>47</v>
      </c>
      <c r="B52" s="42">
        <f t="shared" ref="B52:P52" si="5">SUM(B41:B51)</f>
        <v>100</v>
      </c>
      <c r="C52" s="4">
        <f t="shared" si="5"/>
        <v>111.66028910829806</v>
      </c>
      <c r="D52" s="43">
        <f t="shared" si="5"/>
        <v>1116.6028910829805</v>
      </c>
      <c r="E52" s="4">
        <f t="shared" si="5"/>
        <v>100</v>
      </c>
      <c r="F52" s="4">
        <f t="shared" si="5"/>
        <v>110.95809253873742</v>
      </c>
      <c r="G52" s="4">
        <f t="shared" si="5"/>
        <v>1109.581350015824</v>
      </c>
      <c r="H52" s="4">
        <f t="shared" si="5"/>
        <v>99.999999999999986</v>
      </c>
      <c r="I52" s="4">
        <f t="shared" si="5"/>
        <v>110.25852435312345</v>
      </c>
      <c r="J52" s="4">
        <f t="shared" si="5"/>
        <v>1102.5491501129754</v>
      </c>
      <c r="K52" s="4">
        <f>SUM(K41:K51)</f>
        <v>100</v>
      </c>
      <c r="L52" s="4">
        <f t="shared" si="5"/>
        <v>109.557334604855</v>
      </c>
      <c r="M52" s="4">
        <f t="shared" si="5"/>
        <v>1095.5733460485501</v>
      </c>
      <c r="N52" s="4">
        <f t="shared" si="5"/>
        <v>100</v>
      </c>
      <c r="O52" s="4">
        <f t="shared" si="5"/>
        <v>108.86184750122884</v>
      </c>
      <c r="P52" s="4">
        <f t="shared" si="5"/>
        <v>1088.6184750122884</v>
      </c>
    </row>
    <row r="54" spans="1:16" x14ac:dyDescent="0.25">
      <c r="A54" s="71" t="s">
        <v>63</v>
      </c>
      <c r="B54" s="71"/>
    </row>
  </sheetData>
  <mergeCells count="6">
    <mergeCell ref="A54:B54"/>
    <mergeCell ref="D27:E27"/>
    <mergeCell ref="F27:G27"/>
    <mergeCell ref="H27:I27"/>
    <mergeCell ref="A1:C1"/>
    <mergeCell ref="A37:B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Ramya G</cp:lastModifiedBy>
  <dcterms:created xsi:type="dcterms:W3CDTF">2018-05-25T07:32:59Z</dcterms:created>
  <dcterms:modified xsi:type="dcterms:W3CDTF">2022-05-25T14:09:36Z</dcterms:modified>
</cp:coreProperties>
</file>