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\Desktop\ASSN\WORK\Work1\Research\# ASF\ASF ARDA\ASF Manuscripts\ASFV Physical inactivation\ASFV Feed Themal\MS Prep\"/>
    </mc:Choice>
  </mc:AlternateContent>
  <xr:revisionPtr revIDLastSave="0" documentId="13_ncr:1_{44D0D444-D3D8-4A68-B163-3558C7AF817B}" xr6:coauthVersionLast="47" xr6:coauthVersionMax="47" xr10:uidLastSave="{00000000-0000-0000-0000-000000000000}"/>
  <bookViews>
    <workbookView xWindow="-108" yWindow="-108" windowWidth="23256" windowHeight="11964" tabRatio="628" activeTab="1" xr2:uid="{303C6CDF-2156-4D23-94AE-44CD9CD0E2A9}"/>
  </bookViews>
  <sheets>
    <sheet name="About" sheetId="3" r:id="rId1"/>
    <sheet name="Proximate analysis" sheetId="4" r:id="rId2"/>
    <sheet name="Meat and bone meal (MBM)" sheetId="1" r:id="rId3"/>
    <sheet name="Soybean meal (SBM)" sheetId="9" r:id="rId4"/>
    <sheet name="Maize grain (MZ)" sheetId="10" r:id="rId5"/>
    <sheet name="Password to unlock" sheetId="8" r:id="rId6"/>
  </sheets>
  <definedNames>
    <definedName name="_Hlk89950379" localSheetId="4">'Maize grain (MZ)'!$B$2</definedName>
    <definedName name="_Hlk89950379" localSheetId="2">'Meat and bone meal (MBM)'!$B$2</definedName>
    <definedName name="_Hlk89950379" localSheetId="3">'Soybean meal (SBM)'!$B$2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4" i="10" l="1"/>
  <c r="E14" i="10"/>
  <c r="F14" i="10"/>
  <c r="D10" i="10"/>
  <c r="D11" i="10"/>
  <c r="D12" i="10"/>
  <c r="E10" i="10"/>
  <c r="E11" i="10"/>
  <c r="E12" i="10"/>
  <c r="F10" i="10"/>
  <c r="F11" i="10"/>
  <c r="F12" i="10"/>
  <c r="F9" i="10"/>
  <c r="D9" i="10"/>
  <c r="E9" i="10"/>
  <c r="F14" i="9"/>
  <c r="E14" i="9"/>
  <c r="D14" i="9"/>
  <c r="D10" i="9"/>
  <c r="E10" i="9"/>
  <c r="F10" i="9"/>
  <c r="D11" i="9"/>
  <c r="E11" i="9"/>
  <c r="F11" i="9"/>
  <c r="D12" i="9"/>
  <c r="E12" i="9"/>
  <c r="F12" i="9"/>
  <c r="F9" i="9"/>
  <c r="D9" i="9"/>
  <c r="E9" i="9"/>
  <c r="D14" i="1"/>
  <c r="D12" i="1"/>
  <c r="D11" i="1"/>
  <c r="D10" i="1"/>
  <c r="E14" i="1"/>
  <c r="E12" i="1"/>
  <c r="E11" i="1"/>
  <c r="E10" i="1"/>
  <c r="F14" i="1"/>
  <c r="F12" i="1"/>
  <c r="F11" i="1"/>
  <c r="F10" i="1"/>
  <c r="F9" i="1"/>
  <c r="D9" i="1"/>
  <c r="E9" i="1"/>
  <c r="J14" i="10" l="1"/>
  <c r="K14" i="10" s="1"/>
  <c r="I14" i="10"/>
  <c r="H14" i="10"/>
  <c r="C14" i="10"/>
  <c r="G12" i="10"/>
  <c r="J12" i="10" s="1"/>
  <c r="K12" i="10" s="1"/>
  <c r="I12" i="10"/>
  <c r="C12" i="10"/>
  <c r="G11" i="10"/>
  <c r="J11" i="10" s="1"/>
  <c r="K11" i="10" s="1"/>
  <c r="C11" i="10"/>
  <c r="G10" i="10"/>
  <c r="J10" i="10" s="1"/>
  <c r="K10" i="10" s="1"/>
  <c r="H10" i="10"/>
  <c r="C10" i="10"/>
  <c r="G9" i="10"/>
  <c r="J9" i="10" s="1"/>
  <c r="K9" i="10" s="1"/>
  <c r="C9" i="10"/>
  <c r="J14" i="9"/>
  <c r="K14" i="9" s="1"/>
  <c r="H14" i="9"/>
  <c r="I14" i="9"/>
  <c r="C14" i="9"/>
  <c r="G12" i="9"/>
  <c r="C12" i="9"/>
  <c r="G11" i="9"/>
  <c r="I11" i="9" s="1"/>
  <c r="C11" i="9"/>
  <c r="G10" i="9"/>
  <c r="I10" i="9" s="1"/>
  <c r="C10" i="9"/>
  <c r="G9" i="9"/>
  <c r="I9" i="9" s="1"/>
  <c r="C9" i="9"/>
  <c r="H12" i="10" l="1"/>
  <c r="I10" i="10"/>
  <c r="H11" i="10"/>
  <c r="I11" i="10"/>
  <c r="H9" i="10"/>
  <c r="I9" i="10"/>
  <c r="I12" i="9"/>
  <c r="J11" i="9"/>
  <c r="K11" i="9" s="1"/>
  <c r="H11" i="9"/>
  <c r="H9" i="9"/>
  <c r="J9" i="9"/>
  <c r="K9" i="9" s="1"/>
  <c r="J10" i="9"/>
  <c r="K10" i="9" s="1"/>
  <c r="H10" i="9"/>
  <c r="J12" i="9"/>
  <c r="K12" i="9" s="1"/>
  <c r="H12" i="9"/>
  <c r="C14" i="1"/>
  <c r="C12" i="1"/>
  <c r="C11" i="1"/>
  <c r="C10" i="1"/>
  <c r="C9" i="1"/>
  <c r="J14" i="1" l="1"/>
  <c r="K14" i="1" s="1"/>
  <c r="G9" i="1"/>
  <c r="G10" i="1"/>
  <c r="G11" i="1"/>
  <c r="G12" i="1"/>
  <c r="H11" i="1" l="1"/>
  <c r="H9" i="1"/>
  <c r="I9" i="1"/>
  <c r="J9" i="1"/>
  <c r="K9" i="1" s="1"/>
  <c r="J11" i="1"/>
  <c r="K11" i="1" s="1"/>
  <c r="J12" i="1"/>
  <c r="K12" i="1" s="1"/>
  <c r="I11" i="1"/>
  <c r="H10" i="1"/>
  <c r="J10" i="1"/>
  <c r="K10" i="1" s="1"/>
  <c r="I10" i="1"/>
  <c r="H12" i="1"/>
  <c r="I12" i="1"/>
  <c r="I14" i="1"/>
  <c r="H14" i="1"/>
</calcChain>
</file>

<file path=xl/sharedStrings.xml><?xml version="1.0" encoding="utf-8"?>
<sst xmlns="http://schemas.openxmlformats.org/spreadsheetml/2006/main" count="115" uniqueCount="67">
  <si>
    <t>Disclaimer</t>
  </si>
  <si>
    <t>The author has taken every care to ensure that the output from this spreadsheet is accurate.</t>
  </si>
  <si>
    <t>Version 1.01 :  Copyright 2022 Suphachai Nuanualsuwan</t>
  </si>
  <si>
    <t>Version 1.01</t>
  </si>
  <si>
    <t>Suphachai Nuanualsuwan</t>
  </si>
  <si>
    <t>Center of Excellence for Food and Water Risk Analysis (FAWRA)</t>
  </si>
  <si>
    <t>Department of Veterinary Public Health, Faculty of Veterinary Science,</t>
  </si>
  <si>
    <t>Chulalongkorn University, Bangkok, Thailand.</t>
  </si>
  <si>
    <t>email: suphachai.n@chula.ac.th</t>
  </si>
  <si>
    <t>Acknowledgment</t>
  </si>
  <si>
    <t xml:space="preserve"> </t>
  </si>
  <si>
    <t>This spreadsheet was initially generated as the data availability to the publication article;</t>
  </si>
  <si>
    <t>Lower 95% CI</t>
  </si>
  <si>
    <t>Upper 95% CI</t>
  </si>
  <si>
    <t>Log reduction</t>
  </si>
  <si>
    <t>Desired</t>
  </si>
  <si>
    <r>
      <t xml:space="preserve">Predicted </t>
    </r>
    <r>
      <rPr>
        <b/>
        <i/>
        <sz val="12"/>
        <color rgb="FFFFFF00"/>
        <rFont val="Times New Roman"/>
        <family val="1"/>
      </rPr>
      <t>D</t>
    </r>
    <r>
      <rPr>
        <b/>
        <sz val="12"/>
        <color rgb="FFFFFF00"/>
        <rFont val="Times New Roman"/>
        <family val="1"/>
      </rPr>
      <t xml:space="preserve"> value</t>
    </r>
  </si>
  <si>
    <t>Mean</t>
  </si>
  <si>
    <t>Instructions</t>
  </si>
  <si>
    <t>Password to unlock protection sheet</t>
  </si>
  <si>
    <t>1234</t>
  </si>
  <si>
    <t>Neither the author nor Journal accept any liability for any consequences, direct or indirect resulting from a decision by the user to take, or not to take, any action based on outputs from this spreadsheet.</t>
  </si>
  <si>
    <t>Swill composition</t>
  </si>
  <si>
    <r>
      <t>Percent (w/w)</t>
    </r>
    <r>
      <rPr>
        <vertAlign val="superscript"/>
        <sz val="12"/>
        <color theme="1"/>
        <rFont val="Times New Roman"/>
        <family val="1"/>
      </rPr>
      <t>a</t>
    </r>
  </si>
  <si>
    <t>Crude fiber</t>
  </si>
  <si>
    <t>Moisture</t>
  </si>
  <si>
    <t>Ash</t>
  </si>
  <si>
    <t>Predicted Cooking time (min)</t>
  </si>
  <si>
    <r>
      <t>Celcius (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C)</t>
    </r>
  </si>
  <si>
    <r>
      <t>Farenheit (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F)</t>
    </r>
  </si>
  <si>
    <t>CI: Confidence interval</t>
  </si>
  <si>
    <t>Add</t>
  </si>
  <si>
    <t>Safety margin</t>
  </si>
  <si>
    <t>Adding safety of margin by 50%</t>
  </si>
  <si>
    <r>
      <t xml:space="preserve">Predicting </t>
    </r>
    <r>
      <rPr>
        <b/>
        <i/>
        <sz val="20"/>
        <color rgb="FFFFFF66"/>
        <rFont val="Times New Roman"/>
        <family val="1"/>
      </rPr>
      <t>D</t>
    </r>
    <r>
      <rPr>
        <b/>
        <sz val="20"/>
        <color rgb="FFFFFF66"/>
        <rFont val="Times New Roman"/>
        <family val="1"/>
      </rPr>
      <t xml:space="preserve"> value and inactivation time for feed ingredients</t>
    </r>
  </si>
  <si>
    <t>Thermal inactivation of African swine fever virus in feed ingredients</t>
  </si>
  <si>
    <t xml:space="preserve">We thank Dr. Yukol Limlamthong, Dr. Annop Kunavongkrit, and Dr. Kamlang Chumpolbanchorn for technical advice.  </t>
  </si>
  <si>
    <r>
      <t xml:space="preserve">The objetive of this spreadsheet is to predict the </t>
    </r>
    <r>
      <rPr>
        <i/>
        <sz val="12"/>
        <rFont val="Times New Roman"/>
        <family val="1"/>
      </rPr>
      <t>D</t>
    </r>
    <r>
      <rPr>
        <sz val="12"/>
        <rFont val="Times New Roman"/>
        <family val="1"/>
      </rPr>
      <t xml:space="preserve"> values and then the cooking time of 3 feed ingredients</t>
    </r>
  </si>
  <si>
    <t>50.53 ± 3.51</t>
  </si>
  <si>
    <t>1.26 ± 0.94</t>
  </si>
  <si>
    <t>5.15 ± 1.26</t>
  </si>
  <si>
    <t>9.70 ± 1.07</t>
  </si>
  <si>
    <t>33.38 ± 5.24</t>
  </si>
  <si>
    <t>48.75 ± 0.33</t>
  </si>
  <si>
    <t>27.26 ± 0.50</t>
  </si>
  <si>
    <t>5.02 ± 0.33</t>
  </si>
  <si>
    <t>11.81 ± 0.37</t>
  </si>
  <si>
    <t>1.04 ± 0.18</t>
  </si>
  <si>
    <t>6.12 ± 0.24</t>
  </si>
  <si>
    <t>7.84 ± 0.27</t>
  </si>
  <si>
    <t>71.72 ± 1.37</t>
  </si>
  <si>
    <t>3.22 ± 0.60</t>
  </si>
  <si>
    <t>12.92 ± 0.81</t>
  </si>
  <si>
    <t xml:space="preserve">3.39 ± 0.33 </t>
  </si>
  <si>
    <t>0.91 ± 0.20</t>
  </si>
  <si>
    <t>Crude protein</t>
  </si>
  <si>
    <t>Total carbohydrate</t>
  </si>
  <si>
    <t>Crude fat</t>
  </si>
  <si>
    <r>
      <t xml:space="preserve">This spreadsheet was designated to predict the mean </t>
    </r>
    <r>
      <rPr>
        <i/>
        <sz val="12"/>
        <rFont val="Times New Roman"/>
        <family val="1"/>
      </rPr>
      <t>D</t>
    </r>
    <r>
      <rPr>
        <sz val="12"/>
        <rFont val="Times New Roman"/>
        <family val="1"/>
      </rPr>
      <t xml:space="preserve"> value and inactivation time of 3 feed ingredients.</t>
    </r>
  </si>
  <si>
    <t>Meat and bone meal (MSM): 50.53% Crude protein, 0% Total carbohydrate, 1.26% Crude fiber, 9.70% Crude fat</t>
  </si>
  <si>
    <t>Soybean meal (SBM): 48.75% Crude protein, 27.26% Total carbohydrate, 15.02% Crude fiber, 1.04% Crude fat</t>
  </si>
  <si>
    <t>Maize grain (MZ): 7.84% Crude protein, 71.72% Total carbohydrate, 3.22% Crude fiber, 3.39% Crude fat</t>
  </si>
  <si>
    <t>1. Enter inactivation temp (celcius) of feed ingredient in B14</t>
  </si>
  <si>
    <t>2. Enter desired log reduction in G14</t>
  </si>
  <si>
    <t>Meat and bone meal (MBM)</t>
  </si>
  <si>
    <t>Soybean meal (SBM)</t>
  </si>
  <si>
    <t>Maize grain (MZ)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</si>
</sst>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8" x14ac:knownFonts="1">
    <font>
      <sz val="16"/>
      <color theme="1"/>
      <name val="TH Sarabun Ne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20"/>
      <color rgb="FFFFFF00"/>
      <name val="Times New Roman"/>
      <family val="1"/>
    </font>
    <font>
      <b/>
      <sz val="12"/>
      <color rgb="FFFFFF00"/>
      <name val="Times New Roman"/>
      <family val="1"/>
    </font>
    <font>
      <b/>
      <i/>
      <sz val="12"/>
      <color rgb="FFFFFF00"/>
      <name val="Times New Roman"/>
      <family val="1"/>
    </font>
    <font>
      <sz val="20"/>
      <color rgb="FFFFFF00"/>
      <name val="Times New Roman"/>
      <family val="1"/>
    </font>
    <font>
      <sz val="8"/>
      <name val="TH Sarabun New"/>
      <family val="2"/>
    </font>
    <font>
      <b/>
      <sz val="22"/>
      <color theme="1"/>
      <name val="TH Sarabun New"/>
      <family val="2"/>
    </font>
    <font>
      <b/>
      <i/>
      <sz val="20"/>
      <color rgb="FFFFFF66"/>
      <name val="Times New Roman"/>
      <family val="1"/>
    </font>
    <font>
      <b/>
      <sz val="20"/>
      <color rgb="FFFFFF66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2"/>
      <color rgb="FFFFFF66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rgb="FFA0B4F2"/>
        <bgColor indexed="64"/>
      </patternFill>
    </fill>
    <fill>
      <patternFill patternType="solid">
        <fgColor rgb="FFF76DD9"/>
        <bgColor indexed="64"/>
      </patternFill>
    </fill>
  </fills>
  <borders count="10">
    <border>
      <left/>
      <right/>
      <top/>
      <bottom/>
      <diagonal/>
    </border>
    <border>
      <left style="medium">
        <color rgb="FF00FFFF"/>
      </left>
      <right/>
      <top style="medium">
        <color rgb="FF00FFFF"/>
      </top>
      <bottom style="medium">
        <color rgb="FF00FFFF"/>
      </bottom>
      <diagonal/>
    </border>
    <border>
      <left/>
      <right/>
      <top style="medium">
        <color rgb="FF00FFFF"/>
      </top>
      <bottom style="medium">
        <color rgb="FF00FFFF"/>
      </bottom>
      <diagonal/>
    </border>
    <border>
      <left/>
      <right style="medium">
        <color rgb="FF00FFFF"/>
      </right>
      <top style="medium">
        <color rgb="FF00FFFF"/>
      </top>
      <bottom style="medium">
        <color rgb="FF00FFFF"/>
      </bottom>
      <diagonal/>
    </border>
    <border>
      <left style="medium">
        <color rgb="FF00FFFF"/>
      </left>
      <right/>
      <top/>
      <bottom/>
      <diagonal/>
    </border>
    <border>
      <left/>
      <right style="medium">
        <color rgb="FF00FFFF"/>
      </right>
      <top/>
      <bottom/>
      <diagonal/>
    </border>
    <border>
      <left style="medium">
        <color rgb="FF00FFFF"/>
      </left>
      <right/>
      <top/>
      <bottom style="medium">
        <color rgb="FF00FFFF"/>
      </bottom>
      <diagonal/>
    </border>
    <border>
      <left/>
      <right/>
      <top/>
      <bottom style="medium">
        <color rgb="FF00FFFF"/>
      </bottom>
      <diagonal/>
    </border>
    <border>
      <left/>
      <right style="medium">
        <color rgb="FF00FFFF"/>
      </right>
      <top/>
      <bottom style="medium">
        <color rgb="FF00FFFF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2" fontId="1" fillId="6" borderId="0" xfId="0" applyNumberFormat="1" applyFont="1" applyFill="1" applyBorder="1" applyAlignment="1">
      <alignment horizontal="center" vertical="center"/>
    </xf>
    <xf numFmtId="164" fontId="1" fillId="5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4" fontId="1" fillId="6" borderId="0" xfId="0" applyNumberFormat="1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 vertical="top"/>
    </xf>
    <xf numFmtId="0" fontId="1" fillId="4" borderId="0" xfId="0" applyFont="1" applyFill="1" applyBorder="1" applyAlignment="1" applyProtection="1">
      <alignment horizontal="center" vertical="center"/>
      <protection locked="0"/>
    </xf>
    <xf numFmtId="0" fontId="11" fillId="7" borderId="0" xfId="0" applyFont="1" applyFill="1"/>
    <xf numFmtId="0" fontId="11" fillId="8" borderId="0" xfId="0" quotePrefix="1" applyFont="1" applyFill="1" applyAlignment="1">
      <alignment horizontal="center"/>
    </xf>
    <xf numFmtId="0" fontId="1" fillId="5" borderId="0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3" fillId="6" borderId="4" xfId="0" applyFont="1" applyFill="1" applyBorder="1"/>
    <xf numFmtId="0" fontId="3" fillId="6" borderId="0" xfId="0" applyFont="1" applyFill="1" applyBorder="1"/>
    <xf numFmtId="0" fontId="3" fillId="6" borderId="4" xfId="0" applyFont="1" applyFill="1" applyBorder="1" applyAlignment="1">
      <alignment horizontal="left" vertical="center"/>
    </xf>
    <xf numFmtId="0" fontId="5" fillId="6" borderId="4" xfId="0" applyFont="1" applyFill="1" applyBorder="1"/>
    <xf numFmtId="0" fontId="3" fillId="6" borderId="5" xfId="0" applyFont="1" applyFill="1" applyBorder="1"/>
    <xf numFmtId="0" fontId="3" fillId="6" borderId="6" xfId="0" applyFont="1" applyFill="1" applyBorder="1"/>
    <xf numFmtId="0" fontId="3" fillId="6" borderId="7" xfId="0" applyFont="1" applyFill="1" applyBorder="1"/>
    <xf numFmtId="0" fontId="3" fillId="6" borderId="8" xfId="0" applyFont="1" applyFill="1" applyBorder="1"/>
    <xf numFmtId="0" fontId="1" fillId="5" borderId="0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1" fillId="12" borderId="0" xfId="0" applyFont="1" applyFill="1" applyBorder="1" applyAlignment="1">
      <alignment vertical="center"/>
    </xf>
    <xf numFmtId="0" fontId="9" fillId="12" borderId="0" xfId="0" applyFont="1" applyFill="1" applyBorder="1" applyAlignment="1">
      <alignment horizontal="center" vertical="center"/>
    </xf>
    <xf numFmtId="0" fontId="7" fillId="12" borderId="0" xfId="0" applyFont="1" applyFill="1" applyBorder="1" applyAlignment="1">
      <alignment horizontal="center" vertical="center"/>
    </xf>
    <xf numFmtId="0" fontId="1" fillId="12" borderId="0" xfId="0" applyFont="1" applyFill="1" applyBorder="1" applyAlignment="1">
      <alignment horizontal="center" vertical="center"/>
    </xf>
    <xf numFmtId="0" fontId="1" fillId="12" borderId="0" xfId="0" applyFont="1" applyFill="1" applyBorder="1" applyAlignment="1">
      <alignment horizontal="left" vertical="center"/>
    </xf>
    <xf numFmtId="2" fontId="1" fillId="12" borderId="0" xfId="0" applyNumberFormat="1" applyFont="1" applyFill="1" applyBorder="1" applyAlignment="1">
      <alignment horizontal="center" vertical="center"/>
    </xf>
    <xf numFmtId="164" fontId="1" fillId="1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/>
    </xf>
    <xf numFmtId="0" fontId="2" fillId="10" borderId="9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1" fontId="1" fillId="5" borderId="0" xfId="0" applyNumberFormat="1" applyFont="1" applyFill="1" applyBorder="1" applyAlignment="1">
      <alignment horizontal="center" vertical="center"/>
    </xf>
    <xf numFmtId="0" fontId="16" fillId="0" borderId="0" xfId="0" applyFont="1"/>
    <xf numFmtId="0" fontId="17" fillId="0" borderId="0" xfId="0" applyFont="1" applyBorder="1" applyAlignment="1">
      <alignment vertical="center"/>
    </xf>
    <xf numFmtId="1" fontId="1" fillId="6" borderId="0" xfId="0" applyNumberFormat="1" applyFont="1" applyFill="1" applyBorder="1" applyAlignment="1">
      <alignment horizontal="center" vertical="center"/>
    </xf>
    <xf numFmtId="0" fontId="1" fillId="6" borderId="0" xfId="0" applyFont="1" applyFill="1" applyBorder="1" applyAlignment="1">
      <alignment vertical="center"/>
    </xf>
    <xf numFmtId="0" fontId="2" fillId="6" borderId="0" xfId="0" applyFont="1" applyFill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165" fontId="1" fillId="6" borderId="0" xfId="0" applyNumberFormat="1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/>
    </xf>
    <xf numFmtId="0" fontId="1" fillId="6" borderId="0" xfId="0" applyFont="1" applyFill="1" applyAlignment="1">
      <alignment horizontal="center" vertical="top"/>
    </xf>
    <xf numFmtId="0" fontId="1" fillId="12" borderId="0" xfId="0" applyFont="1" applyFill="1" applyAlignment="1">
      <alignment horizontal="center" vertical="center"/>
    </xf>
    <xf numFmtId="164" fontId="1" fillId="13" borderId="0" xfId="0" applyNumberFormat="1" applyFont="1" applyFill="1" applyAlignment="1">
      <alignment horizontal="center" vertical="center"/>
    </xf>
    <xf numFmtId="0" fontId="17" fillId="0" borderId="0" xfId="0" applyFont="1" applyAlignment="1">
      <alignment vertical="center"/>
    </xf>
    <xf numFmtId="1" fontId="1" fillId="5" borderId="0" xfId="0" applyNumberFormat="1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6" fillId="11" borderId="3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9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2" fillId="1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66FF33"/>
      <color rgb="FFA0B4F2"/>
      <color rgb="FF00FFFF"/>
      <color rgb="FFCCFFFF"/>
      <color rgb="FF66CCFF"/>
      <color rgb="FFFF99FF"/>
      <color rgb="FF0000CC"/>
      <color rgb="FF3366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DA1B4-E214-4855-99D3-41D8D05DA796}">
  <sheetPr>
    <pageSetUpPr fitToPage="1"/>
  </sheetPr>
  <dimension ref="B1:T20"/>
  <sheetViews>
    <sheetView showGridLines="0" topLeftCell="A4" zoomScaleNormal="100" workbookViewId="0">
      <selection activeCell="B5" sqref="B5"/>
    </sheetView>
  </sheetViews>
  <sheetFormatPr defaultRowHeight="21.6" customHeight="1" x14ac:dyDescent="0.3"/>
  <cols>
    <col min="1" max="1" width="0.8984375" style="1" customWidth="1"/>
    <col min="2" max="16384" width="8.796875" style="1"/>
  </cols>
  <sheetData>
    <row r="1" spans="2:20" ht="4.05" customHeight="1" thickBot="1" x14ac:dyDescent="0.35"/>
    <row r="2" spans="2:20" ht="34.950000000000003" customHeight="1" thickBot="1" x14ac:dyDescent="0.35">
      <c r="B2" s="66" t="s">
        <v>34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8"/>
    </row>
    <row r="3" spans="2:20" ht="18" customHeight="1" x14ac:dyDescent="0.3">
      <c r="B3" s="19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1"/>
    </row>
    <row r="4" spans="2:20" ht="18" customHeight="1" x14ac:dyDescent="0.3">
      <c r="B4" s="22" t="s">
        <v>11</v>
      </c>
      <c r="C4" s="23"/>
      <c r="D4" s="23"/>
      <c r="E4" s="23"/>
      <c r="F4" s="23"/>
      <c r="G4" s="23"/>
      <c r="H4" s="23"/>
      <c r="I4" s="23"/>
      <c r="J4" s="23"/>
      <c r="K4" s="20"/>
      <c r="L4" s="20"/>
      <c r="M4" s="20"/>
      <c r="N4" s="20"/>
      <c r="O4" s="20"/>
      <c r="P4" s="20"/>
      <c r="Q4" s="20"/>
      <c r="R4" s="20"/>
      <c r="S4" s="20"/>
      <c r="T4" s="21"/>
    </row>
    <row r="5" spans="2:20" ht="18" customHeight="1" x14ac:dyDescent="0.3">
      <c r="B5" s="24" t="s">
        <v>35</v>
      </c>
      <c r="C5" s="23"/>
      <c r="D5" s="23"/>
      <c r="E5" s="23"/>
      <c r="F5" s="23"/>
      <c r="G5" s="23"/>
      <c r="H5" s="23"/>
      <c r="I5" s="23"/>
      <c r="J5" s="23"/>
      <c r="K5" s="20"/>
      <c r="L5" s="20"/>
      <c r="M5" s="20"/>
      <c r="N5" s="20"/>
      <c r="O5" s="20"/>
      <c r="P5" s="20"/>
      <c r="Q5" s="20"/>
      <c r="R5" s="20"/>
      <c r="S5" s="20"/>
      <c r="T5" s="21"/>
    </row>
    <row r="6" spans="2:20" ht="19.95" customHeight="1" x14ac:dyDescent="0.3">
      <c r="B6" s="25"/>
      <c r="C6" s="23"/>
      <c r="D6" s="23"/>
      <c r="E6" s="23"/>
      <c r="F6" s="23"/>
      <c r="G6" s="23"/>
      <c r="H6" s="23"/>
      <c r="I6" s="23"/>
      <c r="J6" s="23"/>
      <c r="K6" s="20"/>
      <c r="L6" s="20"/>
      <c r="M6" s="20"/>
      <c r="N6" s="20"/>
      <c r="O6" s="20"/>
      <c r="P6" s="20"/>
      <c r="Q6" s="20"/>
      <c r="R6" s="20"/>
      <c r="S6" s="20"/>
      <c r="T6" s="21"/>
    </row>
    <row r="7" spans="2:20" ht="21.6" customHeight="1" x14ac:dyDescent="0.3">
      <c r="B7" s="64" t="s">
        <v>3</v>
      </c>
      <c r="C7" s="65"/>
      <c r="D7" s="65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1"/>
    </row>
    <row r="8" spans="2:20" ht="15.6" x14ac:dyDescent="0.3">
      <c r="B8" s="22" t="s">
        <v>4</v>
      </c>
      <c r="C8" s="23"/>
      <c r="D8" s="23"/>
      <c r="E8" s="23"/>
      <c r="F8" s="23"/>
      <c r="G8" s="23"/>
      <c r="H8" s="23"/>
      <c r="I8" s="23"/>
      <c r="J8" s="23"/>
      <c r="K8" s="20"/>
      <c r="L8" s="20"/>
      <c r="M8" s="20"/>
      <c r="N8" s="20"/>
      <c r="O8" s="20"/>
      <c r="P8" s="20"/>
      <c r="Q8" s="20"/>
      <c r="R8" s="20"/>
      <c r="S8" s="20"/>
      <c r="T8" s="21"/>
    </row>
    <row r="9" spans="2:20" ht="15.6" x14ac:dyDescent="0.3">
      <c r="B9" s="22" t="s">
        <v>5</v>
      </c>
      <c r="C9" s="23"/>
      <c r="D9" s="23"/>
      <c r="E9" s="23"/>
      <c r="F9" s="23"/>
      <c r="G9" s="23"/>
      <c r="H9" s="23"/>
      <c r="I9" s="23"/>
      <c r="J9" s="23"/>
      <c r="K9" s="20"/>
      <c r="L9" s="20"/>
      <c r="M9" s="20"/>
      <c r="N9" s="20"/>
      <c r="O9" s="20"/>
      <c r="P9" s="20"/>
      <c r="Q9" s="20"/>
      <c r="R9" s="20"/>
      <c r="S9" s="20"/>
      <c r="T9" s="21"/>
    </row>
    <row r="10" spans="2:20" ht="15.6" x14ac:dyDescent="0.3">
      <c r="B10" s="22" t="s">
        <v>6</v>
      </c>
      <c r="C10" s="23"/>
      <c r="D10" s="23"/>
      <c r="E10" s="23"/>
      <c r="F10" s="23"/>
      <c r="G10" s="23"/>
      <c r="H10" s="23"/>
      <c r="I10" s="23"/>
      <c r="J10" s="23"/>
      <c r="K10" s="20"/>
      <c r="L10" s="20"/>
      <c r="M10" s="20"/>
      <c r="N10" s="20"/>
      <c r="O10" s="20"/>
      <c r="P10" s="20"/>
      <c r="Q10" s="20"/>
      <c r="R10" s="20"/>
      <c r="S10" s="20"/>
      <c r="T10" s="21"/>
    </row>
    <row r="11" spans="2:20" ht="15.6" x14ac:dyDescent="0.3">
      <c r="B11" s="22" t="s">
        <v>7</v>
      </c>
      <c r="C11" s="23"/>
      <c r="D11" s="23"/>
      <c r="E11" s="23"/>
      <c r="F11" s="23"/>
      <c r="G11" s="23"/>
      <c r="H11" s="23"/>
      <c r="I11" s="23"/>
      <c r="J11" s="23"/>
      <c r="K11" s="20"/>
      <c r="L11" s="20"/>
      <c r="M11" s="20"/>
      <c r="N11" s="20"/>
      <c r="O11" s="20"/>
      <c r="P11" s="20"/>
      <c r="Q11" s="20"/>
      <c r="R11" s="20"/>
      <c r="S11" s="20"/>
      <c r="T11" s="21"/>
    </row>
    <row r="12" spans="2:20" ht="15.6" x14ac:dyDescent="0.3">
      <c r="B12" s="22" t="s">
        <v>8</v>
      </c>
      <c r="C12" s="23"/>
      <c r="D12" s="23"/>
      <c r="E12" s="23"/>
      <c r="F12" s="23"/>
      <c r="G12" s="23"/>
      <c r="H12" s="23"/>
      <c r="I12" s="23"/>
      <c r="J12" s="23"/>
      <c r="K12" s="20"/>
      <c r="L12" s="20"/>
      <c r="M12" s="20"/>
      <c r="N12" s="20"/>
      <c r="O12" s="20"/>
      <c r="P12" s="20"/>
      <c r="Q12" s="20"/>
      <c r="R12" s="20"/>
      <c r="S12" s="20"/>
      <c r="T12" s="21"/>
    </row>
    <row r="13" spans="2:20" ht="21.6" customHeight="1" x14ac:dyDescent="0.3">
      <c r="B13" s="64" t="s">
        <v>9</v>
      </c>
      <c r="C13" s="65"/>
      <c r="D13" s="65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1"/>
    </row>
    <row r="14" spans="2:20" ht="19.95" customHeight="1" x14ac:dyDescent="0.3">
      <c r="B14" s="22" t="s">
        <v>36</v>
      </c>
      <c r="C14" s="23"/>
      <c r="D14" s="23"/>
      <c r="E14" s="23"/>
      <c r="F14" s="23"/>
      <c r="G14" s="23"/>
      <c r="H14" s="23"/>
      <c r="I14" s="23"/>
      <c r="J14" s="23"/>
      <c r="K14" s="20"/>
      <c r="L14" s="20"/>
      <c r="M14" s="20"/>
      <c r="N14" s="20"/>
      <c r="O14" s="20"/>
      <c r="P14" s="20"/>
      <c r="Q14" s="20"/>
      <c r="R14" s="20"/>
      <c r="S14" s="20"/>
      <c r="T14" s="21"/>
    </row>
    <row r="15" spans="2:20" ht="21.6" customHeight="1" x14ac:dyDescent="0.3">
      <c r="B15" s="64" t="s">
        <v>0</v>
      </c>
      <c r="C15" s="65"/>
      <c r="D15" s="65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1"/>
    </row>
    <row r="16" spans="2:20" ht="19.95" customHeight="1" x14ac:dyDescent="0.3">
      <c r="B16" s="22" t="s">
        <v>1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6"/>
    </row>
    <row r="17" spans="2:20" ht="19.95" customHeight="1" x14ac:dyDescent="0.3">
      <c r="B17" s="22" t="s">
        <v>37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6"/>
    </row>
    <row r="18" spans="2:20" ht="19.95" customHeight="1" thickBot="1" x14ac:dyDescent="0.35">
      <c r="B18" s="27" t="s">
        <v>21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9"/>
    </row>
    <row r="19" spans="2:20" ht="21.6" customHeight="1" x14ac:dyDescent="0.3">
      <c r="B19" s="1" t="s">
        <v>10</v>
      </c>
    </row>
    <row r="20" spans="2:20" ht="21.6" customHeight="1" x14ac:dyDescent="0.3">
      <c r="B20" s="1" t="s">
        <v>10</v>
      </c>
    </row>
  </sheetData>
  <mergeCells count="4">
    <mergeCell ref="B15:D15"/>
    <mergeCell ref="B13:D13"/>
    <mergeCell ref="B7:D7"/>
    <mergeCell ref="B2:T2"/>
  </mergeCells>
  <printOptions horizontalCentered="1"/>
  <pageMargins left="0.2" right="0.2" top="0.75" bottom="0.75" header="0.3" footer="0.3"/>
  <pageSetup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D40AB-29C9-4FD5-9ADC-3538B61A74B8}">
  <sheetPr>
    <pageSetUpPr fitToPage="1"/>
  </sheetPr>
  <dimension ref="B1:E9"/>
  <sheetViews>
    <sheetView showGridLines="0" tabSelected="1" zoomScaleNormal="100" workbookViewId="0">
      <selection activeCell="G3" sqref="G3"/>
    </sheetView>
  </sheetViews>
  <sheetFormatPr defaultRowHeight="24.6" x14ac:dyDescent="0.7"/>
  <cols>
    <col min="1" max="1" width="1.8984375" style="18" customWidth="1"/>
    <col min="2" max="2" width="20.59765625" style="18" customWidth="1"/>
    <col min="3" max="3" width="28.59765625" style="39" customWidth="1"/>
    <col min="4" max="4" width="25" style="39" customWidth="1"/>
    <col min="5" max="5" width="20.59765625" style="39" customWidth="1"/>
    <col min="6" max="16384" width="8.796875" style="18"/>
  </cols>
  <sheetData>
    <row r="1" spans="2:5" ht="25.2" thickBot="1" x14ac:dyDescent="0.75">
      <c r="B1" s="40" t="s">
        <v>58</v>
      </c>
      <c r="C1" s="41"/>
      <c r="D1" s="41"/>
      <c r="E1" s="41"/>
    </row>
    <row r="2" spans="2:5" ht="25.2" customHeight="1" thickBot="1" x14ac:dyDescent="0.75">
      <c r="B2" s="69" t="s">
        <v>22</v>
      </c>
      <c r="C2" s="71" t="s">
        <v>23</v>
      </c>
      <c r="D2" s="71"/>
      <c r="E2" s="71"/>
    </row>
    <row r="3" spans="2:5" ht="25.2" thickBot="1" x14ac:dyDescent="0.75">
      <c r="B3" s="70"/>
      <c r="C3" s="46" t="s">
        <v>64</v>
      </c>
      <c r="D3" s="47" t="s">
        <v>65</v>
      </c>
      <c r="E3" s="48" t="s">
        <v>66</v>
      </c>
    </row>
    <row r="4" spans="2:5" x14ac:dyDescent="0.7">
      <c r="B4" s="42" t="s">
        <v>55</v>
      </c>
      <c r="C4" s="44" t="s">
        <v>38</v>
      </c>
      <c r="D4" s="42" t="s">
        <v>43</v>
      </c>
      <c r="E4" s="44" t="s">
        <v>49</v>
      </c>
    </row>
    <row r="5" spans="2:5" x14ac:dyDescent="0.7">
      <c r="B5" s="42" t="s">
        <v>56</v>
      </c>
      <c r="C5" s="44">
        <v>0</v>
      </c>
      <c r="D5" s="42" t="s">
        <v>44</v>
      </c>
      <c r="E5" s="44" t="s">
        <v>50</v>
      </c>
    </row>
    <row r="6" spans="2:5" x14ac:dyDescent="0.7">
      <c r="B6" s="42" t="s">
        <v>24</v>
      </c>
      <c r="C6" s="44" t="s">
        <v>39</v>
      </c>
      <c r="D6" s="42" t="s">
        <v>45</v>
      </c>
      <c r="E6" s="44" t="s">
        <v>51</v>
      </c>
    </row>
    <row r="7" spans="2:5" x14ac:dyDescent="0.7">
      <c r="B7" s="42" t="s">
        <v>25</v>
      </c>
      <c r="C7" s="44" t="s">
        <v>40</v>
      </c>
      <c r="D7" s="42" t="s">
        <v>46</v>
      </c>
      <c r="E7" s="44" t="s">
        <v>52</v>
      </c>
    </row>
    <row r="8" spans="2:5" x14ac:dyDescent="0.7">
      <c r="B8" s="42" t="s">
        <v>57</v>
      </c>
      <c r="C8" s="44" t="s">
        <v>41</v>
      </c>
      <c r="D8" s="42" t="s">
        <v>47</v>
      </c>
      <c r="E8" s="44" t="s">
        <v>53</v>
      </c>
    </row>
    <row r="9" spans="2:5" ht="25.2" thickBot="1" x14ac:dyDescent="0.75">
      <c r="B9" s="43" t="s">
        <v>26</v>
      </c>
      <c r="C9" s="45" t="s">
        <v>42</v>
      </c>
      <c r="D9" s="43" t="s">
        <v>48</v>
      </c>
      <c r="E9" s="45" t="s">
        <v>54</v>
      </c>
    </row>
  </sheetData>
  <mergeCells count="2">
    <mergeCell ref="B2:B3"/>
    <mergeCell ref="C2:E2"/>
  </mergeCells>
  <printOptions horizontalCentered="1"/>
  <pageMargins left="0.2" right="0.2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8C9E0-2411-4626-ACEF-0D2B472126E6}">
  <sheetPr>
    <tabColor rgb="FFFF0000"/>
    <pageSetUpPr fitToPage="1"/>
  </sheetPr>
  <dimension ref="A1:S18"/>
  <sheetViews>
    <sheetView showGridLines="0" zoomScaleNormal="100" workbookViewId="0">
      <selection activeCell="B14" sqref="B14"/>
    </sheetView>
  </sheetViews>
  <sheetFormatPr defaultRowHeight="24.6" customHeight="1" x14ac:dyDescent="0.7"/>
  <cols>
    <col min="1" max="1" width="0.8984375" style="2" customWidth="1"/>
    <col min="2" max="2" width="11.796875" style="2" customWidth="1"/>
    <col min="3" max="3" width="13.09765625" style="2" customWidth="1"/>
    <col min="4" max="4" width="14" style="2" customWidth="1"/>
    <col min="5" max="5" width="10.09765625" style="2" customWidth="1"/>
    <col min="6" max="6" width="14" style="2" customWidth="1"/>
    <col min="7" max="7" width="15" style="3" customWidth="1"/>
    <col min="8" max="8" width="14.59765625" style="3" customWidth="1"/>
    <col min="9" max="9" width="11.5" style="3" customWidth="1"/>
    <col min="10" max="11" width="14.59765625" style="3" customWidth="1"/>
    <col min="12" max="12" width="0.8984375" style="2" customWidth="1"/>
    <col min="13" max="13" width="0.8984375" style="8" customWidth="1"/>
    <col min="14" max="16384" width="8.796875" style="2"/>
  </cols>
  <sheetData>
    <row r="1" spans="1:19" ht="4.95" customHeight="1" x14ac:dyDescent="0.7">
      <c r="A1" s="32"/>
      <c r="B1" s="32"/>
      <c r="C1" s="32"/>
      <c r="D1" s="32"/>
      <c r="E1" s="32"/>
      <c r="F1" s="32"/>
      <c r="G1" s="35"/>
      <c r="H1" s="35"/>
      <c r="I1" s="35"/>
      <c r="J1" s="35"/>
      <c r="K1" s="35"/>
      <c r="L1" s="32"/>
    </row>
    <row r="2" spans="1:19" ht="45.6" customHeight="1" x14ac:dyDescent="0.7">
      <c r="A2" s="32"/>
      <c r="B2" s="72" t="s">
        <v>35</v>
      </c>
      <c r="C2" s="72"/>
      <c r="D2" s="72"/>
      <c r="E2" s="72"/>
      <c r="F2" s="72"/>
      <c r="G2" s="72"/>
      <c r="H2" s="72"/>
      <c r="I2" s="72"/>
      <c r="J2" s="72"/>
      <c r="K2" s="72"/>
      <c r="L2" s="32"/>
    </row>
    <row r="3" spans="1:19" s="8" customFormat="1" ht="4.95" customHeight="1" x14ac:dyDescent="0.7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2"/>
    </row>
    <row r="4" spans="1:19" ht="28.2" customHeight="1" x14ac:dyDescent="0.7">
      <c r="A4" s="32"/>
      <c r="B4" s="73" t="s">
        <v>59</v>
      </c>
      <c r="C4" s="73"/>
      <c r="D4" s="73"/>
      <c r="E4" s="73"/>
      <c r="F4" s="73"/>
      <c r="G4" s="73"/>
      <c r="H4" s="73"/>
      <c r="I4" s="73"/>
      <c r="J4" s="73"/>
      <c r="K4" s="73"/>
      <c r="L4" s="32"/>
    </row>
    <row r="5" spans="1:19" s="8" customFormat="1" ht="4.95" customHeight="1" x14ac:dyDescent="0.7">
      <c r="A5" s="32"/>
      <c r="B5" s="34"/>
      <c r="C5" s="34"/>
      <c r="D5" s="32"/>
      <c r="E5" s="32"/>
      <c r="F5" s="32"/>
      <c r="G5" s="35"/>
      <c r="H5" s="35"/>
      <c r="I5" s="35"/>
      <c r="J5" s="35"/>
      <c r="K5" s="35"/>
      <c r="L5" s="32"/>
    </row>
    <row r="6" spans="1:19" ht="24.6" customHeight="1" x14ac:dyDescent="0.3">
      <c r="A6" s="32"/>
      <c r="B6" s="74" t="s">
        <v>28</v>
      </c>
      <c r="C6" s="75" t="s">
        <v>29</v>
      </c>
      <c r="D6" s="65" t="s">
        <v>16</v>
      </c>
      <c r="E6" s="65"/>
      <c r="F6" s="65"/>
      <c r="G6" s="11" t="s">
        <v>15</v>
      </c>
      <c r="H6" s="65" t="s">
        <v>27</v>
      </c>
      <c r="I6" s="65"/>
      <c r="J6" s="65"/>
      <c r="K6" s="58" t="s">
        <v>31</v>
      </c>
      <c r="L6" s="32"/>
    </row>
    <row r="7" spans="1:19" ht="24.6" customHeight="1" x14ac:dyDescent="0.7">
      <c r="A7" s="32"/>
      <c r="B7" s="74"/>
      <c r="C7" s="75"/>
      <c r="D7" s="4" t="s">
        <v>12</v>
      </c>
      <c r="E7" s="5" t="s">
        <v>17</v>
      </c>
      <c r="F7" s="4" t="s">
        <v>13</v>
      </c>
      <c r="G7" s="12" t="s">
        <v>14</v>
      </c>
      <c r="H7" s="4" t="s">
        <v>12</v>
      </c>
      <c r="I7" s="5" t="s">
        <v>17</v>
      </c>
      <c r="J7" s="4" t="s">
        <v>13</v>
      </c>
      <c r="K7" s="59" t="s">
        <v>32</v>
      </c>
      <c r="L7" s="32"/>
    </row>
    <row r="8" spans="1:19" s="8" customFormat="1" ht="4.95" customHeight="1" x14ac:dyDescent="0.7">
      <c r="A8" s="32"/>
      <c r="B8" s="35"/>
      <c r="C8" s="35"/>
      <c r="D8" s="35"/>
      <c r="E8" s="35"/>
      <c r="F8" s="35"/>
      <c r="G8" s="35"/>
      <c r="H8" s="35"/>
      <c r="I8" s="35"/>
      <c r="J8" s="35"/>
      <c r="K8" s="60"/>
      <c r="L8" s="32"/>
    </row>
    <row r="9" spans="1:19" ht="24.6" customHeight="1" x14ac:dyDescent="0.7">
      <c r="A9" s="32"/>
      <c r="B9" s="17">
        <v>60</v>
      </c>
      <c r="C9" s="16">
        <f>(B9*9/5)+32</f>
        <v>140</v>
      </c>
      <c r="D9" s="52">
        <f>10^(-(B9/25.55)+2.69)</f>
        <v>2.196157106866869</v>
      </c>
      <c r="E9" s="49">
        <f>10^(-(B9/32.08)+2.69)</f>
        <v>6.6020044157743882</v>
      </c>
      <c r="F9" s="52">
        <f>10^(-(B9/43.1)+2.69)</f>
        <v>19.855856756416898</v>
      </c>
      <c r="G9" s="4">
        <f>$G$14</f>
        <v>4</v>
      </c>
      <c r="H9" s="52">
        <f>D9*G9</f>
        <v>8.7846284274674762</v>
      </c>
      <c r="I9" s="49">
        <f>E9*G9</f>
        <v>26.408017663097553</v>
      </c>
      <c r="J9" s="52">
        <f>F9*G9</f>
        <v>79.423427025667593</v>
      </c>
      <c r="K9" s="63">
        <f>J9*1.5</f>
        <v>119.13514053850139</v>
      </c>
      <c r="L9" s="32"/>
      <c r="N9" s="65" t="s">
        <v>18</v>
      </c>
      <c r="O9" s="65"/>
      <c r="P9" s="54"/>
      <c r="Q9" s="54"/>
      <c r="R9" s="53"/>
      <c r="S9" s="53"/>
    </row>
    <row r="10" spans="1:19" ht="24.6" customHeight="1" x14ac:dyDescent="0.7">
      <c r="A10" s="32"/>
      <c r="B10" s="17">
        <v>70</v>
      </c>
      <c r="C10" s="16">
        <f t="shared" ref="C10:C12" si="0">(B10*9/5)+32</f>
        <v>158</v>
      </c>
      <c r="D10" s="9">
        <f t="shared" ref="D10:D12" si="1">10^(-(B10/25.55)+2.69)</f>
        <v>0.89181335691860575</v>
      </c>
      <c r="E10" s="49">
        <f t="shared" ref="E10:E12" si="2">10^(-(B10/32.08)+2.69)</f>
        <v>3.2207358854712949</v>
      </c>
      <c r="F10" s="52">
        <f t="shared" ref="F10:F12" si="3">10^(-(B10/43.1)+2.69)</f>
        <v>11.637778031797719</v>
      </c>
      <c r="G10" s="4">
        <f>$G$14</f>
        <v>4</v>
      </c>
      <c r="H10" s="52">
        <f>D10*G10</f>
        <v>3.567253427674423</v>
      </c>
      <c r="I10" s="49">
        <f>E10*G10</f>
        <v>12.882943541885179</v>
      </c>
      <c r="J10" s="52">
        <f>F10*G10</f>
        <v>46.551112127190876</v>
      </c>
      <c r="K10" s="63">
        <f t="shared" ref="K10:K12" si="4">J10*1.5</f>
        <v>69.826668190786307</v>
      </c>
      <c r="L10" s="32"/>
      <c r="N10" s="10" t="s">
        <v>62</v>
      </c>
      <c r="O10" s="10"/>
      <c r="P10" s="10"/>
      <c r="Q10" s="10"/>
      <c r="R10" s="53"/>
      <c r="S10" s="53"/>
    </row>
    <row r="11" spans="1:19" ht="24.6" customHeight="1" x14ac:dyDescent="0.7">
      <c r="A11" s="32"/>
      <c r="B11" s="17">
        <v>80</v>
      </c>
      <c r="C11" s="16">
        <f t="shared" si="0"/>
        <v>176</v>
      </c>
      <c r="D11" s="9">
        <f t="shared" si="1"/>
        <v>0.36214670666848853</v>
      </c>
      <c r="E11" s="7">
        <f t="shared" si="2"/>
        <v>1.5712106491746185</v>
      </c>
      <c r="F11" s="52">
        <f t="shared" si="3"/>
        <v>6.8210543205910037</v>
      </c>
      <c r="G11" s="4">
        <f>$G$14</f>
        <v>4</v>
      </c>
      <c r="H11" s="9">
        <f>D11*G11</f>
        <v>1.4485868266739541</v>
      </c>
      <c r="I11" s="7">
        <f>E11*G11</f>
        <v>6.284842596698474</v>
      </c>
      <c r="J11" s="9">
        <f>F11*G11</f>
        <v>27.284217282364015</v>
      </c>
      <c r="K11" s="63">
        <f t="shared" si="4"/>
        <v>40.926325923546024</v>
      </c>
      <c r="L11" s="32"/>
      <c r="N11" s="10" t="s">
        <v>63</v>
      </c>
      <c r="O11" s="10"/>
      <c r="P11" s="10"/>
      <c r="Q11" s="10"/>
      <c r="R11" s="53"/>
      <c r="S11" s="53"/>
    </row>
    <row r="12" spans="1:19" ht="24.6" customHeight="1" x14ac:dyDescent="0.7">
      <c r="A12" s="32"/>
      <c r="B12" s="17">
        <v>90</v>
      </c>
      <c r="C12" s="16">
        <f t="shared" si="0"/>
        <v>194</v>
      </c>
      <c r="D12" s="9">
        <f t="shared" si="1"/>
        <v>0.14706018488440525</v>
      </c>
      <c r="E12" s="7">
        <f t="shared" si="2"/>
        <v>0.7665027471566408</v>
      </c>
      <c r="F12" s="52">
        <f t="shared" si="3"/>
        <v>3.9979093876278466</v>
      </c>
      <c r="G12" s="4">
        <f>$G$14</f>
        <v>4</v>
      </c>
      <c r="H12" s="9">
        <f>D12*G12</f>
        <v>0.58824073953762102</v>
      </c>
      <c r="I12" s="7">
        <f>E12*G12</f>
        <v>3.0660109886265632</v>
      </c>
      <c r="J12" s="9">
        <f>F12*G12</f>
        <v>15.991637550511387</v>
      </c>
      <c r="K12" s="63">
        <f t="shared" si="4"/>
        <v>23.987456325767081</v>
      </c>
      <c r="L12" s="32"/>
    </row>
    <row r="13" spans="1:19" s="8" customFormat="1" ht="4.95" customHeight="1" x14ac:dyDescent="0.7">
      <c r="A13" s="32"/>
      <c r="B13" s="35"/>
      <c r="C13" s="35"/>
      <c r="D13" s="37"/>
      <c r="E13" s="37"/>
      <c r="F13" s="37"/>
      <c r="G13" s="35"/>
      <c r="H13" s="38"/>
      <c r="I13" s="38"/>
      <c r="J13" s="38"/>
      <c r="K13" s="38"/>
      <c r="L13" s="32"/>
    </row>
    <row r="14" spans="1:19" ht="24.6" customHeight="1" x14ac:dyDescent="0.7">
      <c r="A14" s="32"/>
      <c r="B14" s="13">
        <v>100</v>
      </c>
      <c r="C14" s="49">
        <f>(B14*9/5)+32</f>
        <v>212</v>
      </c>
      <c r="D14" s="6">
        <f>10^(-(B14/25.55)+2.69)</f>
        <v>5.9718057847845327E-2</v>
      </c>
      <c r="E14" s="7">
        <f>10^(-(B14/32.08)+2.69)</f>
        <v>0.37393233154785116</v>
      </c>
      <c r="F14" s="52">
        <f>10^(-(B14/43.1)+2.69)</f>
        <v>2.3432271200998138</v>
      </c>
      <c r="G14" s="13">
        <v>4</v>
      </c>
      <c r="H14" s="9">
        <f>D14*G14</f>
        <v>0.23887223139138131</v>
      </c>
      <c r="I14" s="7">
        <f>E14*G14</f>
        <v>1.4957293261914046</v>
      </c>
      <c r="J14" s="9">
        <f>F14*G14</f>
        <v>9.3729084803992553</v>
      </c>
      <c r="K14" s="61">
        <f>J14*1.5</f>
        <v>14.059362720598884</v>
      </c>
      <c r="L14" s="32"/>
    </row>
    <row r="15" spans="1:19" ht="4.95" customHeight="1" x14ac:dyDescent="0.7">
      <c r="A15" s="32"/>
      <c r="B15" s="32"/>
      <c r="C15" s="32"/>
      <c r="D15" s="32"/>
      <c r="E15" s="32"/>
      <c r="F15" s="32"/>
      <c r="G15" s="35"/>
      <c r="H15" s="36"/>
      <c r="I15" s="35"/>
      <c r="J15" s="35"/>
      <c r="K15" s="35"/>
      <c r="L15" s="32"/>
    </row>
    <row r="16" spans="1:19" s="51" customFormat="1" ht="16.05" customHeight="1" x14ac:dyDescent="0.25">
      <c r="B16" s="50" t="s">
        <v>2</v>
      </c>
      <c r="G16" s="55"/>
      <c r="H16" s="55"/>
      <c r="I16" s="55"/>
      <c r="J16" s="55"/>
      <c r="K16" s="55"/>
      <c r="M16" s="56"/>
    </row>
    <row r="17" spans="2:13" s="51" customFormat="1" ht="16.05" customHeight="1" x14ac:dyDescent="0.7">
      <c r="B17" s="51" t="s">
        <v>30</v>
      </c>
      <c r="G17" s="55"/>
      <c r="H17" s="55"/>
      <c r="I17" s="55"/>
      <c r="J17" s="55"/>
      <c r="K17" s="55"/>
      <c r="M17" s="56"/>
    </row>
    <row r="18" spans="2:13" ht="16.05" customHeight="1" x14ac:dyDescent="0.7">
      <c r="B18" s="62" t="s">
        <v>33</v>
      </c>
    </row>
  </sheetData>
  <sheetProtection algorithmName="SHA-512" hashValue="aPscgQRe7uzwsHoHLlR+c+/K2JIwoXC+fOnLFuBBnnJ2p9CnvsVH+JZgDM1uF0UwkX5EAi9g7O4WJ6Bk0VXzCg==" saltValue="G20vmKsqTyIOkDxt5bB3bw==" spinCount="100000" sheet="1" objects="1" scenarios="1"/>
  <mergeCells count="7">
    <mergeCell ref="B2:K2"/>
    <mergeCell ref="B4:K4"/>
    <mergeCell ref="N9:O9"/>
    <mergeCell ref="D6:F6"/>
    <mergeCell ref="H6:J6"/>
    <mergeCell ref="B6:B7"/>
    <mergeCell ref="C6:C7"/>
  </mergeCells>
  <phoneticPr fontId="10" type="noConversion"/>
  <printOptions horizontalCentered="1"/>
  <pageMargins left="0.2" right="0.2" top="0.75" bottom="0.75" header="0.3" footer="0.3"/>
  <pageSetup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1C250-1D3E-4D9B-8946-3DD0C1B3543D}">
  <sheetPr>
    <tabColor rgb="FF66FF33"/>
    <pageSetUpPr fitToPage="1"/>
  </sheetPr>
  <dimension ref="A1:S18"/>
  <sheetViews>
    <sheetView showGridLines="0" zoomScaleNormal="100" workbookViewId="0">
      <selection activeCell="B14" sqref="B14"/>
    </sheetView>
  </sheetViews>
  <sheetFormatPr defaultRowHeight="24.6" customHeight="1" x14ac:dyDescent="0.7"/>
  <cols>
    <col min="1" max="1" width="0.8984375" style="2" customWidth="1"/>
    <col min="2" max="2" width="11.796875" style="2" customWidth="1"/>
    <col min="3" max="3" width="13.09765625" style="2" customWidth="1"/>
    <col min="4" max="4" width="14" style="2" customWidth="1"/>
    <col min="5" max="5" width="10.09765625" style="2" customWidth="1"/>
    <col min="6" max="6" width="14" style="2" customWidth="1"/>
    <col min="7" max="7" width="15" style="3" customWidth="1"/>
    <col min="8" max="8" width="14.59765625" style="3" customWidth="1"/>
    <col min="9" max="9" width="11.5" style="3" customWidth="1"/>
    <col min="10" max="11" width="14.59765625" style="3" customWidth="1"/>
    <col min="12" max="12" width="0.8984375" style="2" customWidth="1"/>
    <col min="13" max="13" width="0.8984375" style="8" customWidth="1"/>
    <col min="14" max="16384" width="8.796875" style="2"/>
  </cols>
  <sheetData>
    <row r="1" spans="1:19" ht="4.95" customHeight="1" x14ac:dyDescent="0.7">
      <c r="A1" s="32"/>
      <c r="B1" s="32"/>
      <c r="C1" s="32"/>
      <c r="D1" s="32"/>
      <c r="E1" s="32"/>
      <c r="F1" s="32"/>
      <c r="G1" s="35"/>
      <c r="H1" s="35"/>
      <c r="I1" s="35"/>
      <c r="J1" s="35"/>
      <c r="K1" s="35"/>
      <c r="L1" s="32"/>
    </row>
    <row r="2" spans="1:19" ht="45.6" customHeight="1" x14ac:dyDescent="0.7">
      <c r="A2" s="32"/>
      <c r="B2" s="72" t="s">
        <v>35</v>
      </c>
      <c r="C2" s="72"/>
      <c r="D2" s="72"/>
      <c r="E2" s="72"/>
      <c r="F2" s="72"/>
      <c r="G2" s="72"/>
      <c r="H2" s="72"/>
      <c r="I2" s="72"/>
      <c r="J2" s="72"/>
      <c r="K2" s="72"/>
      <c r="L2" s="32"/>
    </row>
    <row r="3" spans="1:19" s="8" customFormat="1" ht="4.95" customHeight="1" x14ac:dyDescent="0.7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2"/>
    </row>
    <row r="4" spans="1:19" ht="28.2" customHeight="1" x14ac:dyDescent="0.7">
      <c r="A4" s="32"/>
      <c r="B4" s="76" t="s">
        <v>60</v>
      </c>
      <c r="C4" s="76"/>
      <c r="D4" s="76"/>
      <c r="E4" s="76"/>
      <c r="F4" s="76"/>
      <c r="G4" s="76"/>
      <c r="H4" s="76"/>
      <c r="I4" s="76"/>
      <c r="J4" s="76"/>
      <c r="K4" s="76"/>
      <c r="L4" s="32"/>
    </row>
    <row r="5" spans="1:19" s="8" customFormat="1" ht="4.95" customHeight="1" x14ac:dyDescent="0.7">
      <c r="A5" s="32"/>
      <c r="B5" s="34"/>
      <c r="C5" s="34"/>
      <c r="D5" s="32"/>
      <c r="E5" s="32"/>
      <c r="F5" s="32"/>
      <c r="G5" s="35"/>
      <c r="H5" s="35"/>
      <c r="I5" s="35"/>
      <c r="J5" s="35"/>
      <c r="K5" s="35"/>
      <c r="L5" s="32"/>
    </row>
    <row r="6" spans="1:19" ht="24.6" customHeight="1" x14ac:dyDescent="0.3">
      <c r="A6" s="32"/>
      <c r="B6" s="74" t="s">
        <v>28</v>
      </c>
      <c r="C6" s="75" t="s">
        <v>29</v>
      </c>
      <c r="D6" s="65" t="s">
        <v>16</v>
      </c>
      <c r="E6" s="65"/>
      <c r="F6" s="65"/>
      <c r="G6" s="11" t="s">
        <v>15</v>
      </c>
      <c r="H6" s="65" t="s">
        <v>27</v>
      </c>
      <c r="I6" s="65"/>
      <c r="J6" s="65"/>
      <c r="K6" s="58" t="s">
        <v>31</v>
      </c>
      <c r="L6" s="32"/>
    </row>
    <row r="7" spans="1:19" ht="24.6" customHeight="1" x14ac:dyDescent="0.7">
      <c r="A7" s="32"/>
      <c r="B7" s="74"/>
      <c r="C7" s="75"/>
      <c r="D7" s="30" t="s">
        <v>12</v>
      </c>
      <c r="E7" s="31" t="s">
        <v>17</v>
      </c>
      <c r="F7" s="30" t="s">
        <v>13</v>
      </c>
      <c r="G7" s="12" t="s">
        <v>14</v>
      </c>
      <c r="H7" s="30" t="s">
        <v>12</v>
      </c>
      <c r="I7" s="31" t="s">
        <v>17</v>
      </c>
      <c r="J7" s="30" t="s">
        <v>13</v>
      </c>
      <c r="K7" s="59" t="s">
        <v>32</v>
      </c>
      <c r="L7" s="32"/>
    </row>
    <row r="8" spans="1:19" s="8" customFormat="1" ht="4.95" customHeight="1" x14ac:dyDescent="0.7">
      <c r="A8" s="32"/>
      <c r="B8" s="35"/>
      <c r="C8" s="35"/>
      <c r="D8" s="35"/>
      <c r="E8" s="35"/>
      <c r="F8" s="35"/>
      <c r="G8" s="35"/>
      <c r="H8" s="35"/>
      <c r="I8" s="35"/>
      <c r="J8" s="35"/>
      <c r="K8" s="60"/>
      <c r="L8" s="32"/>
    </row>
    <row r="9" spans="1:19" ht="24.6" customHeight="1" x14ac:dyDescent="0.7">
      <c r="A9" s="32"/>
      <c r="B9" s="31">
        <v>60</v>
      </c>
      <c r="C9" s="30">
        <f>(B9*9/5)+32</f>
        <v>140</v>
      </c>
      <c r="D9" s="52">
        <f>10^(-(B9/26.09)+2.55)</f>
        <v>1.7793783495988953</v>
      </c>
      <c r="E9" s="49">
        <f>10^(-(B9/31.77)+2.55)</f>
        <v>4.5859136552681985</v>
      </c>
      <c r="F9" s="52">
        <f>10^(-(B9/40.63)+2.55)</f>
        <v>11.837464125784953</v>
      </c>
      <c r="G9" s="30">
        <f>$G$14</f>
        <v>4</v>
      </c>
      <c r="H9" s="52">
        <f>D9*G9</f>
        <v>7.1175133983955812</v>
      </c>
      <c r="I9" s="49">
        <f>E9*G9</f>
        <v>18.343654621072794</v>
      </c>
      <c r="J9" s="52">
        <f>F9*G9</f>
        <v>47.349856503139812</v>
      </c>
      <c r="K9" s="63">
        <f>J9*1.5</f>
        <v>71.024784754709714</v>
      </c>
      <c r="L9" s="32"/>
      <c r="N9" s="65" t="s">
        <v>18</v>
      </c>
      <c r="O9" s="65"/>
      <c r="P9" s="54"/>
      <c r="Q9" s="54"/>
      <c r="R9" s="53"/>
      <c r="S9" s="53"/>
    </row>
    <row r="10" spans="1:19" ht="24.6" customHeight="1" x14ac:dyDescent="0.7">
      <c r="A10" s="32"/>
      <c r="B10" s="31">
        <v>70</v>
      </c>
      <c r="C10" s="30">
        <f t="shared" ref="C10:C12" si="0">(B10*9/5)+32</f>
        <v>158</v>
      </c>
      <c r="D10" s="9">
        <f t="shared" ref="D10:D14" si="1">10^(-(B10/26.09)+2.55)</f>
        <v>0.73617266192108943</v>
      </c>
      <c r="E10" s="49">
        <f t="shared" ref="E10:E14" si="2">10^(-(B10/31.77)+2.55)</f>
        <v>2.2215879905584948</v>
      </c>
      <c r="F10" s="52">
        <f t="shared" ref="F10:F14" si="3">10^(-(B10/40.63)+2.55)</f>
        <v>6.7163778675981547</v>
      </c>
      <c r="G10" s="30">
        <f>$G$14</f>
        <v>4</v>
      </c>
      <c r="H10" s="52">
        <f>D10*G10</f>
        <v>2.9446906476843577</v>
      </c>
      <c r="I10" s="49">
        <f>E10*G10</f>
        <v>8.8863519622339791</v>
      </c>
      <c r="J10" s="52">
        <f>F10*G10</f>
        <v>26.865511470392619</v>
      </c>
      <c r="K10" s="63">
        <f t="shared" ref="K10:K12" si="4">J10*1.5</f>
        <v>40.298267205588928</v>
      </c>
      <c r="L10" s="32"/>
      <c r="N10" s="10" t="s">
        <v>62</v>
      </c>
      <c r="O10" s="10"/>
      <c r="P10" s="10"/>
      <c r="Q10" s="10"/>
      <c r="R10" s="53"/>
      <c r="S10" s="53"/>
    </row>
    <row r="11" spans="1:19" ht="24.6" customHeight="1" x14ac:dyDescent="0.7">
      <c r="A11" s="32"/>
      <c r="B11" s="31">
        <v>80</v>
      </c>
      <c r="C11" s="30">
        <f t="shared" si="0"/>
        <v>176</v>
      </c>
      <c r="D11" s="9">
        <f t="shared" si="1"/>
        <v>0.30457276738370348</v>
      </c>
      <c r="E11" s="7">
        <f t="shared" si="2"/>
        <v>1.0762202629183806</v>
      </c>
      <c r="F11" s="52">
        <f t="shared" si="3"/>
        <v>3.8107597354489204</v>
      </c>
      <c r="G11" s="30">
        <f>$G$14</f>
        <v>4</v>
      </c>
      <c r="H11" s="9">
        <f>D11*G11</f>
        <v>1.2182910695348139</v>
      </c>
      <c r="I11" s="7">
        <f>E11*G11</f>
        <v>4.3048810516735223</v>
      </c>
      <c r="J11" s="52">
        <f>F11*G11</f>
        <v>15.243038941795682</v>
      </c>
      <c r="K11" s="63">
        <f t="shared" si="4"/>
        <v>22.864558412693523</v>
      </c>
      <c r="L11" s="32"/>
      <c r="N11" s="10" t="s">
        <v>63</v>
      </c>
      <c r="O11" s="10"/>
      <c r="P11" s="10"/>
      <c r="Q11" s="10"/>
      <c r="R11" s="53"/>
      <c r="S11" s="53"/>
    </row>
    <row r="12" spans="1:19" ht="24.6" customHeight="1" x14ac:dyDescent="0.7">
      <c r="A12" s="32"/>
      <c r="B12" s="31">
        <v>90</v>
      </c>
      <c r="C12" s="30">
        <f t="shared" si="0"/>
        <v>194</v>
      </c>
      <c r="D12" s="9">
        <f t="shared" si="1"/>
        <v>0.12600925765117721</v>
      </c>
      <c r="E12" s="7">
        <f t="shared" si="2"/>
        <v>0.52136132317897999</v>
      </c>
      <c r="F12" s="52">
        <f t="shared" si="3"/>
        <v>2.162160921793387</v>
      </c>
      <c r="G12" s="30">
        <f>$G$14</f>
        <v>4</v>
      </c>
      <c r="H12" s="9">
        <f>D12*G12</f>
        <v>0.50403703060470884</v>
      </c>
      <c r="I12" s="7">
        <f>E12*G12</f>
        <v>2.0854452927159199</v>
      </c>
      <c r="J12" s="52">
        <f>F12*G12</f>
        <v>8.6486436871735481</v>
      </c>
      <c r="K12" s="63">
        <f t="shared" si="4"/>
        <v>12.972965530760323</v>
      </c>
      <c r="L12" s="32"/>
    </row>
    <row r="13" spans="1:19" s="8" customFormat="1" ht="4.95" customHeight="1" x14ac:dyDescent="0.7">
      <c r="A13" s="32"/>
      <c r="B13" s="35"/>
      <c r="C13" s="35"/>
      <c r="D13" s="37"/>
      <c r="E13" s="37"/>
      <c r="F13" s="37"/>
      <c r="G13" s="35"/>
      <c r="H13" s="38"/>
      <c r="I13" s="38"/>
      <c r="J13" s="38"/>
      <c r="K13" s="38"/>
      <c r="L13" s="32"/>
    </row>
    <row r="14" spans="1:19" ht="24.6" customHeight="1" x14ac:dyDescent="0.7">
      <c r="A14" s="32"/>
      <c r="B14" s="13">
        <v>100</v>
      </c>
      <c r="C14" s="49">
        <f>(B14*9/5)+32</f>
        <v>212</v>
      </c>
      <c r="D14" s="6">
        <f t="shared" si="1"/>
        <v>5.2133134390827215E-2</v>
      </c>
      <c r="E14" s="7">
        <f t="shared" si="2"/>
        <v>0.25256691280821097</v>
      </c>
      <c r="F14" s="9">
        <f t="shared" si="3"/>
        <v>1.2267737082038059</v>
      </c>
      <c r="G14" s="13">
        <v>4</v>
      </c>
      <c r="H14" s="9">
        <f>D14*G14</f>
        <v>0.20853253756330886</v>
      </c>
      <c r="I14" s="7">
        <f>E14*G14</f>
        <v>1.0102676512328439</v>
      </c>
      <c r="J14" s="9">
        <f>F14*G14</f>
        <v>4.9070948328152237</v>
      </c>
      <c r="K14" s="61">
        <f>J14*1.5</f>
        <v>7.3606422492228356</v>
      </c>
      <c r="L14" s="32"/>
    </row>
    <row r="15" spans="1:19" ht="4.95" customHeight="1" x14ac:dyDescent="0.7">
      <c r="A15" s="32"/>
      <c r="B15" s="32"/>
      <c r="C15" s="32"/>
      <c r="D15" s="32"/>
      <c r="E15" s="32"/>
      <c r="F15" s="32"/>
      <c r="G15" s="35"/>
      <c r="H15" s="36"/>
      <c r="I15" s="35"/>
      <c r="J15" s="35"/>
      <c r="K15" s="35"/>
      <c r="L15" s="32"/>
    </row>
    <row r="16" spans="1:19" s="51" customFormat="1" ht="16.05" customHeight="1" x14ac:dyDescent="0.25">
      <c r="B16" s="50" t="s">
        <v>2</v>
      </c>
      <c r="G16" s="55"/>
      <c r="H16" s="55"/>
      <c r="I16" s="55"/>
      <c r="J16" s="55"/>
      <c r="K16" s="55"/>
      <c r="M16" s="56"/>
    </row>
    <row r="17" spans="2:13" s="51" customFormat="1" ht="16.05" customHeight="1" x14ac:dyDescent="0.7">
      <c r="B17" s="51" t="s">
        <v>30</v>
      </c>
      <c r="G17" s="55"/>
      <c r="H17" s="55"/>
      <c r="I17" s="55"/>
      <c r="J17" s="55"/>
      <c r="K17" s="55"/>
      <c r="M17" s="56"/>
    </row>
    <row r="18" spans="2:13" ht="16.05" customHeight="1" x14ac:dyDescent="0.7">
      <c r="B18" s="62" t="s">
        <v>33</v>
      </c>
    </row>
  </sheetData>
  <sheetProtection algorithmName="SHA-512" hashValue="3rvWDKGg5ZR96r9NMUnqApFa0Oe9v5PUsPkav+XJGsMgEBQUphYzYL7YJd2PCKU/b8BiHLW4v+DXq5IKUT4b+w==" saltValue="uYaFOUY1xu9bBhk1Eyu8tg==" spinCount="100000" sheet="1" objects="1" scenarios="1"/>
  <mergeCells count="7">
    <mergeCell ref="N9:O9"/>
    <mergeCell ref="B2:K2"/>
    <mergeCell ref="B4:K4"/>
    <mergeCell ref="B6:B7"/>
    <mergeCell ref="C6:C7"/>
    <mergeCell ref="D6:F6"/>
    <mergeCell ref="H6:J6"/>
  </mergeCells>
  <printOptions horizontalCentered="1"/>
  <pageMargins left="0.2" right="0.2" top="0.75" bottom="0.75" header="0.3" footer="0.3"/>
  <pageSetup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FB7F0-A3FB-48AB-BD6F-5B5DC72029EA}">
  <sheetPr>
    <tabColor rgb="FF0033CC"/>
    <pageSetUpPr fitToPage="1"/>
  </sheetPr>
  <dimension ref="A1:S18"/>
  <sheetViews>
    <sheetView showGridLines="0" zoomScaleNormal="100" workbookViewId="0">
      <selection activeCell="C10" sqref="C10"/>
    </sheetView>
  </sheetViews>
  <sheetFormatPr defaultRowHeight="24.6" customHeight="1" x14ac:dyDescent="0.7"/>
  <cols>
    <col min="1" max="1" width="0.8984375" style="2" customWidth="1"/>
    <col min="2" max="2" width="11.796875" style="2" customWidth="1"/>
    <col min="3" max="3" width="13.09765625" style="2" customWidth="1"/>
    <col min="4" max="4" width="14" style="2" customWidth="1"/>
    <col min="5" max="5" width="10.09765625" style="2" customWidth="1"/>
    <col min="6" max="6" width="14" style="2" customWidth="1"/>
    <col min="7" max="7" width="15" style="3" customWidth="1"/>
    <col min="8" max="8" width="14.59765625" style="3" customWidth="1"/>
    <col min="9" max="9" width="11.5" style="3" customWidth="1"/>
    <col min="10" max="11" width="14.59765625" style="3" customWidth="1"/>
    <col min="12" max="12" width="0.8984375" style="2" customWidth="1"/>
    <col min="13" max="13" width="0.8984375" style="8" customWidth="1"/>
    <col min="14" max="16384" width="8.796875" style="2"/>
  </cols>
  <sheetData>
    <row r="1" spans="1:19" ht="4.95" customHeight="1" x14ac:dyDescent="0.7">
      <c r="A1" s="32"/>
      <c r="B1" s="32"/>
      <c r="C1" s="32"/>
      <c r="D1" s="32"/>
      <c r="E1" s="32"/>
      <c r="F1" s="32"/>
      <c r="G1" s="35"/>
      <c r="H1" s="35"/>
      <c r="I1" s="35"/>
      <c r="J1" s="35"/>
      <c r="K1" s="35"/>
      <c r="L1" s="32"/>
    </row>
    <row r="2" spans="1:19" ht="45.6" customHeight="1" x14ac:dyDescent="0.7">
      <c r="A2" s="32"/>
      <c r="B2" s="72" t="s">
        <v>35</v>
      </c>
      <c r="C2" s="72"/>
      <c r="D2" s="72"/>
      <c r="E2" s="72"/>
      <c r="F2" s="72"/>
      <c r="G2" s="72"/>
      <c r="H2" s="72"/>
      <c r="I2" s="72"/>
      <c r="J2" s="72"/>
      <c r="K2" s="72"/>
      <c r="L2" s="32"/>
    </row>
    <row r="3" spans="1:19" s="8" customFormat="1" ht="4.95" customHeight="1" x14ac:dyDescent="0.7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2"/>
    </row>
    <row r="4" spans="1:19" ht="28.2" customHeight="1" x14ac:dyDescent="0.7">
      <c r="A4" s="32"/>
      <c r="B4" s="65" t="s">
        <v>61</v>
      </c>
      <c r="C4" s="65"/>
      <c r="D4" s="65"/>
      <c r="E4" s="65"/>
      <c r="F4" s="65"/>
      <c r="G4" s="65"/>
      <c r="H4" s="65"/>
      <c r="I4" s="65"/>
      <c r="J4" s="65"/>
      <c r="K4" s="65"/>
      <c r="L4" s="32"/>
    </row>
    <row r="5" spans="1:19" s="8" customFormat="1" ht="4.95" customHeight="1" x14ac:dyDescent="0.7">
      <c r="A5" s="32"/>
      <c r="B5" s="34"/>
      <c r="C5" s="34"/>
      <c r="D5" s="32"/>
      <c r="E5" s="32"/>
      <c r="F5" s="32"/>
      <c r="G5" s="35"/>
      <c r="H5" s="35"/>
      <c r="I5" s="35"/>
      <c r="J5" s="35"/>
      <c r="K5" s="35"/>
      <c r="L5" s="32"/>
    </row>
    <row r="6" spans="1:19" ht="24.6" customHeight="1" x14ac:dyDescent="0.3">
      <c r="A6" s="32"/>
      <c r="B6" s="74" t="s">
        <v>28</v>
      </c>
      <c r="C6" s="75" t="s">
        <v>29</v>
      </c>
      <c r="D6" s="65" t="s">
        <v>16</v>
      </c>
      <c r="E6" s="65"/>
      <c r="F6" s="65"/>
      <c r="G6" s="11" t="s">
        <v>15</v>
      </c>
      <c r="H6" s="65" t="s">
        <v>27</v>
      </c>
      <c r="I6" s="65"/>
      <c r="J6" s="65"/>
      <c r="K6" s="58" t="s">
        <v>31</v>
      </c>
      <c r="L6" s="32"/>
    </row>
    <row r="7" spans="1:19" ht="24.6" customHeight="1" x14ac:dyDescent="0.7">
      <c r="A7" s="32"/>
      <c r="B7" s="74"/>
      <c r="C7" s="75"/>
      <c r="D7" s="30" t="s">
        <v>12</v>
      </c>
      <c r="E7" s="31" t="s">
        <v>17</v>
      </c>
      <c r="F7" s="30" t="s">
        <v>13</v>
      </c>
      <c r="G7" s="12" t="s">
        <v>14</v>
      </c>
      <c r="H7" s="30" t="s">
        <v>12</v>
      </c>
      <c r="I7" s="31" t="s">
        <v>17</v>
      </c>
      <c r="J7" s="30" t="s">
        <v>13</v>
      </c>
      <c r="K7" s="59" t="s">
        <v>32</v>
      </c>
      <c r="L7" s="32"/>
    </row>
    <row r="8" spans="1:19" s="8" customFormat="1" ht="4.95" customHeight="1" x14ac:dyDescent="0.7">
      <c r="A8" s="32"/>
      <c r="B8" s="35"/>
      <c r="C8" s="35"/>
      <c r="D8" s="35"/>
      <c r="E8" s="35"/>
      <c r="F8" s="35"/>
      <c r="G8" s="35"/>
      <c r="H8" s="35"/>
      <c r="I8" s="35"/>
      <c r="J8" s="35"/>
      <c r="K8" s="60"/>
      <c r="L8" s="32"/>
    </row>
    <row r="9" spans="1:19" ht="24.6" customHeight="1" x14ac:dyDescent="0.7">
      <c r="A9" s="32"/>
      <c r="B9" s="31">
        <v>60</v>
      </c>
      <c r="C9" s="30">
        <f>(B9*9/5)+32</f>
        <v>140</v>
      </c>
      <c r="D9" s="52">
        <f>10^(-(B9/13.97)+4.01)</f>
        <v>0.51889838528732912</v>
      </c>
      <c r="E9" s="49">
        <f>10^(-(B9/18.96)+4.01)</f>
        <v>7.0055629193888702</v>
      </c>
      <c r="F9" s="52">
        <f>10^(-(B9/29.5)+4.01)</f>
        <v>94.645875933491155</v>
      </c>
      <c r="G9" s="30">
        <f>$G$14</f>
        <v>4</v>
      </c>
      <c r="H9" s="52">
        <f>D9*G9</f>
        <v>2.0755935411493165</v>
      </c>
      <c r="I9" s="49">
        <f>E9*G9</f>
        <v>28.022251677555481</v>
      </c>
      <c r="J9" s="52">
        <f>F9*G9</f>
        <v>378.58350373396462</v>
      </c>
      <c r="K9" s="63">
        <f>J9*1.5</f>
        <v>567.87525560094696</v>
      </c>
      <c r="L9" s="32"/>
      <c r="N9" s="65" t="s">
        <v>18</v>
      </c>
      <c r="O9" s="65"/>
      <c r="P9" s="54"/>
      <c r="Q9" s="54"/>
      <c r="R9" s="53"/>
      <c r="S9" s="53"/>
    </row>
    <row r="10" spans="1:19" ht="24.6" customHeight="1" x14ac:dyDescent="0.7">
      <c r="A10" s="32"/>
      <c r="B10" s="31">
        <v>70</v>
      </c>
      <c r="C10" s="30">
        <f t="shared" ref="C10:C12" si="0">(B10*9/5)+32</f>
        <v>158</v>
      </c>
      <c r="D10" s="9">
        <f t="shared" ref="D10:D14" si="1">10^(-(B10/13.97)+4.01)</f>
        <v>9.9830375760967066E-2</v>
      </c>
      <c r="E10" s="7">
        <f t="shared" ref="E10:E14" si="2">10^(-(B10/18.96)+4.01)</f>
        <v>2.0797775102537397</v>
      </c>
      <c r="F10" s="52">
        <f t="shared" ref="F10:F14" si="3">10^(-(B10/29.5)+4.01)</f>
        <v>43.362932456250363</v>
      </c>
      <c r="G10" s="30">
        <f>$G$14</f>
        <v>4</v>
      </c>
      <c r="H10" s="9">
        <f>D10*G10</f>
        <v>0.39932150304386826</v>
      </c>
      <c r="I10" s="49">
        <f>E10*G10</f>
        <v>8.3191100410149588</v>
      </c>
      <c r="J10" s="52">
        <f>F10*G10</f>
        <v>173.45172982500145</v>
      </c>
      <c r="K10" s="63">
        <f t="shared" ref="K10:K12" si="4">J10*1.5</f>
        <v>260.1775947375022</v>
      </c>
      <c r="L10" s="32"/>
      <c r="N10" s="10" t="s">
        <v>62</v>
      </c>
      <c r="O10" s="10"/>
      <c r="P10" s="10"/>
      <c r="Q10" s="10"/>
      <c r="R10" s="53"/>
      <c r="S10" s="53"/>
    </row>
    <row r="11" spans="1:19" ht="24.6" customHeight="1" x14ac:dyDescent="0.7">
      <c r="A11" s="32"/>
      <c r="B11" s="31">
        <v>80</v>
      </c>
      <c r="C11" s="30">
        <f t="shared" si="0"/>
        <v>176</v>
      </c>
      <c r="D11" s="6">
        <f t="shared" si="1"/>
        <v>1.9206272763900311E-2</v>
      </c>
      <c r="E11" s="7">
        <f t="shared" si="2"/>
        <v>0.61743425074177727</v>
      </c>
      <c r="F11" s="52">
        <f t="shared" si="3"/>
        <v>19.867151026492394</v>
      </c>
      <c r="G11" s="30">
        <f>$G$14</f>
        <v>4</v>
      </c>
      <c r="H11" s="9">
        <f>D11*G11</f>
        <v>7.6825091055601244E-2</v>
      </c>
      <c r="I11" s="7">
        <f>E11*G11</f>
        <v>2.4697370029671091</v>
      </c>
      <c r="J11" s="52">
        <f>F11*G11</f>
        <v>79.468604105969575</v>
      </c>
      <c r="K11" s="63">
        <f t="shared" si="4"/>
        <v>119.20290615895436</v>
      </c>
      <c r="L11" s="32"/>
      <c r="N11" s="10" t="s">
        <v>63</v>
      </c>
      <c r="O11" s="10"/>
      <c r="P11" s="10"/>
      <c r="Q11" s="10"/>
      <c r="R11" s="53"/>
      <c r="S11" s="53"/>
    </row>
    <row r="12" spans="1:19" ht="24.6" customHeight="1" x14ac:dyDescent="0.7">
      <c r="A12" s="32"/>
      <c r="B12" s="31">
        <v>90</v>
      </c>
      <c r="C12" s="30">
        <f t="shared" si="0"/>
        <v>194</v>
      </c>
      <c r="D12" s="57">
        <f t="shared" si="1"/>
        <v>3.6950768808542275E-3</v>
      </c>
      <c r="E12" s="7">
        <f t="shared" si="2"/>
        <v>0.183300882959615</v>
      </c>
      <c r="F12" s="52">
        <f t="shared" si="3"/>
        <v>9.1023292833731091</v>
      </c>
      <c r="G12" s="30">
        <f>$G$14</f>
        <v>4</v>
      </c>
      <c r="H12" s="57">
        <f>D12*G12</f>
        <v>1.478030752341691E-2</v>
      </c>
      <c r="I12" s="7">
        <f>E12*G12</f>
        <v>0.73320353183845999</v>
      </c>
      <c r="J12" s="52">
        <f>F12*G12</f>
        <v>36.409317133492436</v>
      </c>
      <c r="K12" s="63">
        <f t="shared" si="4"/>
        <v>54.613975700238655</v>
      </c>
      <c r="L12" s="32"/>
    </row>
    <row r="13" spans="1:19" s="8" customFormat="1" ht="4.95" customHeight="1" x14ac:dyDescent="0.7">
      <c r="A13" s="32"/>
      <c r="B13" s="35"/>
      <c r="C13" s="35"/>
      <c r="D13" s="37"/>
      <c r="E13" s="37"/>
      <c r="F13" s="37"/>
      <c r="G13" s="35"/>
      <c r="H13" s="38"/>
      <c r="I13" s="38"/>
      <c r="J13" s="38"/>
      <c r="K13" s="38"/>
      <c r="L13" s="32"/>
    </row>
    <row r="14" spans="1:19" ht="24.6" customHeight="1" x14ac:dyDescent="0.7">
      <c r="A14" s="32"/>
      <c r="B14" s="13">
        <v>100</v>
      </c>
      <c r="C14" s="49">
        <f>(B14*9/5)+32</f>
        <v>212</v>
      </c>
      <c r="D14" s="57">
        <f t="shared" si="1"/>
        <v>7.1089239038020806E-4</v>
      </c>
      <c r="E14" s="7">
        <f t="shared" si="2"/>
        <v>5.4417476279310331E-2</v>
      </c>
      <c r="F14" s="52">
        <f t="shared" si="3"/>
        <v>4.1703210627668676</v>
      </c>
      <c r="G14" s="13">
        <v>4</v>
      </c>
      <c r="H14" s="57">
        <f>D14*G14</f>
        <v>2.8435695615208322E-3</v>
      </c>
      <c r="I14" s="7">
        <f>E14*G14</f>
        <v>0.21766990511724132</v>
      </c>
      <c r="J14" s="9">
        <f>F14*G14</f>
        <v>16.681284251067471</v>
      </c>
      <c r="K14" s="61">
        <f>J14*1.5</f>
        <v>25.021926376601208</v>
      </c>
      <c r="L14" s="32"/>
    </row>
    <row r="15" spans="1:19" ht="4.95" customHeight="1" x14ac:dyDescent="0.7">
      <c r="A15" s="32"/>
      <c r="B15" s="32"/>
      <c r="C15" s="32"/>
      <c r="D15" s="32"/>
      <c r="E15" s="32"/>
      <c r="F15" s="32"/>
      <c r="G15" s="35"/>
      <c r="H15" s="36"/>
      <c r="I15" s="35"/>
      <c r="J15" s="35"/>
      <c r="K15" s="35"/>
      <c r="L15" s="32"/>
    </row>
    <row r="16" spans="1:19" s="51" customFormat="1" ht="16.05" customHeight="1" x14ac:dyDescent="0.25">
      <c r="B16" s="50" t="s">
        <v>2</v>
      </c>
      <c r="G16" s="55"/>
      <c r="H16" s="55"/>
      <c r="I16" s="55"/>
      <c r="J16" s="55"/>
      <c r="K16" s="55"/>
      <c r="M16" s="56"/>
    </row>
    <row r="17" spans="2:13" s="51" customFormat="1" ht="16.05" customHeight="1" x14ac:dyDescent="0.7">
      <c r="B17" s="51" t="s">
        <v>30</v>
      </c>
      <c r="G17" s="55"/>
      <c r="H17" s="55"/>
      <c r="I17" s="55"/>
      <c r="J17" s="55"/>
      <c r="K17" s="55"/>
      <c r="M17" s="56"/>
    </row>
    <row r="18" spans="2:13" ht="16.05" customHeight="1" x14ac:dyDescent="0.7">
      <c r="B18" s="62" t="s">
        <v>33</v>
      </c>
    </row>
  </sheetData>
  <sheetProtection algorithmName="SHA-512" hashValue="lb/MQBwgJH4HojImdQTNupgOxrphCUVHXbeVYqJw4aY8k5j3OAS3+jGa65JoAEA2FH3X7L74qnFVN1C8eoCDlg==" saltValue="6ixjwfRbnMmZ4hz+/Itm3w==" spinCount="100000" sheet="1" objects="1" scenarios="1"/>
  <mergeCells count="7">
    <mergeCell ref="N9:O9"/>
    <mergeCell ref="B2:K2"/>
    <mergeCell ref="B4:K4"/>
    <mergeCell ref="B6:B7"/>
    <mergeCell ref="C6:C7"/>
    <mergeCell ref="D6:F6"/>
    <mergeCell ref="H6:J6"/>
  </mergeCells>
  <printOptions horizontalCentered="1"/>
  <pageMargins left="0.2" right="0.2" top="0.75" bottom="0.75" header="0.3" footer="0.3"/>
  <pageSetup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FC21B-44AC-46C1-8368-875539C0D0EF}">
  <sheetPr>
    <pageSetUpPr fitToPage="1"/>
  </sheetPr>
  <dimension ref="A1:B1"/>
  <sheetViews>
    <sheetView showGridLines="0" zoomScale="70" zoomScaleNormal="70" workbookViewId="0">
      <selection activeCell="L12" sqref="L12"/>
    </sheetView>
  </sheetViews>
  <sheetFormatPr defaultRowHeight="24.6" x14ac:dyDescent="0.7"/>
  <cols>
    <col min="1" max="1" width="45.296875" bestFit="1" customWidth="1"/>
  </cols>
  <sheetData>
    <row r="1" spans="1:2" ht="33" x14ac:dyDescent="0.9">
      <c r="A1" s="14" t="s">
        <v>19</v>
      </c>
      <c r="B1" s="15" t="s">
        <v>20</v>
      </c>
    </row>
  </sheetData>
  <printOptions horizontalCentered="1"/>
  <pageMargins left="0.2" right="0.2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About</vt:lpstr>
      <vt:lpstr>Proximate analysis</vt:lpstr>
      <vt:lpstr>Meat and bone meal (MBM)</vt:lpstr>
      <vt:lpstr>Soybean meal (SBM)</vt:lpstr>
      <vt:lpstr>Maize grain (MZ)</vt:lpstr>
      <vt:lpstr>Password to unlock</vt:lpstr>
      <vt:lpstr>'Maize grain (MZ)'!_Hlk89950379</vt:lpstr>
      <vt:lpstr>'Meat and bone meal (MBM)'!_Hlk89950379</vt:lpstr>
      <vt:lpstr>'Soybean meal (SBM)'!_Hlk89950379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Suphachai N</dc:creator>
  <cp:lastModifiedBy>Suphachai N</cp:lastModifiedBy>
  <cp:lastPrinted>2022-05-04T05:57:44Z</cp:lastPrinted>
  <dcterms:created xsi:type="dcterms:W3CDTF">2022-04-25T10:08:59Z</dcterms:created>
  <dcterms:modified xsi:type="dcterms:W3CDTF">2022-05-04T06:02:59Z</dcterms:modified>
</cp:coreProperties>
</file>