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<sst xmlns="http://schemas.openxmlformats.org/spreadsheetml/2006/main" count="30" uniqueCount="18">
  <si>
    <t>Material</t>
  </si>
  <si>
    <t>Skin 17 MPa</t>
  </si>
  <si>
    <t>Skin 26 MPa</t>
  </si>
  <si>
    <t>Leather 40 MPa</t>
  </si>
  <si>
    <t>Tendon 45 MPa</t>
  </si>
  <si>
    <t>Ligament 50 MPa</t>
  </si>
  <si>
    <t>Ligament 60 MPa</t>
  </si>
  <si>
    <t>Ligament 80 MPa</t>
  </si>
  <si>
    <t>Ligament 150 MPa</t>
  </si>
  <si>
    <t>(Pa)</t>
  </si>
  <si>
    <t>Radius hypothesis cylinder</t>
  </si>
  <si>
    <t>Radius 340m/s</t>
  </si>
  <si>
    <t>Radius 200m/s</t>
  </si>
  <si>
    <t>Radius 150m/s</t>
  </si>
  <si>
    <t>Radius 100m/s</t>
  </si>
  <si>
    <t>Radius annulus exterior to the element</t>
  </si>
  <si>
    <t>Radius annulus exterior to 1cm from center of masses</t>
  </si>
  <si>
    <t>Radius annulus exterior to 0.5cm from center of masses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</si>
</sst>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2">
    <font>
      <sz val="10.0"/>
      <color rgb="FF000000"/>
      <name val="Arial"/>
      <scheme val="minor"/>
    </font>
    <font>
      <sz val="10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1" numFmtId="0" xfId="0" applyAlignment="1" applyBorder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0" fillId="0" fontId="1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 vertical="bottom"/>
    </xf>
    <xf borderId="0" fillId="2" fontId="1" numFmtId="164" xfId="0" applyAlignment="1" applyFill="1" applyFont="1" applyNumberFormat="1">
      <alignment horizontal="right" vertical="bottom"/>
    </xf>
    <xf borderId="1" fillId="2" fontId="1" numFmtId="0" xfId="0" applyAlignment="1" applyBorder="1" applyFont="1">
      <alignment readingOrder="0" shrinkToFit="0" vertical="bottom" wrapText="0"/>
    </xf>
    <xf borderId="1" fillId="0" fontId="1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9" width="1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9</v>
      </c>
      <c r="B2" s="1">
        <v>1.7E7</v>
      </c>
      <c r="C2" s="1">
        <v>2.6E7</v>
      </c>
      <c r="D2" s="1">
        <v>4.0E7</v>
      </c>
      <c r="E2" s="1">
        <v>4.5E7</v>
      </c>
      <c r="F2" s="1">
        <v>5.0E7</v>
      </c>
      <c r="G2" s="1">
        <v>6.0E7</v>
      </c>
      <c r="H2" s="1">
        <v>8.0E7</v>
      </c>
      <c r="I2" s="1">
        <v>1.5E8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10</v>
      </c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5" t="s">
        <v>11</v>
      </c>
      <c r="B4" s="6">
        <f t="shared" ref="B4:I4" si="1">SQRT(((0.0542)/(PI()*B2))*((340)^2/(0.04)))</f>
        <v>0.05415632273</v>
      </c>
      <c r="C4" s="6">
        <f t="shared" si="1"/>
        <v>0.0437912109</v>
      </c>
      <c r="D4" s="6">
        <f t="shared" si="1"/>
        <v>0.03530560294</v>
      </c>
      <c r="E4" s="6">
        <f t="shared" si="1"/>
        <v>0.03328644167</v>
      </c>
      <c r="F4" s="6">
        <f t="shared" si="1"/>
        <v>0.03157829126</v>
      </c>
      <c r="G4" s="6">
        <f t="shared" si="1"/>
        <v>0.02882690409</v>
      </c>
      <c r="H4" s="6">
        <f t="shared" si="1"/>
        <v>0.02496483125</v>
      </c>
      <c r="I4" s="6">
        <f t="shared" si="1"/>
        <v>0.01823173496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12</v>
      </c>
      <c r="B5" s="7">
        <f t="shared" ref="B5:I5" si="2">SQRT(((0.0542)/(PI()*B2))*((200)^2/(0.04)))</f>
        <v>0.03185666043</v>
      </c>
      <c r="C5" s="7">
        <f t="shared" si="2"/>
        <v>0.02575953582</v>
      </c>
      <c r="D5" s="7">
        <f t="shared" si="2"/>
        <v>0.02076800173</v>
      </c>
      <c r="E5" s="7">
        <f t="shared" si="2"/>
        <v>0.0195802598</v>
      </c>
      <c r="F5" s="7">
        <f t="shared" si="2"/>
        <v>0.01857546545</v>
      </c>
      <c r="G5" s="7">
        <f t="shared" si="2"/>
        <v>0.0169570024</v>
      </c>
      <c r="H5" s="7">
        <f t="shared" si="2"/>
        <v>0.01468519485</v>
      </c>
      <c r="I5" s="7">
        <f t="shared" si="2"/>
        <v>0.01072454998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13</v>
      </c>
      <c r="B6" s="7">
        <f t="shared" ref="B6:I6" si="3">SQRT(((0.0542)/(PI()*B2))*((150)^2/(0.04)))</f>
        <v>0.02389249532</v>
      </c>
      <c r="C6" s="7">
        <f t="shared" si="3"/>
        <v>0.01931965187</v>
      </c>
      <c r="D6" s="7">
        <f t="shared" si="3"/>
        <v>0.0155760013</v>
      </c>
      <c r="E6" s="7">
        <f t="shared" si="3"/>
        <v>0.01468519485</v>
      </c>
      <c r="F6" s="7">
        <f t="shared" si="3"/>
        <v>0.01393159909</v>
      </c>
      <c r="G6" s="7">
        <f t="shared" si="3"/>
        <v>0.0127177518</v>
      </c>
      <c r="H6" s="7">
        <f t="shared" si="3"/>
        <v>0.01101389614</v>
      </c>
      <c r="I6" s="7">
        <f t="shared" si="3"/>
        <v>0.008043412483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 t="s">
        <v>14</v>
      </c>
      <c r="B7" s="7">
        <f t="shared" ref="B7:I7" si="4">SQRT(((0.0542)/(PI()*B2))*((100)^2/(0.04)))</f>
        <v>0.01592833021</v>
      </c>
      <c r="C7" s="7">
        <f t="shared" si="4"/>
        <v>0.01287976791</v>
      </c>
      <c r="D7" s="7">
        <f t="shared" si="4"/>
        <v>0.01038400086</v>
      </c>
      <c r="E7" s="7">
        <f t="shared" si="4"/>
        <v>0.009790129902</v>
      </c>
      <c r="F7" s="7">
        <f t="shared" si="4"/>
        <v>0.009287732724</v>
      </c>
      <c r="G7" s="7">
        <f t="shared" si="4"/>
        <v>0.008478501202</v>
      </c>
      <c r="H7" s="7">
        <f t="shared" si="4"/>
        <v>0.007342597427</v>
      </c>
      <c r="I7" s="7">
        <f t="shared" si="4"/>
        <v>0.005362274988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 t="s">
        <v>15</v>
      </c>
      <c r="B8" s="9"/>
      <c r="C8" s="9"/>
      <c r="D8" s="9"/>
      <c r="E8" s="9"/>
      <c r="F8" s="9"/>
      <c r="G8" s="9"/>
      <c r="H8" s="9"/>
      <c r="I8" s="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 t="s">
        <v>11</v>
      </c>
      <c r="B9" s="7">
        <f t="shared" ref="B9:I9" si="5">SQRT(((0.0542)/(PI()*B2))*((340)^2/(0.04))+((0.017)*(0.017)))-0.017</f>
        <v>0.03976184714</v>
      </c>
      <c r="C9" s="7">
        <f t="shared" si="5"/>
        <v>0.02997520784</v>
      </c>
      <c r="D9" s="7">
        <f t="shared" si="5"/>
        <v>0.02218527273</v>
      </c>
      <c r="E9" s="7">
        <f t="shared" si="5"/>
        <v>0.02037629194</v>
      </c>
      <c r="F9" s="7">
        <f t="shared" si="5"/>
        <v>0.01886346998</v>
      </c>
      <c r="G9" s="7">
        <f t="shared" si="5"/>
        <v>0.01646625762</v>
      </c>
      <c r="H9" s="7">
        <f t="shared" si="5"/>
        <v>0.01320335742</v>
      </c>
      <c r="I9" s="7">
        <f t="shared" si="5"/>
        <v>0.007927818992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5" t="s">
        <v>12</v>
      </c>
      <c r="B10" s="7">
        <f t="shared" ref="B10:I10" si="6">SQRT(((0.0542)/(PI()*B2))*((200)^2/(0.04))+((0.017)*(0.017)))-0.017</f>
        <v>0.01910881906</v>
      </c>
      <c r="C10" s="7">
        <f t="shared" si="6"/>
        <v>0.01386346847</v>
      </c>
      <c r="D10" s="7">
        <f t="shared" si="6"/>
        <v>0.009838589676</v>
      </c>
      <c r="E10" s="7">
        <f t="shared" si="6"/>
        <v>0.00893041793</v>
      </c>
      <c r="F10" s="7">
        <f t="shared" si="6"/>
        <v>0.008180308112</v>
      </c>
      <c r="G10" s="7">
        <f t="shared" si="6"/>
        <v>0.007011245918</v>
      </c>
      <c r="H10" s="7">
        <f t="shared" si="6"/>
        <v>0.005464526434</v>
      </c>
      <c r="I10" s="7">
        <f t="shared" si="6"/>
        <v>0.003100148562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 t="s">
        <v>13</v>
      </c>
      <c r="B11" s="7">
        <f t="shared" ref="B11:I11" si="7">SQRT(((0.0542)/(PI()*B2))*((150)^2/(0.04))+((0.017)*(0.017)))-0.017</f>
        <v>0.01232322173</v>
      </c>
      <c r="C11" s="7">
        <f t="shared" si="7"/>
        <v>0.00873419803</v>
      </c>
      <c r="D11" s="7">
        <f t="shared" si="7"/>
        <v>0.006056708706</v>
      </c>
      <c r="E11" s="7">
        <f t="shared" si="7"/>
        <v>0.005464526434</v>
      </c>
      <c r="F11" s="7">
        <f t="shared" si="7"/>
        <v>0.00497929601</v>
      </c>
      <c r="G11" s="7">
        <f t="shared" si="7"/>
        <v>0.004230666756</v>
      </c>
      <c r="H11" s="7">
        <f t="shared" si="7"/>
        <v>0.003256009187</v>
      </c>
      <c r="I11" s="7">
        <f t="shared" si="7"/>
        <v>0.001806820156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 t="s">
        <v>14</v>
      </c>
      <c r="B12" s="7">
        <f t="shared" ref="B12:I12" si="8">SQRT(((0.0542)/(PI()*B2))*((100)^2/(0.04))+((0.017)*(0.017)))-0.017</f>
        <v>0.006296173578</v>
      </c>
      <c r="C12" s="7">
        <f t="shared" si="8"/>
        <v>0.004328113406</v>
      </c>
      <c r="D12" s="7">
        <f t="shared" si="8"/>
        <v>0.002920528957</v>
      </c>
      <c r="E12" s="7">
        <f t="shared" si="8"/>
        <v>0.002617508596</v>
      </c>
      <c r="F12" s="7">
        <f t="shared" si="8"/>
        <v>0.002371679823</v>
      </c>
      <c r="G12" s="7">
        <f t="shared" si="8"/>
        <v>0.001996972986</v>
      </c>
      <c r="H12" s="7">
        <f t="shared" si="8"/>
        <v>0.001517930148</v>
      </c>
      <c r="I12" s="7">
        <f t="shared" si="8"/>
        <v>0.0008256554733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 t="s">
        <v>16</v>
      </c>
      <c r="B13" s="9"/>
      <c r="C13" s="9"/>
      <c r="D13" s="9"/>
      <c r="E13" s="9"/>
      <c r="F13" s="9"/>
      <c r="G13" s="9"/>
      <c r="H13" s="9"/>
      <c r="I13" s="9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 t="s">
        <v>11</v>
      </c>
      <c r="B14" s="7">
        <f t="shared" ref="B14:I14" si="9">SQRT(((0.0542)/(PI()*B2))*((340)^2/(0.04))+((0.01)*(0.01)))-0.01</f>
        <v>0.04507183755</v>
      </c>
      <c r="C14" s="7">
        <f t="shared" si="9"/>
        <v>0.03491848341</v>
      </c>
      <c r="D14" s="7">
        <f t="shared" si="9"/>
        <v>0.02669449003</v>
      </c>
      <c r="E14" s="7">
        <f t="shared" si="9"/>
        <v>0.02475611024</v>
      </c>
      <c r="F14" s="7">
        <f t="shared" si="9"/>
        <v>0.02312383551</v>
      </c>
      <c r="G14" s="7">
        <f t="shared" si="9"/>
        <v>0.02051213528</v>
      </c>
      <c r="H14" s="7">
        <f t="shared" si="9"/>
        <v>0.01689317384</v>
      </c>
      <c r="I14" s="7">
        <f t="shared" si="9"/>
        <v>0.01079413763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5" t="s">
        <v>12</v>
      </c>
      <c r="B15" s="7">
        <f t="shared" ref="B15:I15" si="10">SQRT(((0.0542)/(PI()*B2))*((200)^2/(0.04))+((0.01)*(0.01)))-0.01</f>
        <v>0.02338932185</v>
      </c>
      <c r="C15" s="7">
        <f t="shared" si="10"/>
        <v>0.0176324752</v>
      </c>
      <c r="D15" s="7">
        <f t="shared" si="10"/>
        <v>0.01305016043</v>
      </c>
      <c r="E15" s="7">
        <f t="shared" si="10"/>
        <v>0.01198605408</v>
      </c>
      <c r="F15" s="7">
        <f t="shared" si="10"/>
        <v>0.01109615881</v>
      </c>
      <c r="G15" s="7">
        <f t="shared" si="10"/>
        <v>0.009686033895</v>
      </c>
      <c r="H15" s="7">
        <f t="shared" si="10"/>
        <v>0.007766680835</v>
      </c>
      <c r="I15" s="7">
        <f t="shared" si="10"/>
        <v>0.004663422936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 t="s">
        <v>13</v>
      </c>
      <c r="B16" s="7">
        <f t="shared" ref="B16:I16" si="11">SQRT(((0.0542)/(PI()*B2))*((150)^2/(0.04))+((0.01)*(0.01)))-0.01</f>
        <v>0.01590079792</v>
      </c>
      <c r="C16" s="7">
        <f t="shared" si="11"/>
        <v>0.01175428574</v>
      </c>
      <c r="D16" s="7">
        <f t="shared" si="11"/>
        <v>0.008509776238</v>
      </c>
      <c r="E16" s="7">
        <f t="shared" si="11"/>
        <v>0.007766680835</v>
      </c>
      <c r="F16" s="7">
        <f t="shared" si="11"/>
        <v>0.007149036506</v>
      </c>
      <c r="G16" s="7">
        <f t="shared" si="11"/>
        <v>0.00617841806</v>
      </c>
      <c r="H16" s="7">
        <f t="shared" si="11"/>
        <v>0.004876353995</v>
      </c>
      <c r="I16" s="7">
        <f t="shared" si="11"/>
        <v>0.002833412811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 t="s">
        <v>14</v>
      </c>
      <c r="B17" s="7">
        <f t="shared" ref="B17:I17" si="12">SQRT(((0.0542)/(PI()*B2))*((100)^2/(0.04))+((0.01)*(0.01)))-0.01</f>
        <v>0.008807224766</v>
      </c>
      <c r="C17" s="7">
        <f t="shared" si="12"/>
        <v>0.006306085412</v>
      </c>
      <c r="D17" s="7">
        <f t="shared" si="12"/>
        <v>0.004416222596</v>
      </c>
      <c r="E17" s="7">
        <f t="shared" si="12"/>
        <v>0.003994521911</v>
      </c>
      <c r="F17" s="7">
        <f t="shared" si="12"/>
        <v>0.003647782939</v>
      </c>
      <c r="G17" s="7">
        <f t="shared" si="12"/>
        <v>0.003110491319</v>
      </c>
      <c r="H17" s="7">
        <f t="shared" si="12"/>
        <v>0.002406197523</v>
      </c>
      <c r="I17" s="7">
        <f t="shared" si="12"/>
        <v>0.001346981671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 t="s">
        <v>17</v>
      </c>
      <c r="B18" s="9"/>
      <c r="C18" s="9"/>
      <c r="D18" s="9"/>
      <c r="E18" s="9"/>
      <c r="F18" s="9"/>
      <c r="G18" s="9"/>
      <c r="H18" s="9"/>
      <c r="I18" s="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5" t="s">
        <v>11</v>
      </c>
      <c r="B19" s="7">
        <f t="shared" ref="B19:I19" si="13">SQRT(((0.0542)/(PI()*B2))*((340)^2/(0.04))+((0.005)*(0.005)))-0.005</f>
        <v>0.04938664626</v>
      </c>
      <c r="C19" s="7">
        <f t="shared" si="13"/>
        <v>0.03907573201</v>
      </c>
      <c r="D19" s="7">
        <f t="shared" si="13"/>
        <v>0.03065789672</v>
      </c>
      <c r="E19" s="7">
        <f t="shared" si="13"/>
        <v>0.02865987521</v>
      </c>
      <c r="F19" s="7">
        <f t="shared" si="13"/>
        <v>0.02697168246</v>
      </c>
      <c r="G19" s="7">
        <f t="shared" si="13"/>
        <v>0.0242573136</v>
      </c>
      <c r="H19" s="7">
        <f t="shared" si="13"/>
        <v>0.02046061271</v>
      </c>
      <c r="I19" s="7">
        <f t="shared" si="13"/>
        <v>0.01390492422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5" t="s">
        <v>12</v>
      </c>
      <c r="B20" s="7">
        <f t="shared" ref="B20:I20" si="14">SQRT(((0.0542)/(PI()*B2))*((200)^2/(0.04))+((0.005)*(0.005)))-0.005</f>
        <v>0.02724665585</v>
      </c>
      <c r="C20" s="7">
        <f t="shared" si="14"/>
        <v>0.02124030651</v>
      </c>
      <c r="D20" s="7">
        <f t="shared" si="14"/>
        <v>0.01636141137</v>
      </c>
      <c r="E20" s="7">
        <f t="shared" si="14"/>
        <v>0.01520857674</v>
      </c>
      <c r="F20" s="7">
        <f t="shared" si="14"/>
        <v>0.01423662955</v>
      </c>
      <c r="G20" s="7">
        <f t="shared" si="14"/>
        <v>0.0126787989</v>
      </c>
      <c r="H20" s="7">
        <f t="shared" si="14"/>
        <v>0.01051305734</v>
      </c>
      <c r="I20" s="7">
        <f t="shared" si="14"/>
        <v>0.006832834496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5" t="s">
        <v>13</v>
      </c>
      <c r="B21" s="7">
        <f t="shared" ref="B21:I21" si="15">SQRT(((0.0542)/(PI()*B2))*((150)^2/(0.04))+((0.005)*(0.005)))-0.005</f>
        <v>0.01941006622</v>
      </c>
      <c r="C21" s="7">
        <f t="shared" si="15"/>
        <v>0.01495617569</v>
      </c>
      <c r="D21" s="7">
        <f t="shared" si="15"/>
        <v>0.0113588452</v>
      </c>
      <c r="E21" s="7">
        <f t="shared" si="15"/>
        <v>0.01051305734</v>
      </c>
      <c r="F21" s="7">
        <f t="shared" si="15"/>
        <v>0.009801670619</v>
      </c>
      <c r="G21" s="7">
        <f t="shared" si="15"/>
        <v>0.008665328789</v>
      </c>
      <c r="H21" s="7">
        <f t="shared" si="15"/>
        <v>0.007095697921</v>
      </c>
      <c r="I21" s="7">
        <f t="shared" si="15"/>
        <v>0.004470822792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5" t="s">
        <v>14</v>
      </c>
      <c r="B22" s="7">
        <f t="shared" ref="B22:I22" si="16">SQRT(((0.0542)/(PI()*B2))*((100)^2/(0.04))+((0.005)*(0.005)))-0.005</f>
        <v>0.01169466092</v>
      </c>
      <c r="C22" s="7">
        <f t="shared" si="16"/>
        <v>0.008816237601</v>
      </c>
      <c r="D22" s="7">
        <f t="shared" si="16"/>
        <v>0.006525080214</v>
      </c>
      <c r="E22" s="7">
        <f t="shared" si="16"/>
        <v>0.00599302704</v>
      </c>
      <c r="F22" s="7">
        <f t="shared" si="16"/>
        <v>0.005548079406</v>
      </c>
      <c r="G22" s="7">
        <f t="shared" si="16"/>
        <v>0.004843016948</v>
      </c>
      <c r="H22" s="7">
        <f t="shared" si="16"/>
        <v>0.003883340417</v>
      </c>
      <c r="I22" s="7">
        <f t="shared" si="16"/>
        <v>0.002331711468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</sheetData>
  <drawing r:id="rId1"/>
</worksheet>
</file>