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390AEC8F-F0C6-9146-A67C-8C1C4B98E6D5}" xr6:coauthVersionLast="47" xr6:coauthVersionMax="47" xr10:uidLastSave="{00000000-0000-0000-0000-000000000000}"/>
  <bookViews>
    <workbookView xWindow="0" yWindow="500" windowWidth="35840" windowHeight="20680" activeTab="1" xr2:uid="{00000000-000D-0000-FFFF-FFFF00000000}"/>
  </bookViews>
  <sheets>
    <sheet name="MAIN SHEET" sheetId="7" r:id="rId1"/>
    <sheet name="SI TABLE 5.1" sheetId="1" r:id="rId2"/>
    <sheet name="SI TABLE 5.2" sheetId="2" r:id="rId3"/>
    <sheet name="SI TABLE 5.3" sheetId="3" r:id="rId4"/>
    <sheet name="SI TABLE 5.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" l="1"/>
  <c r="E25" i="1"/>
  <c r="E39" i="1"/>
  <c r="E7" i="2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6" i="1"/>
  <c r="E16" i="1"/>
  <c r="E15" i="1"/>
  <c r="E45" i="1"/>
  <c r="E23" i="1"/>
  <c r="E42" i="1"/>
  <c r="E34" i="1"/>
  <c r="E10" i="1"/>
  <c r="E31" i="1"/>
  <c r="E30" i="1"/>
  <c r="E14" i="1"/>
  <c r="E27" i="1"/>
  <c r="E18" i="1"/>
  <c r="E7" i="1"/>
  <c r="E13" i="1"/>
  <c r="E35" i="1"/>
  <c r="E6" i="1"/>
  <c r="E20" i="1"/>
  <c r="E17" i="1"/>
  <c r="E33" i="1"/>
  <c r="E36" i="1"/>
  <c r="E9" i="1"/>
  <c r="E43" i="1"/>
  <c r="E24" i="1"/>
  <c r="E37" i="1"/>
  <c r="E19" i="1"/>
  <c r="E38" i="1"/>
  <c r="E11" i="1"/>
  <c r="E41" i="1"/>
  <c r="E32" i="1"/>
  <c r="E28" i="1"/>
  <c r="E12" i="1"/>
  <c r="E40" i="1"/>
  <c r="E22" i="1"/>
  <c r="E8" i="1"/>
  <c r="E21" i="1"/>
  <c r="E29" i="1"/>
  <c r="E44" i="1"/>
  <c r="I7" i="3"/>
  <c r="I8" i="3"/>
  <c r="I9" i="3"/>
  <c r="I10" i="3"/>
  <c r="I11" i="3"/>
  <c r="I6" i="3"/>
  <c r="G7" i="3"/>
  <c r="G8" i="3"/>
  <c r="G9" i="3"/>
  <c r="G10" i="3"/>
  <c r="G11" i="3"/>
  <c r="G6" i="3"/>
  <c r="H7" i="3"/>
  <c r="H8" i="3"/>
  <c r="H9" i="3"/>
  <c r="H10" i="3"/>
  <c r="H11" i="3"/>
  <c r="H6" i="3"/>
  <c r="F7" i="3"/>
  <c r="F8" i="3"/>
  <c r="F9" i="3"/>
  <c r="F10" i="3"/>
  <c r="F11" i="3"/>
  <c r="F6" i="3"/>
  <c r="G8" i="2"/>
  <c r="G9" i="2"/>
  <c r="G10" i="2"/>
  <c r="G11" i="2"/>
  <c r="G12" i="2"/>
  <c r="G13" i="2"/>
  <c r="G14" i="2"/>
  <c r="G15" i="2"/>
  <c r="G16" i="2"/>
  <c r="G17" i="2"/>
  <c r="H17" i="2"/>
  <c r="H8" i="2"/>
  <c r="H9" i="2"/>
  <c r="H10" i="2"/>
  <c r="H11" i="2"/>
  <c r="H12" i="2"/>
  <c r="H13" i="2"/>
  <c r="H14" i="2"/>
  <c r="H15" i="2"/>
  <c r="H16" i="2"/>
  <c r="H7" i="2"/>
  <c r="I6" i="5" l="1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6" i="5"/>
  <c r="E6" i="5"/>
  <c r="E7" i="5"/>
  <c r="E8" i="5"/>
  <c r="E9" i="5"/>
  <c r="E10" i="5"/>
  <c r="E11" i="5"/>
  <c r="E12" i="5"/>
  <c r="E13" i="5"/>
  <c r="E14" i="5"/>
  <c r="E15" i="5"/>
  <c r="E16" i="5"/>
  <c r="E17" i="5"/>
  <c r="E28" i="5"/>
  <c r="E18" i="5"/>
  <c r="E19" i="5"/>
  <c r="E20" i="5"/>
  <c r="E23" i="5"/>
  <c r="E24" i="5"/>
  <c r="E30" i="5"/>
  <c r="E31" i="5"/>
  <c r="E25" i="5"/>
  <c r="E26" i="5"/>
  <c r="E27" i="5"/>
  <c r="E21" i="5"/>
  <c r="E22" i="5"/>
  <c r="E29" i="5"/>
  <c r="E32" i="5"/>
  <c r="I7" i="5" l="1"/>
  <c r="I8" i="5"/>
  <c r="I9" i="5"/>
  <c r="I10" i="5"/>
  <c r="I11" i="5"/>
  <c r="I12" i="5"/>
  <c r="I13" i="5"/>
  <c r="I14" i="5"/>
  <c r="I15" i="5"/>
  <c r="I16" i="5"/>
  <c r="I17" i="5"/>
  <c r="I28" i="5"/>
  <c r="I18" i="5"/>
  <c r="I19" i="5"/>
  <c r="I20" i="5"/>
  <c r="I23" i="5"/>
  <c r="I30" i="5"/>
  <c r="I31" i="5"/>
  <c r="I25" i="5"/>
  <c r="I26" i="5"/>
  <c r="I27" i="5"/>
  <c r="I21" i="5"/>
  <c r="I22" i="5"/>
  <c r="I29" i="5"/>
  <c r="I32" i="5"/>
  <c r="D16" i="2" l="1"/>
  <c r="E16" i="2" s="1"/>
  <c r="D12" i="2"/>
  <c r="E12" i="2" s="1"/>
  <c r="F24" i="5" l="1"/>
  <c r="I24" i="5" s="1"/>
  <c r="D15" i="2"/>
  <c r="D14" i="2"/>
  <c r="D13" i="2"/>
  <c r="D11" i="2"/>
  <c r="D10" i="2"/>
  <c r="D9" i="2"/>
  <c r="D8" i="2"/>
  <c r="AB59" i="1"/>
  <c r="E11" i="2" l="1"/>
  <c r="E14" i="2"/>
  <c r="E15" i="2"/>
  <c r="E8" i="2"/>
  <c r="E10" i="2"/>
  <c r="E13" i="2"/>
  <c r="E9" i="2"/>
  <c r="E17" i="2" l="1"/>
  <c r="G7" i="2"/>
  <c r="I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12" authorId="0" shapeId="0" xr:uid="{00000000-0006-0000-0100-000002000000}">
      <text>
        <r>
          <rPr>
            <sz val="10"/>
            <color rgb="FF000000"/>
            <rFont val="Arial"/>
            <family val="2"/>
          </rPr>
          <t xml:space="preserve">Poly-cristalline module (efficiency between 12-16%)
</t>
        </r>
        <r>
          <rPr>
            <sz val="10"/>
            <color rgb="FF000000"/>
            <rFont val="Arial"/>
            <family val="2"/>
          </rPr>
          <t xml:space="preserve">	-Antoine Rousset</t>
        </r>
      </text>
    </comment>
    <comment ref="N14" authorId="0" shapeId="0" xr:uid="{00000000-0006-0000-0100-000001000000}">
      <text>
        <r>
          <rPr>
            <sz val="10"/>
            <color rgb="FF000000"/>
            <rFont val="Arial"/>
            <family val="2"/>
            <scheme val="minor"/>
          </rPr>
          <t>Thin film module (4-12%)
	-Antoine Rousset</t>
        </r>
      </text>
    </comment>
  </commentList>
</comments>
</file>

<file path=xl/sharedStrings.xml><?xml version="1.0" encoding="utf-8"?>
<sst xmlns="http://schemas.openxmlformats.org/spreadsheetml/2006/main" count="182" uniqueCount="116">
  <si>
    <t>Country</t>
  </si>
  <si>
    <t>Austria</t>
  </si>
  <si>
    <t>Belgium</t>
  </si>
  <si>
    <t>Brazil</t>
  </si>
  <si>
    <t>Bulgaria</t>
  </si>
  <si>
    <t>Canada</t>
  </si>
  <si>
    <t>China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</si>
  <si>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</si>
  <si>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</si>
  <si>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</si>
  <si>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</si>
  <si>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</si>
  <si>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</si>
  <si>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</si>
  <si>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</si>
  <si>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</si>
  <si>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India</t>
  </si>
  <si>
    <t>Indonesia</t>
  </si>
  <si>
    <t>Ireland</t>
  </si>
  <si>
    <t>Italy</t>
  </si>
  <si>
    <t>Japan</t>
  </si>
  <si>
    <t>Lithuania</t>
  </si>
  <si>
    <t>Luxembourg</t>
  </si>
  <si>
    <t>Malta</t>
  </si>
  <si>
    <t>Mexico</t>
  </si>
  <si>
    <t>Netherlands</t>
  </si>
  <si>
    <t>Poland</t>
  </si>
  <si>
    <t>Portugal</t>
  </si>
  <si>
    <t>Romania</t>
  </si>
  <si>
    <t>Russia</t>
  </si>
  <si>
    <t>Slovakia</t>
  </si>
  <si>
    <t>Slovenia</t>
  </si>
  <si>
    <t>South Korea</t>
  </si>
  <si>
    <t>Spain</t>
  </si>
  <si>
    <t>Sweden</t>
  </si>
  <si>
    <t>Taiwan</t>
  </si>
  <si>
    <t>Turkey</t>
  </si>
  <si>
    <t>Latvia</t>
  </si>
  <si>
    <t>South Africa</t>
  </si>
  <si>
    <t xml:space="preserve">Changhua Solar Farm </t>
  </si>
  <si>
    <t>Australia</t>
  </si>
  <si>
    <t>Supplementary Information (SI) file 5 – Solar Power population data</t>
  </si>
  <si>
    <t>Singapore</t>
  </si>
  <si>
    <t>Capacity factor (%)</t>
  </si>
  <si>
    <t xml:space="preserve">Solar farm </t>
  </si>
  <si>
    <t>Rated power (MW)</t>
  </si>
  <si>
    <t>Annual energy (GWh)</t>
  </si>
  <si>
    <r>
      <t>Site area (m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</si>
  <si>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t>United States</t>
  </si>
  <si>
    <t>Nevada solar one</t>
  </si>
  <si>
    <t>Martin</t>
  </si>
  <si>
    <t>Solana</t>
  </si>
  <si>
    <t>Mojave</t>
  </si>
  <si>
    <t>Genesis</t>
  </si>
  <si>
    <t>Andasol</t>
  </si>
  <si>
    <t>Extresol</t>
  </si>
  <si>
    <t>Palma del Rio</t>
  </si>
  <si>
    <t>Manchasol</t>
  </si>
  <si>
    <t>Vallesol</t>
  </si>
  <si>
    <t>Alvarado I</t>
  </si>
  <si>
    <t>Khi Solar One</t>
  </si>
  <si>
    <t>Chile</t>
  </si>
  <si>
    <t xml:space="preserve">Dhursar Rajasthan Sun Technique </t>
  </si>
  <si>
    <t>Cerro Dominador (ex Atacama-1)</t>
  </si>
  <si>
    <t>Solnova</t>
  </si>
  <si>
    <t>Solar Energy Generating Systems – SEGS1</t>
  </si>
  <si>
    <t>Solar Energy Generating Systems – SEGS2</t>
  </si>
  <si>
    <t>Solar Energy Generating Systems – SEGS3</t>
  </si>
  <si>
    <t>Solar Energy Generating Systems – SEGS4</t>
  </si>
  <si>
    <t>Solar Energy Generating Systems – SEGS6</t>
  </si>
  <si>
    <t>Solar Energy Generating Systems – SEGS5</t>
  </si>
  <si>
    <t>Solar Energy Generating Systems – SEGS7</t>
  </si>
  <si>
    <t>Solar Energy Generating Systems – SEGS8</t>
  </si>
  <si>
    <t>Solar Energy Generating Systems – SEGS9</t>
  </si>
  <si>
    <t>Ivanpah</t>
  </si>
  <si>
    <t>Crescent Dunes</t>
  </si>
  <si>
    <t>Solar Energy Generating Systems – TOTAL</t>
  </si>
  <si>
    <r>
      <t>Nominal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</si>
  <si>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Annual energy density (TWh/km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</si>
  <si>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Mean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</si>
  <si>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t>Supplementary Information (SI) for the article "Spatial Energy Density of Large-Scale Electricity Generation from Power Sources Worldwide".</t>
  </si>
  <si>
    <t>SI TABLE 5.4 – Solar farms (CSP) worldwide</t>
  </si>
  <si>
    <t>Sinan</t>
  </si>
  <si>
    <t>Sunport Delfzijl Solar Park</t>
  </si>
  <si>
    <t>Kristal Solar Park (Lommel)</t>
  </si>
  <si>
    <t>Peru</t>
  </si>
  <si>
    <t>Rubi Solar Park</t>
  </si>
  <si>
    <t>United Kingdom</t>
  </si>
  <si>
    <t>Shotwick Solar Farm</t>
  </si>
  <si>
    <t>Setouchi Kirei Solar Power Plant</t>
  </si>
  <si>
    <t>Philippines</t>
  </si>
  <si>
    <t>Templin Solar Park</t>
  </si>
  <si>
    <t>Cadiz City Solar Farm</t>
  </si>
  <si>
    <t>Cestas Solar Farm</t>
  </si>
  <si>
    <t>Nunez de Balboa Solar Farm</t>
  </si>
  <si>
    <t>17 in the US, 7 in Spain, 1 in India, 1 in Chile, and 1 in South Africa (raw data for Figure 8).</t>
  </si>
  <si>
    <t>1 in South Korea, 1 in the Netherlands, 1 in Belgium, 1 in Peru, 1 in the UK, 1 in Japan, 1 in the Philippines, 1 in Germany, 1 in France, 1 in Spain, and 1 in Taiwan (raw data for Figure 9).</t>
  </si>
  <si>
    <t>Farm 1</t>
  </si>
  <si>
    <t>Farm 2</t>
  </si>
  <si>
    <t>Farm 3</t>
  </si>
  <si>
    <t>Farm 4</t>
  </si>
  <si>
    <t>Farm 5</t>
  </si>
  <si>
    <t>Farm 6</t>
  </si>
  <si>
    <t>SI TABLE 5.3 – Solar farms (PV) offshore worldwide</t>
  </si>
  <si>
    <t>1 in Singapore, 1 in Japan, 2 in France, 1 in China, and 1 in India (raw data for Figure 9).</t>
  </si>
  <si>
    <t>SI TABLE 5.1 – Solar (PV) residential per country</t>
  </si>
  <si>
    <t>Average performance of PV for 40 countries (raw data for Figure 9).</t>
  </si>
  <si>
    <t>SI Table 5.1 – Solar (PV) residential per country</t>
  </si>
  <si>
    <t>SI TABLE 5.2 – Solar farm (PV) onshore worldwide</t>
  </si>
  <si>
    <t>SI Table 5.4 – Solar farm (CSP) worldwide</t>
  </si>
  <si>
    <t>SI Table 5.3 – Solar farm (PV) offshore worldwide</t>
  </si>
  <si>
    <t>SI Table 5.2 – Solar farm (PV) onshore worldwide</t>
  </si>
  <si>
    <t>Sheet 1</t>
  </si>
  <si>
    <t>Sheet 2</t>
  </si>
  <si>
    <t>Sheet 3</t>
  </si>
  <si>
    <t>Sheet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</si>
</sst>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FF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0"/>
      <color theme="4" tint="-0.499984740745262"/>
      <name val="Arial"/>
      <family val="2"/>
      <scheme val="minor"/>
    </font>
    <font>
      <vertAlign val="superscript"/>
      <sz val="10"/>
      <color theme="1"/>
      <name val="Arial (Body)"/>
    </font>
    <font>
      <u/>
      <sz val="10"/>
      <color rgb="FF093D93"/>
      <name val="Arial"/>
      <family val="2"/>
      <scheme val="minor"/>
    </font>
    <font>
      <sz val="10"/>
      <color rgb="FF000000"/>
      <name val="Arial"/>
      <family val="2"/>
    </font>
    <font>
      <sz val="8"/>
      <name val="Arial"/>
      <family val="2"/>
      <scheme val="minor"/>
    </font>
    <font>
      <u/>
      <sz val="10"/>
      <color theme="4" tint="-0.499984740745262"/>
      <name val="Arial"/>
      <family val="2"/>
    </font>
    <font>
      <sz val="14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B5DFCB"/>
        <bgColor rgb="FFB7E1CD"/>
      </patternFill>
    </fill>
    <fill>
      <patternFill patternType="solid">
        <fgColor rgb="FFB5DFCB"/>
        <bgColor rgb="FFD9D2E9"/>
      </patternFill>
    </fill>
    <fill>
      <patternFill patternType="solid">
        <fgColor rgb="FFB7E1CD"/>
        <bgColor rgb="FFB7E1CD"/>
      </patternFill>
    </fill>
    <fill>
      <patternFill patternType="solid">
        <fgColor rgb="FFB5DFCB"/>
        <bgColor rgb="FFF4CCCC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0" fillId="3" borderId="0" xfId="0" applyFill="1"/>
    <xf numFmtId="0" fontId="0" fillId="0" borderId="3" xfId="0" applyBorder="1"/>
    <xf numFmtId="0" fontId="1" fillId="0" borderId="0" xfId="0" applyFont="1" applyAlignment="1">
      <alignment horizontal="right"/>
    </xf>
    <xf numFmtId="165" fontId="2" fillId="0" borderId="0" xfId="0" applyNumberFormat="1" applyFont="1"/>
    <xf numFmtId="2" fontId="2" fillId="0" borderId="0" xfId="0" applyNumberFormat="1" applyFont="1"/>
    <xf numFmtId="0" fontId="9" fillId="0" borderId="0" xfId="0" applyFont="1"/>
    <xf numFmtId="0" fontId="2" fillId="5" borderId="4" xfId="0" applyFont="1" applyFill="1" applyBorder="1" applyAlignment="1">
      <alignment horizontal="center" vertical="center" wrapText="1"/>
    </xf>
    <xf numFmtId="10" fontId="2" fillId="6" borderId="4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0" fillId="0" borderId="2" xfId="0" applyBorder="1"/>
    <xf numFmtId="0" fontId="2" fillId="4" borderId="9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0" fontId="11" fillId="0" borderId="10" xfId="0" applyFont="1" applyBorder="1"/>
    <xf numFmtId="0" fontId="2" fillId="0" borderId="11" xfId="0" applyFont="1" applyBorder="1"/>
    <xf numFmtId="2" fontId="2" fillId="0" borderId="11" xfId="0" applyNumberFormat="1" applyFont="1" applyBorder="1"/>
    <xf numFmtId="165" fontId="2" fillId="0" borderId="11" xfId="0" applyNumberFormat="1" applyFont="1" applyBorder="1"/>
    <xf numFmtId="165" fontId="2" fillId="0" borderId="12" xfId="0" applyNumberFormat="1" applyFont="1" applyBorder="1"/>
    <xf numFmtId="0" fontId="11" fillId="0" borderId="13" xfId="0" applyFont="1" applyBorder="1"/>
    <xf numFmtId="165" fontId="2" fillId="0" borderId="14" xfId="0" applyNumberFormat="1" applyFont="1" applyBorder="1"/>
    <xf numFmtId="0" fontId="13" fillId="0" borderId="13" xfId="0" applyFont="1" applyBorder="1"/>
    <xf numFmtId="0" fontId="11" fillId="0" borderId="15" xfId="0" applyFont="1" applyBorder="1"/>
    <xf numFmtId="0" fontId="2" fillId="0" borderId="16" xfId="0" applyFont="1" applyBorder="1"/>
    <xf numFmtId="2" fontId="2" fillId="0" borderId="16" xfId="0" applyNumberFormat="1" applyFont="1" applyBorder="1"/>
    <xf numFmtId="165" fontId="2" fillId="0" borderId="16" xfId="0" applyNumberFormat="1" applyFont="1" applyBorder="1"/>
    <xf numFmtId="165" fontId="2" fillId="0" borderId="17" xfId="0" applyNumberFormat="1" applyFont="1" applyBorder="1"/>
    <xf numFmtId="0" fontId="11" fillId="0" borderId="6" xfId="0" applyFont="1" applyBorder="1"/>
    <xf numFmtId="0" fontId="2" fillId="0" borderId="7" xfId="0" applyFont="1" applyBorder="1"/>
    <xf numFmtId="2" fontId="2" fillId="0" borderId="7" xfId="0" applyNumberFormat="1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10" fontId="2" fillId="6" borderId="5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2" fillId="4" borderId="18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/>
    </xf>
    <xf numFmtId="164" fontId="2" fillId="0" borderId="7" xfId="0" applyNumberFormat="1" applyFont="1" applyBorder="1"/>
    <xf numFmtId="164" fontId="0" fillId="0" borderId="7" xfId="0" applyNumberFormat="1" applyBorder="1"/>
    <xf numFmtId="0" fontId="7" fillId="0" borderId="7" xfId="0" applyFont="1" applyBorder="1"/>
    <xf numFmtId="165" fontId="0" fillId="0" borderId="8" xfId="0" applyNumberFormat="1" applyBorder="1"/>
    <xf numFmtId="0" fontId="1" fillId="7" borderId="20" xfId="0" applyFont="1" applyFill="1" applyBorder="1" applyAlignment="1">
      <alignment horizontal="center" vertical="center"/>
    </xf>
    <xf numFmtId="10" fontId="7" fillId="6" borderId="4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horizontal="right"/>
    </xf>
    <xf numFmtId="166" fontId="2" fillId="0" borderId="0" xfId="0" applyNumberFormat="1" applyFont="1"/>
    <xf numFmtId="165" fontId="0" fillId="0" borderId="0" xfId="0" applyNumberFormat="1"/>
    <xf numFmtId="165" fontId="3" fillId="0" borderId="0" xfId="0" applyNumberFormat="1" applyFont="1"/>
    <xf numFmtId="0" fontId="10" fillId="0" borderId="0" xfId="0" applyFont="1" applyAlignment="1">
      <alignment horizontal="center"/>
    </xf>
    <xf numFmtId="0" fontId="16" fillId="0" borderId="21" xfId="0" applyFont="1" applyBorder="1"/>
    <xf numFmtId="0" fontId="0" fillId="0" borderId="22" xfId="0" applyBorder="1"/>
    <xf numFmtId="2" fontId="0" fillId="0" borderId="22" xfId="0" applyNumberFormat="1" applyBorder="1"/>
    <xf numFmtId="165" fontId="0" fillId="0" borderId="23" xfId="0" applyNumberFormat="1" applyBorder="1"/>
    <xf numFmtId="0" fontId="16" fillId="0" borderId="13" xfId="0" applyFont="1" applyBorder="1"/>
    <xf numFmtId="2" fontId="0" fillId="0" borderId="0" xfId="0" applyNumberFormat="1"/>
    <xf numFmtId="165" fontId="0" fillId="0" borderId="14" xfId="0" applyNumberFormat="1" applyBorder="1"/>
    <xf numFmtId="0" fontId="16" fillId="0" borderId="15" xfId="0" applyFont="1" applyBorder="1"/>
    <xf numFmtId="0" fontId="0" fillId="0" borderId="16" xfId="0" applyBorder="1"/>
    <xf numFmtId="2" fontId="0" fillId="0" borderId="16" xfId="0" applyNumberFormat="1" applyBorder="1"/>
    <xf numFmtId="165" fontId="0" fillId="0" borderId="17" xfId="0" applyNumberFormat="1" applyBorder="1"/>
    <xf numFmtId="10" fontId="5" fillId="3" borderId="13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0" fillId="3" borderId="12" xfId="0" applyFill="1" applyBorder="1"/>
    <xf numFmtId="10" fontId="2" fillId="3" borderId="13" xfId="0" applyNumberFormat="1" applyFont="1" applyFill="1" applyBorder="1" applyAlignment="1">
      <alignment horizontal="center" vertical="center"/>
    </xf>
    <xf numFmtId="10" fontId="2" fillId="3" borderId="0" xfId="0" applyNumberFormat="1" applyFont="1" applyFill="1" applyAlignment="1">
      <alignment horizontal="center" vertical="center"/>
    </xf>
    <xf numFmtId="0" fontId="0" fillId="3" borderId="14" xfId="0" applyFill="1" applyBorder="1"/>
    <xf numFmtId="0" fontId="8" fillId="3" borderId="0" xfId="0" applyFont="1" applyFill="1"/>
    <xf numFmtId="0" fontId="4" fillId="3" borderId="0" xfId="0" applyFont="1" applyFill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17" fillId="3" borderId="0" xfId="0" applyFont="1" applyFill="1"/>
    <xf numFmtId="0" fontId="11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7" fillId="10" borderId="6" xfId="0" applyFont="1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9" borderId="24" xfId="0" applyFont="1" applyFill="1" applyBorder="1" applyAlignment="1">
      <alignment horizontal="center" vertical="center"/>
    </xf>
    <xf numFmtId="0" fontId="10" fillId="9" borderId="25" xfId="0" applyFont="1" applyFill="1" applyBorder="1" applyAlignment="1">
      <alignment horizontal="center" vertical="center"/>
    </xf>
    <xf numFmtId="0" fontId="10" fillId="9" borderId="26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7E1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B07ED-24D1-CF42-8515-8979ADBFB08A}">
  <dimension ref="A1:K10"/>
  <sheetViews>
    <sheetView zoomScale="138" workbookViewId="0">
      <selection activeCell="A16" sqref="A16"/>
    </sheetView>
  </sheetViews>
  <sheetFormatPr baseColWidth="10" defaultRowHeight="13" x14ac:dyDescent="0.15"/>
  <cols>
    <col min="1" max="1" width="15.33203125" customWidth="1"/>
  </cols>
  <sheetData>
    <row r="1" spans="1:11" ht="14" thickBot="1" x14ac:dyDescent="0.2"/>
    <row r="2" spans="1:11" x14ac:dyDescent="0.15">
      <c r="A2" s="73"/>
      <c r="B2" s="74"/>
      <c r="C2" s="74"/>
      <c r="D2" s="74"/>
      <c r="E2" s="75"/>
      <c r="F2" s="75"/>
      <c r="G2" s="75"/>
      <c r="H2" s="75"/>
      <c r="I2" s="75"/>
      <c r="J2" s="75"/>
      <c r="K2" s="76"/>
    </row>
    <row r="3" spans="1:11" ht="18" x14ac:dyDescent="0.2">
      <c r="A3" s="77"/>
      <c r="B3" s="85" t="s">
        <v>41</v>
      </c>
      <c r="C3" s="78"/>
      <c r="D3" s="78"/>
      <c r="E3" s="6"/>
      <c r="F3" s="6"/>
      <c r="G3" s="6"/>
      <c r="H3" s="6"/>
      <c r="I3" s="6"/>
      <c r="J3" s="6"/>
      <c r="K3" s="79"/>
    </row>
    <row r="4" spans="1:11" ht="18" x14ac:dyDescent="0.2">
      <c r="A4" s="77"/>
      <c r="B4" s="80"/>
      <c r="C4" s="78"/>
      <c r="D4" s="78"/>
      <c r="E4" s="6"/>
      <c r="F4" s="6"/>
      <c r="G4" s="6"/>
      <c r="H4" s="6"/>
      <c r="I4" s="6"/>
      <c r="J4" s="6"/>
      <c r="K4" s="79"/>
    </row>
    <row r="5" spans="1:11" ht="16" x14ac:dyDescent="0.2">
      <c r="A5" s="72" t="s">
        <v>112</v>
      </c>
      <c r="B5" s="81" t="s">
        <v>107</v>
      </c>
      <c r="C5" s="78"/>
      <c r="D5" s="78"/>
      <c r="E5" s="6"/>
      <c r="F5" s="6"/>
      <c r="G5" s="6"/>
      <c r="H5" s="6"/>
      <c r="I5" s="6"/>
      <c r="J5" s="6"/>
      <c r="K5" s="79"/>
    </row>
    <row r="6" spans="1:11" ht="16" x14ac:dyDescent="0.2">
      <c r="A6" s="72" t="s">
        <v>113</v>
      </c>
      <c r="B6" s="81" t="s">
        <v>111</v>
      </c>
      <c r="C6" s="78"/>
      <c r="D6" s="78"/>
      <c r="E6" s="6"/>
      <c r="F6" s="6"/>
      <c r="G6" s="6"/>
      <c r="H6" s="6"/>
      <c r="I6" s="6"/>
      <c r="J6" s="6"/>
      <c r="K6" s="79"/>
    </row>
    <row r="7" spans="1:11" ht="16" x14ac:dyDescent="0.2">
      <c r="A7" s="72" t="s">
        <v>114</v>
      </c>
      <c r="B7" s="81" t="s">
        <v>110</v>
      </c>
      <c r="C7" s="78"/>
      <c r="D7" s="78"/>
      <c r="E7" s="6"/>
      <c r="F7" s="6"/>
      <c r="G7" s="6"/>
      <c r="H7" s="6"/>
      <c r="I7" s="6"/>
      <c r="J7" s="6"/>
      <c r="K7" s="79"/>
    </row>
    <row r="8" spans="1:11" ht="16" x14ac:dyDescent="0.2">
      <c r="A8" s="72" t="s">
        <v>115</v>
      </c>
      <c r="B8" s="81" t="s">
        <v>109</v>
      </c>
      <c r="C8" s="78"/>
      <c r="D8" s="78"/>
      <c r="E8" s="6"/>
      <c r="F8" s="6"/>
      <c r="G8" s="6"/>
      <c r="H8" s="6"/>
      <c r="I8" s="6"/>
      <c r="J8" s="6"/>
      <c r="K8" s="79"/>
    </row>
    <row r="9" spans="1:11" ht="14" thickBot="1" x14ac:dyDescent="0.2">
      <c r="A9" s="82"/>
      <c r="B9" s="83"/>
      <c r="C9" s="83"/>
      <c r="D9" s="83"/>
      <c r="E9" s="83"/>
      <c r="F9" s="83"/>
      <c r="G9" s="83"/>
      <c r="H9" s="83"/>
      <c r="I9" s="83"/>
      <c r="J9" s="83"/>
      <c r="K9" s="84"/>
    </row>
    <row r="10" spans="1:11" ht="35" customHeight="1" thickBot="1" x14ac:dyDescent="0.2">
      <c r="A10" s="94" t="s">
        <v>80</v>
      </c>
      <c r="B10" s="95"/>
      <c r="C10" s="95"/>
      <c r="D10" s="95"/>
      <c r="E10" s="95"/>
      <c r="F10" s="95"/>
      <c r="G10" s="95"/>
      <c r="H10" s="95"/>
      <c r="I10" s="95"/>
      <c r="J10" s="95"/>
      <c r="K10" s="96"/>
    </row>
  </sheetData>
  <mergeCells count="1">
    <mergeCell ref="A10:K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BM87"/>
  <sheetViews>
    <sheetView tabSelected="1" topLeftCell="A8" zoomScale="113" workbookViewId="0">
      <selection activeCell="B50" sqref="B50"/>
    </sheetView>
  </sheetViews>
  <sheetFormatPr baseColWidth="10" defaultColWidth="12.6640625" defaultRowHeight="15.75" customHeight="1" x14ac:dyDescent="0.15"/>
  <cols>
    <col min="1" max="1" width="36.5" customWidth="1"/>
    <col min="2" max="2" width="13.33203125" customWidth="1"/>
    <col min="3" max="3" width="18.1640625" customWidth="1"/>
    <col min="4" max="4" width="19.6640625" customWidth="1"/>
    <col min="5" max="5" width="19.1640625" customWidth="1"/>
    <col min="6" max="6" width="17.6640625" customWidth="1"/>
    <col min="7" max="8" width="23" customWidth="1"/>
    <col min="9" max="9" width="26" customWidth="1"/>
    <col min="10" max="10" width="27.5" customWidth="1"/>
    <col min="12" max="12" width="26.6640625" customWidth="1"/>
    <col min="13" max="14" width="24.1640625" customWidth="1"/>
    <col min="15" max="15" width="29.83203125" customWidth="1"/>
    <col min="16" max="16" width="23" customWidth="1"/>
    <col min="17" max="17" width="24.1640625" customWidth="1"/>
    <col min="18" max="18" width="22.6640625" customWidth="1"/>
    <col min="19" max="22" width="19.6640625" customWidth="1"/>
    <col min="23" max="23" width="24.5" customWidth="1"/>
    <col min="24" max="26" width="28.33203125" customWidth="1"/>
    <col min="27" max="27" width="18.83203125" customWidth="1"/>
    <col min="28" max="28" width="29.5" customWidth="1"/>
    <col min="29" max="29" width="43.5" customWidth="1"/>
    <col min="30" max="30" width="14.83203125" customWidth="1"/>
    <col min="33" max="33" width="31.5" customWidth="1"/>
    <col min="34" max="36" width="23.6640625" customWidth="1"/>
    <col min="37" max="37" width="40.83203125" customWidth="1"/>
    <col min="38" max="38" width="31" customWidth="1"/>
    <col min="39" max="43" width="30" customWidth="1"/>
    <col min="44" max="44" width="30.5" customWidth="1"/>
    <col min="45" max="50" width="37.1640625" customWidth="1"/>
    <col min="51" max="51" width="62.1640625" customWidth="1"/>
    <col min="52" max="52" width="37.1640625" customWidth="1"/>
    <col min="53" max="53" width="49.5" customWidth="1"/>
    <col min="62" max="62" width="18.5" customWidth="1"/>
  </cols>
  <sheetData>
    <row r="2" spans="1:65" ht="19" customHeight="1" thickBot="1" x14ac:dyDescent="0.25">
      <c r="D2" s="46"/>
    </row>
    <row r="3" spans="1:65" ht="18" customHeight="1" thickBot="1" x14ac:dyDescent="0.2">
      <c r="A3" s="97" t="s">
        <v>105</v>
      </c>
      <c r="B3" s="98"/>
      <c r="C3" s="98"/>
      <c r="D3" s="98"/>
      <c r="E3" s="99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</row>
    <row r="4" spans="1:65" ht="35" customHeight="1" thickBot="1" x14ac:dyDescent="0.2">
      <c r="A4" s="100" t="s">
        <v>106</v>
      </c>
      <c r="B4" s="101"/>
      <c r="C4" s="101"/>
      <c r="D4" s="101"/>
      <c r="E4" s="102"/>
      <c r="BK4" s="2"/>
    </row>
    <row r="5" spans="1:65" ht="40" customHeight="1" thickBot="1" x14ac:dyDescent="0.2">
      <c r="A5" s="14" t="s">
        <v>0</v>
      </c>
      <c r="B5" s="39" t="s">
        <v>43</v>
      </c>
      <c r="C5" s="15" t="s">
        <v>79</v>
      </c>
      <c r="D5" s="15" t="s">
        <v>77</v>
      </c>
      <c r="E5" s="15" t="s">
        <v>78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</row>
    <row r="6" spans="1:65" ht="15.75" customHeight="1" x14ac:dyDescent="0.15">
      <c r="A6" s="61" t="s">
        <v>1</v>
      </c>
      <c r="B6" s="62">
        <v>8.1757000000000009</v>
      </c>
      <c r="C6" s="63">
        <v>3.9319248826291102</v>
      </c>
      <c r="D6" s="63">
        <f>C6/(B6/100)</f>
        <v>48.092822420454638</v>
      </c>
      <c r="E6" s="64">
        <f t="shared" ref="E6:E24" si="0">C6*8765.81277/(1000*1000)</f>
        <v>3.446651734683101E-2</v>
      </c>
      <c r="F6" s="8"/>
      <c r="G6" s="8"/>
      <c r="H6" s="8"/>
      <c r="I6" s="8"/>
      <c r="J6" s="56"/>
      <c r="K6" s="8"/>
      <c r="L6" s="2"/>
      <c r="M6" s="2"/>
      <c r="N6" s="9"/>
      <c r="O6" s="2"/>
      <c r="P6" s="9"/>
      <c r="Q6" s="9"/>
      <c r="R6" s="9"/>
      <c r="S6" s="2"/>
      <c r="T6" s="2"/>
      <c r="U6" s="9"/>
      <c r="V6" s="9"/>
      <c r="W6" s="9"/>
      <c r="X6" s="9"/>
      <c r="Z6" s="2"/>
      <c r="AA6" s="9"/>
      <c r="AB6" s="9"/>
      <c r="AC6" s="2"/>
      <c r="AD6" s="9"/>
      <c r="AE6" s="9"/>
      <c r="AF6" s="9"/>
      <c r="AG6" s="2"/>
      <c r="AH6" s="2"/>
      <c r="AI6" s="2"/>
      <c r="AJ6" s="57"/>
      <c r="AK6" s="9"/>
      <c r="AL6" s="9"/>
      <c r="AM6" s="9"/>
      <c r="AN6" s="2"/>
      <c r="AO6" s="9"/>
      <c r="AP6" s="2"/>
      <c r="AQ6" s="9"/>
      <c r="AS6" s="9"/>
      <c r="AT6" s="2"/>
      <c r="AU6" s="9"/>
      <c r="AV6" s="2"/>
      <c r="AW6" s="9"/>
      <c r="AX6" s="9"/>
      <c r="AY6" s="9"/>
      <c r="BA6" s="2"/>
      <c r="BB6" s="2"/>
      <c r="BC6" s="9"/>
      <c r="BD6" s="9"/>
      <c r="BE6" s="2"/>
      <c r="BF6" s="2"/>
      <c r="BG6" s="2"/>
      <c r="BH6" s="2"/>
      <c r="BI6" s="9"/>
      <c r="BJ6" s="2"/>
      <c r="BK6" s="2"/>
      <c r="BL6" s="9"/>
      <c r="BM6" s="2"/>
    </row>
    <row r="7" spans="1:65" ht="15.75" customHeight="1" x14ac:dyDescent="0.15">
      <c r="A7" s="65" t="s">
        <v>2</v>
      </c>
      <c r="B7">
        <v>10.372199999999999</v>
      </c>
      <c r="C7" s="66">
        <v>3.5504694835680701</v>
      </c>
      <c r="D7" s="66">
        <f t="shared" ref="D7:D44" si="1">C7/(B7/100)</f>
        <v>34.230630758836796</v>
      </c>
      <c r="E7" s="67">
        <f t="shared" si="0"/>
        <v>3.1122750738556297E-2</v>
      </c>
      <c r="F7" s="8"/>
      <c r="G7" s="8"/>
      <c r="H7" s="8"/>
      <c r="I7" s="8"/>
      <c r="J7" s="56"/>
      <c r="K7" s="8"/>
      <c r="L7" s="2"/>
      <c r="M7" s="2"/>
      <c r="N7" s="9"/>
      <c r="O7" s="2"/>
      <c r="P7" s="9"/>
      <c r="Q7" s="9"/>
      <c r="R7" s="9"/>
      <c r="S7" s="2"/>
      <c r="T7" s="2"/>
      <c r="U7" s="9"/>
      <c r="V7" s="9"/>
      <c r="W7" s="9"/>
      <c r="X7" s="9"/>
      <c r="Z7" s="2"/>
      <c r="AA7" s="9"/>
      <c r="AB7" s="9"/>
      <c r="AC7" s="2"/>
      <c r="AD7" s="9"/>
      <c r="AE7" s="9"/>
      <c r="AF7" s="9"/>
      <c r="AG7" s="2"/>
      <c r="AH7" s="2"/>
      <c r="AI7" s="2"/>
      <c r="AJ7" s="57"/>
      <c r="AK7" s="9"/>
      <c r="AL7" s="9"/>
      <c r="AM7" s="9"/>
      <c r="AN7" s="2"/>
      <c r="AO7" s="9"/>
      <c r="AP7" s="2"/>
      <c r="AQ7" s="9"/>
      <c r="AS7" s="9"/>
      <c r="AT7" s="2"/>
      <c r="AU7" s="9"/>
      <c r="AV7" s="2"/>
      <c r="AW7" s="9"/>
      <c r="AX7" s="9"/>
      <c r="AY7" s="9"/>
      <c r="AZ7" s="2"/>
      <c r="BA7" s="2"/>
      <c r="BB7" s="2"/>
      <c r="BC7" s="9"/>
      <c r="BD7" s="9"/>
      <c r="BE7" s="2"/>
      <c r="BF7" s="2"/>
      <c r="BG7" s="2"/>
      <c r="BH7" s="2"/>
      <c r="BI7" s="9"/>
      <c r="BJ7" s="2"/>
      <c r="BK7" s="2"/>
      <c r="BL7" s="9"/>
      <c r="BM7" s="2"/>
    </row>
    <row r="8" spans="1:65" ht="15.75" customHeight="1" x14ac:dyDescent="0.15">
      <c r="A8" s="65" t="s">
        <v>3</v>
      </c>
      <c r="B8">
        <v>11.5223</v>
      </c>
      <c r="C8" s="66">
        <v>8.6267605633802802</v>
      </c>
      <c r="D8" s="66">
        <f t="shared" si="1"/>
        <v>74.870126306208661</v>
      </c>
      <c r="E8" s="67">
        <f t="shared" si="0"/>
        <v>7.5620567910211267E-2</v>
      </c>
      <c r="F8" s="8"/>
      <c r="G8" s="8"/>
      <c r="H8" s="8"/>
      <c r="I8" s="8"/>
      <c r="J8" s="56"/>
      <c r="K8" s="8"/>
      <c r="L8" s="2"/>
      <c r="M8" s="2"/>
      <c r="N8" s="9"/>
      <c r="O8" s="2"/>
      <c r="P8" s="9"/>
      <c r="Q8" s="9"/>
      <c r="R8" s="9"/>
      <c r="S8" s="2"/>
      <c r="T8" s="2"/>
      <c r="U8" s="9"/>
      <c r="V8" s="9"/>
      <c r="W8" s="9"/>
      <c r="X8" s="9"/>
      <c r="Z8" s="2"/>
      <c r="AA8" s="9"/>
      <c r="AB8" s="9"/>
      <c r="AC8" s="2"/>
      <c r="AD8" s="9"/>
      <c r="AE8" s="9"/>
      <c r="AF8" s="9"/>
      <c r="AG8" s="2"/>
      <c r="AH8" s="2"/>
      <c r="AI8" s="2"/>
      <c r="AJ8" s="57"/>
      <c r="AK8" s="9"/>
      <c r="AL8" s="9"/>
      <c r="AM8" s="9"/>
      <c r="AN8" s="2"/>
      <c r="AO8" s="9"/>
      <c r="AP8" s="2"/>
      <c r="AQ8" s="9"/>
      <c r="AS8" s="9"/>
      <c r="AT8" s="2"/>
      <c r="AU8" s="9"/>
      <c r="AV8" s="2"/>
      <c r="AW8" s="9"/>
      <c r="AX8" s="9"/>
      <c r="AY8" s="9"/>
      <c r="AZ8" s="2"/>
      <c r="BA8" s="2"/>
      <c r="BB8" s="2"/>
      <c r="BC8" s="9"/>
      <c r="BD8" s="9"/>
      <c r="BE8" s="2"/>
      <c r="BF8" s="2"/>
      <c r="BG8" s="2"/>
      <c r="BH8" s="2"/>
      <c r="BI8" s="9"/>
      <c r="BJ8" s="2"/>
      <c r="BK8" s="2"/>
      <c r="BL8" s="9"/>
      <c r="BM8" s="2"/>
    </row>
    <row r="9" spans="1:65" ht="15.75" customHeight="1" x14ac:dyDescent="0.15">
      <c r="A9" s="65" t="s">
        <v>4</v>
      </c>
      <c r="B9">
        <v>15.9605</v>
      </c>
      <c r="C9" s="66">
        <v>4.6361502347417796</v>
      </c>
      <c r="D9" s="66">
        <f t="shared" si="1"/>
        <v>29.047650353947432</v>
      </c>
      <c r="E9" s="67">
        <f t="shared" si="0"/>
        <v>4.0639624931337985E-2</v>
      </c>
      <c r="F9" s="8"/>
      <c r="G9" s="8"/>
      <c r="H9" s="8"/>
      <c r="I9" s="8"/>
      <c r="J9" s="56"/>
      <c r="K9" s="8"/>
      <c r="L9" s="2"/>
      <c r="M9" s="2"/>
      <c r="N9" s="9"/>
      <c r="O9" s="2"/>
      <c r="P9" s="9"/>
      <c r="Q9" s="9"/>
      <c r="R9" s="9"/>
      <c r="S9" s="2"/>
      <c r="T9" s="2"/>
      <c r="U9" s="9"/>
      <c r="V9" s="9"/>
      <c r="W9" s="9"/>
      <c r="X9" s="9"/>
      <c r="Z9" s="2"/>
      <c r="AA9" s="9"/>
      <c r="AB9" s="9"/>
      <c r="AC9" s="2"/>
      <c r="AD9" s="9"/>
      <c r="AE9" s="9"/>
      <c r="AF9" s="9"/>
      <c r="AG9" s="2"/>
      <c r="AH9" s="2"/>
      <c r="AI9" s="2"/>
      <c r="AJ9" s="57"/>
      <c r="AK9" s="9"/>
      <c r="AL9" s="9"/>
      <c r="AM9" s="9"/>
      <c r="AN9" s="2"/>
      <c r="AO9" s="9"/>
      <c r="AP9" s="2"/>
      <c r="AQ9" s="9"/>
      <c r="AS9" s="9"/>
      <c r="AT9" s="2"/>
      <c r="AU9" s="9"/>
      <c r="AV9" s="2"/>
      <c r="AW9" s="9"/>
      <c r="AX9" s="9"/>
      <c r="AY9" s="9"/>
      <c r="AZ9" s="2"/>
      <c r="BA9" s="2"/>
      <c r="BB9" s="2"/>
      <c r="BC9" s="9"/>
      <c r="BD9" s="9"/>
      <c r="BE9" s="2"/>
      <c r="BF9" s="2"/>
      <c r="BG9" s="2"/>
      <c r="BH9" s="2"/>
      <c r="BI9" s="9"/>
      <c r="BJ9" s="2"/>
      <c r="BK9" s="2"/>
      <c r="BL9" s="9"/>
      <c r="BM9" s="2"/>
    </row>
    <row r="10" spans="1:65" ht="15.75" customHeight="1" x14ac:dyDescent="0.15">
      <c r="A10" s="65" t="s">
        <v>5</v>
      </c>
      <c r="B10">
        <v>15.155799999999999</v>
      </c>
      <c r="C10" s="66">
        <v>2.61150234741784</v>
      </c>
      <c r="D10" s="66">
        <f t="shared" si="1"/>
        <v>17.231042554123437</v>
      </c>
      <c r="E10" s="67">
        <f t="shared" si="0"/>
        <v>2.2891940625880281E-2</v>
      </c>
      <c r="F10" s="8"/>
      <c r="G10" s="8"/>
      <c r="H10" s="8"/>
      <c r="I10" s="8"/>
      <c r="J10" s="56"/>
      <c r="K10" s="8"/>
      <c r="L10" s="2"/>
      <c r="M10" s="2"/>
      <c r="N10" s="9"/>
      <c r="O10" s="2"/>
      <c r="P10" s="9"/>
      <c r="Q10" s="9"/>
      <c r="R10" s="9"/>
      <c r="S10" s="2"/>
      <c r="T10" s="2"/>
      <c r="U10" s="9"/>
      <c r="V10" s="9"/>
      <c r="W10" s="9"/>
      <c r="X10" s="9"/>
      <c r="Z10" s="2"/>
      <c r="AA10" s="9"/>
      <c r="AB10" s="9"/>
      <c r="AC10" s="2"/>
      <c r="AD10" s="9"/>
      <c r="AE10" s="9"/>
      <c r="AF10" s="9"/>
      <c r="AG10" s="2"/>
      <c r="AH10" s="2"/>
      <c r="AI10" s="2"/>
      <c r="AJ10" s="57"/>
      <c r="AK10" s="9"/>
      <c r="AL10" s="9"/>
      <c r="AM10" s="9"/>
      <c r="AN10" s="2"/>
      <c r="AO10" s="9"/>
      <c r="AP10" s="2"/>
      <c r="AQ10" s="9"/>
      <c r="AS10" s="9"/>
      <c r="AT10" s="2"/>
      <c r="AU10" s="9"/>
      <c r="AV10" s="2"/>
      <c r="AW10" s="9"/>
      <c r="AX10" s="9"/>
      <c r="AY10" s="9"/>
      <c r="AZ10" s="2"/>
      <c r="BA10" s="2"/>
      <c r="BB10" s="2"/>
      <c r="BC10" s="9"/>
      <c r="BD10" s="9"/>
      <c r="BE10" s="2"/>
      <c r="BF10" s="2"/>
      <c r="BG10" s="2"/>
      <c r="BH10" s="2"/>
      <c r="BI10" s="9"/>
      <c r="BJ10" s="2"/>
      <c r="BK10" s="2"/>
      <c r="BL10" s="9"/>
      <c r="BM10" s="2"/>
    </row>
    <row r="11" spans="1:65" ht="15.75" customHeight="1" x14ac:dyDescent="0.15">
      <c r="A11" s="65" t="s">
        <v>6</v>
      </c>
      <c r="B11">
        <v>11.7347</v>
      </c>
      <c r="C11" s="66">
        <v>5.34037558685446</v>
      </c>
      <c r="D11" s="66">
        <f t="shared" si="1"/>
        <v>45.509263865752509</v>
      </c>
      <c r="E11" s="67">
        <f t="shared" si="0"/>
        <v>4.6812732515845071E-2</v>
      </c>
      <c r="F11" s="8"/>
      <c r="G11" s="8"/>
      <c r="H11" s="8"/>
      <c r="I11" s="8"/>
      <c r="J11" s="56"/>
      <c r="K11" s="8"/>
      <c r="L11" s="2"/>
      <c r="M11" s="2"/>
      <c r="N11" s="9"/>
      <c r="O11" s="2"/>
      <c r="P11" s="9"/>
      <c r="Q11" s="9"/>
      <c r="R11" s="9"/>
      <c r="S11" s="2"/>
      <c r="T11" s="2"/>
      <c r="U11" s="9"/>
      <c r="V11" s="9"/>
      <c r="W11" s="9"/>
      <c r="X11" s="9"/>
      <c r="Z11" s="2"/>
      <c r="AA11" s="9"/>
      <c r="AB11" s="9"/>
      <c r="AC11" s="2"/>
      <c r="AD11" s="9"/>
      <c r="AE11" s="9"/>
      <c r="AF11" s="9"/>
      <c r="AG11" s="2"/>
      <c r="AH11" s="2"/>
      <c r="AI11" s="2"/>
      <c r="AJ11" s="57"/>
      <c r="AK11" s="9"/>
      <c r="AL11" s="9"/>
      <c r="AM11" s="9"/>
      <c r="AN11" s="2"/>
      <c r="AO11" s="9"/>
      <c r="AP11" s="2"/>
      <c r="AQ11" s="9"/>
      <c r="AS11" s="9"/>
      <c r="AT11" s="2"/>
      <c r="AU11" s="9"/>
      <c r="AV11" s="2"/>
      <c r="AW11" s="9"/>
      <c r="AX11" s="9"/>
      <c r="AY11" s="9"/>
      <c r="AZ11" s="2"/>
      <c r="BA11" s="2"/>
      <c r="BB11" s="2"/>
      <c r="BC11" s="9"/>
      <c r="BD11" s="9"/>
      <c r="BE11" s="2"/>
      <c r="BF11" s="2"/>
      <c r="BG11" s="2"/>
      <c r="BH11" s="2"/>
      <c r="BI11" s="9"/>
      <c r="BJ11" s="2"/>
      <c r="BK11" s="2"/>
      <c r="BL11" s="9"/>
      <c r="BM11" s="2"/>
    </row>
    <row r="12" spans="1:65" ht="15.75" customHeight="1" x14ac:dyDescent="0.15">
      <c r="A12" s="65" t="s">
        <v>7</v>
      </c>
      <c r="B12">
        <v>18.5379</v>
      </c>
      <c r="C12" s="66">
        <v>7.3943661971830998</v>
      </c>
      <c r="D12" s="66">
        <f t="shared" si="1"/>
        <v>39.887830861009604</v>
      </c>
      <c r="E12" s="67">
        <f t="shared" si="0"/>
        <v>6.4817629637323959E-2</v>
      </c>
      <c r="F12" s="8"/>
      <c r="G12" s="8"/>
      <c r="H12" s="8"/>
      <c r="I12" s="8"/>
      <c r="J12" s="56"/>
      <c r="K12" s="8"/>
      <c r="L12" s="2"/>
      <c r="M12" s="2"/>
      <c r="N12" s="9"/>
      <c r="O12" s="2"/>
      <c r="P12" s="9"/>
      <c r="Q12" s="9"/>
      <c r="R12" s="9"/>
      <c r="S12" s="2"/>
      <c r="T12" s="2"/>
      <c r="U12" s="9"/>
      <c r="V12" s="9"/>
      <c r="W12" s="9"/>
      <c r="X12" s="9"/>
      <c r="Z12" s="2"/>
      <c r="AA12" s="9"/>
      <c r="AB12" s="9"/>
      <c r="AC12" s="2"/>
      <c r="AD12" s="9"/>
      <c r="AE12" s="9"/>
      <c r="AF12" s="9"/>
      <c r="AG12" s="2"/>
      <c r="AH12" s="2"/>
      <c r="AI12" s="2"/>
      <c r="AJ12" s="57"/>
      <c r="AK12" s="9"/>
      <c r="AL12" s="9"/>
      <c r="AM12" s="9"/>
      <c r="AN12" s="2"/>
      <c r="AO12" s="9"/>
      <c r="AP12" s="2"/>
      <c r="AQ12" s="9"/>
      <c r="AR12" s="2"/>
      <c r="AS12" s="9"/>
      <c r="AT12" s="2"/>
      <c r="AU12" s="9"/>
      <c r="AV12" s="2"/>
      <c r="AW12" s="9"/>
      <c r="AX12" s="9"/>
      <c r="AY12" s="9"/>
      <c r="AZ12" s="2"/>
      <c r="BA12" s="2"/>
      <c r="BB12" s="2"/>
      <c r="BC12" s="9"/>
      <c r="BD12" s="9"/>
      <c r="BI12" s="58"/>
      <c r="BL12" s="58"/>
    </row>
    <row r="13" spans="1:65" ht="15.75" customHeight="1" x14ac:dyDescent="0.15">
      <c r="A13" s="65" t="s">
        <v>8</v>
      </c>
      <c r="B13">
        <v>12.3063</v>
      </c>
      <c r="C13" s="66">
        <v>3.6091549295774601</v>
      </c>
      <c r="D13" s="66">
        <f t="shared" si="1"/>
        <v>29.327701499048942</v>
      </c>
      <c r="E13" s="67">
        <f t="shared" si="0"/>
        <v>3.1637176370598548E-2</v>
      </c>
      <c r="F13" s="8"/>
      <c r="G13" s="8"/>
      <c r="H13" s="8"/>
      <c r="I13" s="8"/>
      <c r="J13" s="56"/>
      <c r="K13" s="8"/>
      <c r="L13" s="2"/>
      <c r="M13" s="2"/>
      <c r="N13" s="9"/>
      <c r="O13" s="2"/>
      <c r="P13" s="9"/>
      <c r="Q13" s="9"/>
      <c r="R13" s="9"/>
      <c r="S13" s="2"/>
      <c r="T13" s="2"/>
      <c r="U13" s="9"/>
      <c r="V13" s="9"/>
      <c r="W13" s="9"/>
      <c r="X13" s="9"/>
      <c r="Z13" s="2"/>
      <c r="AA13" s="9"/>
      <c r="AB13" s="9"/>
      <c r="AC13" s="2"/>
      <c r="AD13" s="9"/>
      <c r="AE13" s="9"/>
      <c r="AF13" s="9"/>
      <c r="AG13" s="2"/>
      <c r="AH13" s="2"/>
      <c r="AI13" s="2"/>
      <c r="AJ13" s="57"/>
      <c r="AK13" s="9"/>
      <c r="AL13" s="9"/>
      <c r="AM13" s="9"/>
      <c r="AN13" s="2"/>
      <c r="AO13" s="9"/>
      <c r="AP13" s="2"/>
      <c r="AQ13" s="9"/>
      <c r="AR13" s="2"/>
      <c r="AS13" s="9"/>
      <c r="AT13" s="2"/>
      <c r="AU13" s="9"/>
      <c r="AV13" s="2"/>
      <c r="AW13" s="9"/>
      <c r="AX13" s="9"/>
      <c r="AY13" s="9"/>
      <c r="AZ13" s="2"/>
      <c r="BA13" s="2"/>
      <c r="BB13" s="2"/>
      <c r="BC13" s="9"/>
      <c r="BD13" s="9"/>
      <c r="BE13" s="2"/>
      <c r="BF13" s="2"/>
      <c r="BG13" s="2"/>
      <c r="BH13" s="2"/>
      <c r="BI13" s="9"/>
      <c r="BJ13" s="2"/>
      <c r="BK13" s="2"/>
      <c r="BL13" s="9"/>
      <c r="BM13" s="2"/>
    </row>
    <row r="14" spans="1:65" ht="15.75" customHeight="1" x14ac:dyDescent="0.15">
      <c r="A14" s="65" t="s">
        <v>9</v>
      </c>
      <c r="B14">
        <v>10.3637</v>
      </c>
      <c r="C14" s="66">
        <v>2.72887323943662</v>
      </c>
      <c r="D14" s="66">
        <f t="shared" si="1"/>
        <v>26.331071330090801</v>
      </c>
      <c r="E14" s="67">
        <f t="shared" si="0"/>
        <v>2.3920791889964793E-2</v>
      </c>
      <c r="F14" s="8"/>
      <c r="G14" s="8"/>
      <c r="H14" s="8"/>
      <c r="I14" s="8"/>
      <c r="J14" s="56"/>
      <c r="K14" s="8"/>
      <c r="L14" s="2"/>
      <c r="M14" s="2"/>
      <c r="N14" s="9"/>
      <c r="O14" s="2"/>
      <c r="P14" s="9"/>
      <c r="Q14" s="9"/>
      <c r="R14" s="9"/>
      <c r="S14" s="2"/>
      <c r="T14" s="2"/>
      <c r="U14" s="9"/>
      <c r="V14" s="9"/>
      <c r="W14" s="9"/>
      <c r="X14" s="9"/>
      <c r="Z14" s="2"/>
      <c r="AA14" s="9"/>
      <c r="AB14" s="9"/>
      <c r="AC14" s="2"/>
      <c r="AD14" s="9"/>
      <c r="AE14" s="9"/>
      <c r="AF14" s="9"/>
      <c r="AG14" s="2"/>
      <c r="AH14" s="2"/>
      <c r="AI14" s="2"/>
      <c r="AJ14" s="57"/>
      <c r="AK14" s="9"/>
      <c r="AL14" s="9"/>
      <c r="AM14" s="9"/>
      <c r="AN14" s="2"/>
      <c r="AO14" s="9"/>
      <c r="AP14" s="2"/>
      <c r="AQ14" s="9"/>
      <c r="AR14" s="2"/>
      <c r="AS14" s="9"/>
      <c r="AT14" s="2"/>
      <c r="AU14" s="9"/>
      <c r="AV14" s="2"/>
      <c r="AW14" s="9"/>
      <c r="AX14" s="9"/>
      <c r="AY14" s="9"/>
      <c r="AZ14" s="2"/>
      <c r="BA14" s="2"/>
      <c r="BB14" s="2"/>
      <c r="BC14" s="9"/>
      <c r="BD14" s="9"/>
      <c r="BI14" s="58"/>
      <c r="BL14" s="58"/>
    </row>
    <row r="15" spans="1:65" ht="15.75" customHeight="1" x14ac:dyDescent="0.15">
      <c r="A15" s="65" t="s">
        <v>10</v>
      </c>
      <c r="B15">
        <v>11.056900000000001</v>
      </c>
      <c r="C15" s="66">
        <v>1.76056338028169</v>
      </c>
      <c r="D15" s="66">
        <f t="shared" si="1"/>
        <v>15.922757556654126</v>
      </c>
      <c r="E15" s="67">
        <f t="shared" si="0"/>
        <v>1.5432768961267607E-2</v>
      </c>
      <c r="F15" s="8"/>
      <c r="G15" s="8"/>
      <c r="H15" s="8"/>
      <c r="I15" s="8"/>
      <c r="J15" s="56"/>
      <c r="K15" s="8"/>
      <c r="L15" s="2"/>
      <c r="M15" s="2"/>
      <c r="N15" s="9"/>
      <c r="O15" s="2"/>
      <c r="P15" s="9"/>
      <c r="Q15" s="9"/>
      <c r="R15" s="9"/>
      <c r="S15" s="2"/>
      <c r="T15" s="2"/>
      <c r="U15" s="9"/>
      <c r="V15" s="9"/>
      <c r="W15" s="9"/>
      <c r="X15" s="9"/>
      <c r="Z15" s="2"/>
      <c r="AA15" s="9"/>
      <c r="AB15" s="9"/>
      <c r="AC15" s="2"/>
      <c r="AD15" s="9"/>
      <c r="AE15" s="9"/>
      <c r="AF15" s="9"/>
      <c r="AG15" s="2"/>
      <c r="AH15" s="2"/>
      <c r="AI15" s="2"/>
      <c r="AJ15" s="57"/>
      <c r="AK15" s="9"/>
      <c r="AL15" s="9"/>
      <c r="AM15" s="9"/>
      <c r="AN15" s="2"/>
      <c r="AO15" s="9"/>
      <c r="AP15" s="2"/>
      <c r="AQ15" s="9"/>
      <c r="AR15" s="2"/>
      <c r="AS15" s="9"/>
      <c r="AT15" s="2"/>
      <c r="AU15" s="9"/>
      <c r="AV15" s="2"/>
      <c r="AW15" s="9"/>
      <c r="AX15" s="9"/>
      <c r="AY15" s="9"/>
      <c r="AZ15" s="2"/>
      <c r="BA15" s="2"/>
      <c r="BB15" s="2"/>
      <c r="BC15" s="9"/>
      <c r="BD15" s="9"/>
      <c r="BE15" s="2"/>
      <c r="BF15" s="2"/>
      <c r="BG15" s="2"/>
      <c r="BH15" s="2"/>
      <c r="BI15" s="9"/>
      <c r="BJ15" s="2"/>
      <c r="BK15" s="2"/>
      <c r="BL15" s="9"/>
      <c r="BM15" s="2"/>
    </row>
    <row r="16" spans="1:65" ht="15.75" customHeight="1" x14ac:dyDescent="0.15">
      <c r="A16" s="65" t="s">
        <v>11</v>
      </c>
      <c r="B16">
        <v>7.5761000000000003</v>
      </c>
      <c r="C16" s="66">
        <v>1.5258215962441299</v>
      </c>
      <c r="D16" s="66">
        <f t="shared" si="1"/>
        <v>20.13993474537202</v>
      </c>
      <c r="E16" s="67">
        <f t="shared" si="0"/>
        <v>1.3375066433098578E-2</v>
      </c>
      <c r="F16" s="8"/>
      <c r="G16" s="8"/>
      <c r="H16" s="8"/>
      <c r="I16" s="8"/>
      <c r="J16" s="56"/>
      <c r="K16" s="8"/>
      <c r="L16" s="2"/>
      <c r="M16" s="2"/>
      <c r="N16" s="9"/>
      <c r="O16" s="2"/>
      <c r="P16" s="9"/>
      <c r="Q16" s="9"/>
      <c r="R16" s="9"/>
      <c r="S16" s="2"/>
      <c r="T16" s="2"/>
      <c r="U16" s="9"/>
      <c r="V16" s="9"/>
      <c r="W16" s="9"/>
      <c r="X16" s="9"/>
      <c r="Z16" s="2"/>
      <c r="AA16" s="9"/>
      <c r="AB16" s="9"/>
      <c r="AC16" s="2"/>
      <c r="AD16" s="9"/>
      <c r="AE16" s="9"/>
      <c r="AF16" s="9"/>
      <c r="AG16" s="2"/>
      <c r="AH16" s="2"/>
      <c r="AI16" s="2"/>
      <c r="AJ16" s="57"/>
      <c r="AK16" s="9"/>
      <c r="AL16" s="9"/>
      <c r="AM16" s="9"/>
      <c r="AN16" s="2"/>
      <c r="AO16" s="9"/>
      <c r="AP16" s="2"/>
      <c r="AQ16" s="9"/>
      <c r="AR16" s="2"/>
      <c r="AS16" s="9"/>
      <c r="AT16" s="2"/>
      <c r="AU16" s="9"/>
      <c r="AV16" s="2"/>
      <c r="AW16" s="9"/>
      <c r="AX16" s="9"/>
      <c r="AY16" s="9"/>
      <c r="AZ16" s="2"/>
      <c r="BA16" s="2"/>
      <c r="BB16" s="2"/>
      <c r="BC16" s="9"/>
      <c r="BD16" s="9"/>
      <c r="BI16" s="58"/>
      <c r="BL16" s="58"/>
    </row>
    <row r="17" spans="1:65" ht="15.75" customHeight="1" x14ac:dyDescent="0.15">
      <c r="A17" s="65" t="s">
        <v>12</v>
      </c>
      <c r="B17">
        <v>12.726900000000001</v>
      </c>
      <c r="C17" s="66">
        <v>4.1666666666666696</v>
      </c>
      <c r="D17" s="66">
        <f t="shared" si="1"/>
        <v>32.739054024677415</v>
      </c>
      <c r="E17" s="67">
        <f t="shared" si="0"/>
        <v>3.6524219875000027E-2</v>
      </c>
      <c r="F17" s="8"/>
      <c r="G17" s="8"/>
      <c r="H17" s="8"/>
      <c r="I17" s="8"/>
      <c r="J17" s="56"/>
      <c r="K17" s="8"/>
      <c r="L17" s="2"/>
      <c r="M17" s="2"/>
      <c r="N17" s="9"/>
      <c r="O17" s="2"/>
      <c r="P17" s="9"/>
      <c r="Q17" s="9"/>
      <c r="R17" s="9"/>
      <c r="S17" s="2"/>
      <c r="T17" s="2"/>
      <c r="U17" s="9"/>
      <c r="V17" s="9"/>
      <c r="W17" s="9"/>
      <c r="X17" s="9"/>
      <c r="Z17" s="2"/>
      <c r="AA17" s="9"/>
      <c r="AB17" s="9"/>
      <c r="AC17" s="2"/>
      <c r="AD17" s="9"/>
      <c r="AE17" s="9"/>
      <c r="AF17" s="9"/>
      <c r="AG17" s="2"/>
      <c r="AH17" s="2"/>
      <c r="AI17" s="2"/>
      <c r="AJ17" s="57"/>
      <c r="AK17" s="9"/>
      <c r="AL17" s="9"/>
      <c r="AM17" s="9"/>
      <c r="AN17" s="2"/>
      <c r="AO17" s="9"/>
      <c r="AP17" s="2"/>
      <c r="AQ17" s="9"/>
      <c r="AR17" s="2"/>
      <c r="AS17" s="9"/>
      <c r="AT17" s="2"/>
      <c r="AU17" s="9"/>
      <c r="AV17" s="2"/>
      <c r="AW17" s="9"/>
      <c r="AX17" s="9"/>
      <c r="AY17" s="9"/>
      <c r="AZ17" s="2"/>
      <c r="BA17" s="2"/>
      <c r="BB17" s="2"/>
      <c r="BC17" s="9"/>
      <c r="BD17" s="9"/>
      <c r="BE17" s="2"/>
      <c r="BF17" s="2"/>
      <c r="BG17" s="2"/>
      <c r="BH17" s="2"/>
      <c r="BI17" s="9"/>
      <c r="BJ17" s="2"/>
      <c r="BK17" s="2"/>
      <c r="BL17" s="9"/>
      <c r="BM17" s="2"/>
    </row>
    <row r="18" spans="1:65" ht="15.75" customHeight="1" x14ac:dyDescent="0.15">
      <c r="A18" s="65" t="s">
        <v>13</v>
      </c>
      <c r="B18">
        <v>10.7334</v>
      </c>
      <c r="C18" s="66">
        <v>3.52112676056338</v>
      </c>
      <c r="D18" s="66">
        <f t="shared" si="1"/>
        <v>32.805325065341641</v>
      </c>
      <c r="E18" s="67">
        <f t="shared" si="0"/>
        <v>3.0865537922535213E-2</v>
      </c>
      <c r="F18" s="8"/>
      <c r="G18" s="8"/>
      <c r="H18" s="8"/>
      <c r="I18" s="8"/>
      <c r="J18" s="56"/>
      <c r="K18" s="8"/>
      <c r="L18" s="2"/>
      <c r="M18" s="2"/>
      <c r="N18" s="9"/>
      <c r="O18" s="2"/>
      <c r="P18" s="9"/>
      <c r="Q18" s="9"/>
      <c r="R18" s="9"/>
      <c r="S18" s="2"/>
      <c r="T18" s="2"/>
      <c r="U18" s="9"/>
      <c r="V18" s="9"/>
      <c r="W18" s="9"/>
      <c r="X18" s="9"/>
      <c r="Z18" s="2"/>
      <c r="AA18" s="9"/>
      <c r="AB18" s="9"/>
      <c r="AC18" s="2"/>
      <c r="AD18" s="9"/>
      <c r="AE18" s="9"/>
      <c r="AF18" s="9"/>
      <c r="AG18" s="2"/>
      <c r="AH18" s="2"/>
      <c r="AI18" s="2"/>
      <c r="AJ18" s="57"/>
      <c r="AK18" s="9"/>
      <c r="AL18" s="9"/>
      <c r="AM18" s="9"/>
      <c r="AN18" s="2"/>
      <c r="AO18" s="9"/>
      <c r="AP18" s="2"/>
      <c r="AQ18" s="9"/>
      <c r="AR18" s="2"/>
      <c r="AS18" s="9"/>
      <c r="AT18" s="2"/>
      <c r="AU18" s="9"/>
      <c r="AV18" s="2"/>
      <c r="AW18" s="9"/>
      <c r="AX18" s="9"/>
      <c r="AY18" s="9"/>
      <c r="AZ18" s="2"/>
      <c r="BA18" s="2"/>
      <c r="BB18" s="2"/>
      <c r="BC18" s="9"/>
      <c r="BD18" s="9"/>
      <c r="BI18" s="58"/>
      <c r="BL18" s="58"/>
      <c r="BM18" s="2"/>
    </row>
    <row r="19" spans="1:65" ht="15.75" customHeight="1" x14ac:dyDescent="0.15">
      <c r="A19" s="65" t="s">
        <v>14</v>
      </c>
      <c r="B19">
        <v>17.101400000000002</v>
      </c>
      <c r="C19" s="66">
        <v>5.1349765258215898</v>
      </c>
      <c r="D19" s="66">
        <f t="shared" si="1"/>
        <v>30.026644168439947</v>
      </c>
      <c r="E19" s="67">
        <f t="shared" si="0"/>
        <v>4.5012242803697131E-2</v>
      </c>
      <c r="F19" s="8"/>
      <c r="G19" s="8"/>
      <c r="H19" s="8"/>
      <c r="I19" s="8"/>
      <c r="J19" s="56"/>
      <c r="K19" s="8"/>
      <c r="L19" s="2"/>
      <c r="M19" s="2"/>
      <c r="N19" s="9"/>
      <c r="O19" s="2"/>
      <c r="P19" s="9"/>
      <c r="Q19" s="9"/>
      <c r="R19" s="9"/>
      <c r="S19" s="2"/>
      <c r="T19" s="2"/>
      <c r="U19" s="9"/>
      <c r="V19" s="9"/>
      <c r="W19" s="9"/>
      <c r="X19" s="9"/>
      <c r="Z19" s="2"/>
      <c r="AA19" s="9"/>
      <c r="AB19" s="9"/>
      <c r="AC19" s="2"/>
      <c r="AD19" s="9"/>
      <c r="AE19" s="9"/>
      <c r="AF19" s="9"/>
      <c r="AG19" s="2"/>
      <c r="AH19" s="2"/>
      <c r="AI19" s="2"/>
      <c r="AJ19" s="57"/>
      <c r="AK19" s="9"/>
      <c r="AL19" s="9"/>
      <c r="AM19" s="9"/>
      <c r="AN19" s="2"/>
      <c r="AO19" s="9"/>
      <c r="AP19" s="2"/>
      <c r="AQ19" s="9"/>
      <c r="AR19" s="2"/>
      <c r="AS19" s="9"/>
      <c r="AT19" s="2"/>
      <c r="AU19" s="9"/>
      <c r="AV19" s="2"/>
      <c r="AW19" s="9"/>
      <c r="AX19" s="9"/>
      <c r="AY19" s="9"/>
      <c r="AZ19" s="2"/>
      <c r="BA19" s="2"/>
      <c r="BB19" s="2"/>
      <c r="BC19" s="9"/>
      <c r="BD19" s="9"/>
      <c r="BE19" s="2"/>
      <c r="BF19" s="2"/>
      <c r="BG19" s="2"/>
      <c r="BH19" s="2"/>
      <c r="BI19" s="9"/>
      <c r="BJ19" s="2"/>
      <c r="BK19" s="2"/>
      <c r="BL19" s="9"/>
      <c r="BM19" s="2"/>
    </row>
    <row r="20" spans="1:65" ht="15.75" customHeight="1" x14ac:dyDescent="0.15">
      <c r="A20" s="65" t="s">
        <v>15</v>
      </c>
      <c r="B20">
        <v>13.870900000000001</v>
      </c>
      <c r="C20" s="66">
        <v>4.1079812206572797</v>
      </c>
      <c r="D20" s="66">
        <f t="shared" si="1"/>
        <v>29.615823202944867</v>
      </c>
      <c r="E20" s="67">
        <f t="shared" si="0"/>
        <v>3.6009794242957777E-2</v>
      </c>
      <c r="F20" s="8"/>
      <c r="G20" s="8"/>
      <c r="H20" s="8"/>
      <c r="I20" s="8"/>
      <c r="J20" s="56"/>
      <c r="K20" s="8"/>
      <c r="L20" s="2"/>
      <c r="M20" s="2"/>
      <c r="N20" s="9"/>
      <c r="O20" s="2"/>
      <c r="P20" s="9"/>
      <c r="Q20" s="9"/>
      <c r="R20" s="9"/>
      <c r="S20" s="2"/>
      <c r="T20" s="2"/>
      <c r="U20" s="9"/>
      <c r="V20" s="9"/>
      <c r="W20" s="9"/>
      <c r="X20" s="9"/>
      <c r="Z20" s="2"/>
      <c r="AA20" s="9"/>
      <c r="AB20" s="9"/>
      <c r="AC20" s="2"/>
      <c r="AD20" s="9"/>
      <c r="AE20" s="9"/>
      <c r="AF20" s="9"/>
      <c r="AG20" s="2"/>
      <c r="AH20" s="2"/>
      <c r="AI20" s="2"/>
      <c r="AJ20" s="57"/>
      <c r="AK20" s="9"/>
      <c r="AL20" s="9"/>
      <c r="AM20" s="9"/>
      <c r="AN20" s="2"/>
      <c r="AO20" s="9"/>
      <c r="AP20" s="2"/>
      <c r="AQ20" s="9"/>
      <c r="AR20" s="2"/>
      <c r="AS20" s="9"/>
      <c r="AT20" s="2"/>
      <c r="AU20" s="9"/>
      <c r="AV20" s="2"/>
      <c r="AW20" s="9"/>
      <c r="AX20" s="9"/>
      <c r="AY20" s="9"/>
      <c r="AZ20" s="2"/>
      <c r="BA20" s="2"/>
      <c r="BB20" s="2"/>
      <c r="BC20" s="9"/>
      <c r="BD20" s="9"/>
    </row>
    <row r="21" spans="1:65" ht="15.75" customHeight="1" x14ac:dyDescent="0.15">
      <c r="A21" s="65" t="s">
        <v>16</v>
      </c>
      <c r="B21">
        <v>17.174299999999999</v>
      </c>
      <c r="C21" s="66">
        <v>8.6854460093896702</v>
      </c>
      <c r="D21" s="66">
        <f t="shared" si="1"/>
        <v>50.572343614526773</v>
      </c>
      <c r="E21" s="67">
        <f t="shared" si="0"/>
        <v>7.6134993542253518E-2</v>
      </c>
      <c r="F21" s="8"/>
      <c r="G21" s="8"/>
      <c r="H21" s="8"/>
      <c r="I21" s="8"/>
      <c r="J21" s="56"/>
      <c r="K21" s="8"/>
      <c r="L21" s="2"/>
      <c r="M21" s="2"/>
      <c r="N21" s="9"/>
      <c r="O21" s="2"/>
      <c r="P21" s="9"/>
      <c r="Q21" s="9"/>
      <c r="R21" s="9"/>
      <c r="S21" s="2"/>
      <c r="T21" s="2"/>
      <c r="U21" s="9"/>
      <c r="V21" s="9"/>
      <c r="W21" s="9"/>
      <c r="X21" s="9"/>
      <c r="Z21" s="2"/>
      <c r="AA21" s="9"/>
      <c r="AB21" s="9"/>
      <c r="AC21" s="2"/>
      <c r="AD21" s="9"/>
      <c r="AE21" s="9"/>
      <c r="AF21" s="9"/>
      <c r="AG21" s="2"/>
      <c r="AH21" s="2"/>
      <c r="AI21" s="2"/>
      <c r="AJ21" s="57"/>
      <c r="AK21" s="9"/>
      <c r="AL21" s="9"/>
      <c r="AM21" s="9"/>
      <c r="AN21" s="2"/>
      <c r="AO21" s="9"/>
      <c r="AP21" s="2"/>
      <c r="AQ21" s="9"/>
      <c r="AR21" s="2"/>
      <c r="AS21" s="9"/>
      <c r="AT21" s="2"/>
      <c r="AU21" s="9"/>
      <c r="AV21" s="2"/>
      <c r="AW21" s="9"/>
      <c r="AX21" s="9"/>
      <c r="AY21" s="9"/>
      <c r="AZ21" s="2"/>
      <c r="BA21" s="2"/>
      <c r="BB21" s="2"/>
      <c r="BC21" s="9"/>
      <c r="BD21" s="9"/>
    </row>
    <row r="22" spans="1:65" ht="15.75" customHeight="1" x14ac:dyDescent="0.15">
      <c r="A22" s="65" t="s">
        <v>17</v>
      </c>
      <c r="B22">
        <v>12.8475</v>
      </c>
      <c r="C22" s="66">
        <v>8.3626760563380298</v>
      </c>
      <c r="D22" s="66">
        <f t="shared" si="1"/>
        <v>65.09185488490391</v>
      </c>
      <c r="E22" s="67">
        <f t="shared" si="0"/>
        <v>7.3305652566021146E-2</v>
      </c>
      <c r="F22" s="8"/>
      <c r="G22" s="8"/>
      <c r="H22" s="8"/>
      <c r="I22" s="8"/>
      <c r="J22" s="56"/>
      <c r="K22" s="8"/>
      <c r="L22" s="2"/>
      <c r="M22" s="2"/>
      <c r="N22" s="9"/>
      <c r="O22" s="2"/>
      <c r="P22" s="9"/>
      <c r="Q22" s="9"/>
      <c r="R22" s="9"/>
      <c r="S22" s="2"/>
      <c r="T22" s="2"/>
      <c r="U22" s="9"/>
      <c r="V22" s="9"/>
      <c r="W22" s="9"/>
      <c r="X22" s="9"/>
      <c r="Z22" s="2"/>
      <c r="AA22" s="9"/>
      <c r="AB22" s="9"/>
      <c r="AC22" s="2"/>
      <c r="AD22" s="9"/>
      <c r="AE22" s="9"/>
      <c r="AF22" s="9"/>
      <c r="AG22" s="2"/>
      <c r="AH22" s="2"/>
      <c r="AI22" s="2"/>
      <c r="AJ22" s="57"/>
      <c r="AK22" s="9"/>
      <c r="AL22" s="9"/>
      <c r="AM22" s="9"/>
      <c r="AN22" s="2"/>
      <c r="AO22" s="9"/>
      <c r="AP22" s="2"/>
      <c r="AQ22" s="9"/>
      <c r="AR22" s="2"/>
      <c r="AS22" s="9"/>
      <c r="AT22" s="2"/>
      <c r="AU22" s="9"/>
      <c r="AV22" s="2"/>
      <c r="AW22" s="9"/>
      <c r="AX22" s="9"/>
      <c r="AY22" s="9"/>
      <c r="AZ22" s="2"/>
      <c r="BA22" s="2"/>
      <c r="BB22" s="2"/>
      <c r="BC22" s="9"/>
      <c r="BD22" s="9"/>
    </row>
    <row r="23" spans="1:65" ht="15.75" customHeight="1" x14ac:dyDescent="0.15">
      <c r="A23" s="65" t="s">
        <v>18</v>
      </c>
      <c r="B23">
        <v>6.6546000000000003</v>
      </c>
      <c r="C23" s="66">
        <v>2.3474178403755901</v>
      </c>
      <c r="D23" s="66">
        <f t="shared" si="1"/>
        <v>35.27511556480615</v>
      </c>
      <c r="E23" s="67">
        <f t="shared" si="0"/>
        <v>2.057702528169017E-2</v>
      </c>
      <c r="F23" s="8"/>
      <c r="G23" s="8"/>
      <c r="H23" s="8"/>
      <c r="I23" s="8"/>
      <c r="J23" s="56"/>
      <c r="K23" s="8"/>
      <c r="L23" s="2"/>
      <c r="M23" s="2"/>
      <c r="N23" s="9"/>
      <c r="O23" s="2"/>
      <c r="P23" s="9"/>
      <c r="Q23" s="9"/>
      <c r="R23" s="9"/>
      <c r="S23" s="2"/>
      <c r="T23" s="2"/>
      <c r="U23" s="9"/>
      <c r="V23" s="9"/>
      <c r="W23" s="9"/>
      <c r="X23" s="9"/>
      <c r="Z23" s="2"/>
      <c r="AA23" s="9"/>
      <c r="AB23" s="9"/>
      <c r="AC23" s="2"/>
      <c r="AD23" s="9"/>
      <c r="AE23" s="9"/>
      <c r="AF23" s="9"/>
      <c r="AG23" s="2"/>
      <c r="AH23" s="2"/>
      <c r="AI23" s="2"/>
      <c r="AJ23" s="57"/>
      <c r="AK23" s="9"/>
      <c r="AL23" s="9"/>
      <c r="AM23" s="9"/>
      <c r="AN23" s="2"/>
      <c r="AO23" s="9"/>
      <c r="AP23" s="2"/>
      <c r="AQ23" s="9"/>
      <c r="AR23" s="2"/>
      <c r="AS23" s="9"/>
      <c r="AT23" s="2"/>
      <c r="AU23" s="9"/>
      <c r="AV23" s="2"/>
      <c r="AW23" s="9"/>
      <c r="AX23" s="9"/>
      <c r="AY23" s="9"/>
      <c r="AZ23" s="2"/>
      <c r="BA23" s="2"/>
      <c r="BB23" s="2"/>
      <c r="BC23" s="9"/>
      <c r="BD23" s="9"/>
    </row>
    <row r="24" spans="1:65" ht="15.75" customHeight="1" x14ac:dyDescent="0.15">
      <c r="A24" s="65" t="s">
        <v>19</v>
      </c>
      <c r="B24">
        <v>13.7133</v>
      </c>
      <c r="C24" s="66">
        <v>4.8122065727699503</v>
      </c>
      <c r="D24" s="66">
        <f t="shared" si="1"/>
        <v>35.091528463389196</v>
      </c>
      <c r="E24" s="67">
        <f t="shared" si="0"/>
        <v>4.2182901827464765E-2</v>
      </c>
      <c r="F24" s="8"/>
      <c r="G24" s="8"/>
      <c r="H24" s="8"/>
      <c r="I24" s="8"/>
      <c r="J24" s="56"/>
      <c r="K24" s="8"/>
      <c r="L24" s="2"/>
      <c r="M24" s="2"/>
      <c r="N24" s="9"/>
      <c r="O24" s="2"/>
      <c r="P24" s="9"/>
      <c r="Q24" s="9"/>
      <c r="R24" s="9"/>
      <c r="S24" s="2"/>
      <c r="T24" s="2"/>
      <c r="U24" s="9"/>
      <c r="V24" s="9"/>
      <c r="W24" s="9"/>
      <c r="X24" s="9"/>
      <c r="Z24" s="2"/>
      <c r="AA24" s="9"/>
      <c r="AB24" s="9"/>
      <c r="AC24" s="2"/>
      <c r="AD24" s="9"/>
      <c r="AE24" s="9"/>
      <c r="AF24" s="9"/>
      <c r="AG24" s="2"/>
      <c r="AH24" s="2"/>
      <c r="AI24" s="2"/>
      <c r="AJ24" s="57"/>
      <c r="AK24" s="9"/>
      <c r="AL24" s="9"/>
      <c r="AM24" s="9"/>
      <c r="AN24" s="2"/>
      <c r="AO24" s="9"/>
      <c r="AP24" s="2"/>
      <c r="AQ24" s="9"/>
      <c r="AR24" s="2"/>
      <c r="AS24" s="9"/>
      <c r="AT24" s="2"/>
      <c r="AU24" s="9"/>
      <c r="AV24" s="2"/>
      <c r="AW24" s="9"/>
      <c r="AX24" s="9"/>
      <c r="AY24" s="9"/>
      <c r="AZ24" s="2"/>
      <c r="BA24" s="2"/>
      <c r="BB24" s="2"/>
      <c r="BC24" s="9"/>
      <c r="BD24" s="9"/>
    </row>
    <row r="25" spans="1:65" ht="15.75" customHeight="1" x14ac:dyDescent="0.15">
      <c r="A25" s="65" t="s">
        <v>20</v>
      </c>
      <c r="B25">
        <v>14.119</v>
      </c>
      <c r="C25" s="66">
        <v>4.48943661971831</v>
      </c>
      <c r="D25" s="66">
        <f t="shared" si="1"/>
        <v>31.797128831491676</v>
      </c>
      <c r="E25" s="67">
        <f>C25*8765.81277/(1000*1000)</f>
        <v>3.9353560851232393E-2</v>
      </c>
      <c r="F25" s="8"/>
      <c r="G25" s="8"/>
      <c r="H25" s="8"/>
      <c r="I25" s="8"/>
      <c r="J25" s="56"/>
      <c r="K25" s="8"/>
      <c r="L25" s="2"/>
      <c r="M25" s="2"/>
      <c r="N25" s="9"/>
      <c r="O25" s="2"/>
      <c r="P25" s="9"/>
      <c r="Q25" s="9"/>
      <c r="R25" s="9"/>
      <c r="S25" s="2"/>
      <c r="T25" s="2"/>
      <c r="U25" s="9"/>
      <c r="V25" s="9"/>
      <c r="W25" s="9"/>
      <c r="X25" s="9"/>
      <c r="Z25" s="2"/>
      <c r="AA25" s="9"/>
      <c r="AB25" s="9"/>
      <c r="AC25" s="2"/>
      <c r="AD25" s="9"/>
      <c r="AE25" s="9"/>
      <c r="AF25" s="9"/>
      <c r="AG25" s="2"/>
      <c r="AH25" s="2"/>
      <c r="AI25" s="2"/>
      <c r="AJ25" s="57"/>
      <c r="AK25" s="9"/>
      <c r="AL25" s="9"/>
      <c r="AM25" s="9"/>
      <c r="AN25" s="2"/>
      <c r="AO25" s="9"/>
      <c r="AP25" s="2"/>
      <c r="AQ25" s="9"/>
      <c r="AR25" s="2"/>
      <c r="AS25" s="9"/>
      <c r="AT25" s="2"/>
      <c r="AU25" s="9"/>
      <c r="AV25" s="2"/>
      <c r="AW25" s="9"/>
      <c r="AX25" s="9"/>
      <c r="AY25" s="9"/>
      <c r="AZ25" s="2"/>
      <c r="BA25" s="2"/>
      <c r="BB25" s="2"/>
      <c r="BC25" s="9"/>
      <c r="BD25" s="9"/>
    </row>
    <row r="26" spans="1:65" ht="15.75" customHeight="1" x14ac:dyDescent="0.15">
      <c r="A26" s="65" t="s">
        <v>21</v>
      </c>
      <c r="B26">
        <v>6.9372999999999996</v>
      </c>
      <c r="C26" s="66">
        <v>2.67018779342723</v>
      </c>
      <c r="D26" s="66">
        <f t="shared" si="1"/>
        <v>38.490303049129061</v>
      </c>
      <c r="E26" s="67">
        <f>C26*8765.81277/(1000*1000)</f>
        <v>2.3406366257922535E-2</v>
      </c>
      <c r="F26" s="8"/>
      <c r="G26" s="8"/>
      <c r="H26" s="8"/>
      <c r="I26" s="8"/>
      <c r="J26" s="56"/>
      <c r="K26" s="8"/>
      <c r="L26" s="2"/>
      <c r="M26" s="2"/>
      <c r="N26" s="9"/>
      <c r="O26" s="2"/>
      <c r="P26" s="9"/>
      <c r="Q26" s="9"/>
      <c r="R26" s="9"/>
      <c r="S26" s="2"/>
      <c r="T26" s="2"/>
      <c r="U26" s="9"/>
      <c r="V26" s="9"/>
      <c r="W26" s="9"/>
      <c r="X26" s="9"/>
      <c r="Z26" s="2"/>
      <c r="AA26" s="9"/>
      <c r="AB26" s="9"/>
      <c r="AC26" s="2"/>
      <c r="AD26" s="9"/>
      <c r="AE26" s="9"/>
      <c r="AF26" s="9"/>
      <c r="AG26" s="2"/>
      <c r="AH26" s="2"/>
      <c r="AI26" s="2"/>
      <c r="AJ26" s="57"/>
      <c r="AK26" s="9"/>
      <c r="AL26" s="9"/>
      <c r="AM26" s="9"/>
      <c r="AN26" s="2"/>
      <c r="AO26" s="9"/>
      <c r="AP26" s="2"/>
      <c r="AQ26" s="9"/>
      <c r="AR26" s="2"/>
      <c r="AS26" s="9"/>
      <c r="AT26" s="2"/>
      <c r="AU26" s="9"/>
      <c r="AV26" s="2"/>
      <c r="AW26" s="9"/>
      <c r="AX26" s="9"/>
      <c r="AY26" s="9"/>
      <c r="AZ26" s="2"/>
      <c r="BA26" s="2"/>
      <c r="BB26" s="2"/>
      <c r="BC26" s="9"/>
      <c r="BD26" s="9"/>
    </row>
    <row r="27" spans="1:65" ht="15.75" customHeight="1" x14ac:dyDescent="0.15">
      <c r="A27" s="65" t="s">
        <v>22</v>
      </c>
      <c r="B27">
        <v>12.051500000000001</v>
      </c>
      <c r="C27" s="66">
        <v>3.4917840375586802</v>
      </c>
      <c r="D27" s="66">
        <f t="shared" si="1"/>
        <v>28.973854188762228</v>
      </c>
      <c r="E27" s="67">
        <f t="shared" ref="E27:E45" si="2">C27*8765.81277/(1000*1000)</f>
        <v>3.0608325106514039E-2</v>
      </c>
      <c r="F27" s="8"/>
      <c r="G27" s="8"/>
      <c r="H27" s="8"/>
      <c r="I27" s="8"/>
      <c r="J27" s="56"/>
      <c r="K27" s="8"/>
      <c r="L27" s="2"/>
      <c r="M27" s="2"/>
      <c r="N27" s="9"/>
      <c r="O27" s="2"/>
      <c r="P27" s="9"/>
      <c r="Q27" s="9"/>
      <c r="R27" s="9"/>
      <c r="S27" s="2"/>
      <c r="T27" s="2"/>
      <c r="U27" s="9"/>
      <c r="V27" s="9"/>
      <c r="W27" s="9"/>
      <c r="X27" s="9"/>
      <c r="Z27" s="2"/>
      <c r="AA27" s="9"/>
      <c r="AB27" s="9"/>
      <c r="AC27" s="2"/>
      <c r="AD27" s="9"/>
      <c r="AE27" s="9"/>
      <c r="AF27" s="9"/>
      <c r="AG27" s="2"/>
      <c r="AH27" s="2"/>
      <c r="AI27" s="2"/>
      <c r="AJ27" s="57"/>
      <c r="AK27" s="9"/>
      <c r="AL27" s="9"/>
      <c r="AM27" s="9"/>
      <c r="AN27" s="2"/>
      <c r="AO27" s="9"/>
      <c r="AP27" s="2"/>
      <c r="AQ27" s="9"/>
      <c r="AR27" s="2"/>
      <c r="AS27" s="9"/>
      <c r="AT27" s="2"/>
      <c r="AU27" s="9"/>
      <c r="AV27" s="2"/>
      <c r="AW27" s="9"/>
      <c r="AX27" s="9"/>
      <c r="AY27" s="9"/>
      <c r="AZ27" s="2"/>
      <c r="BA27" s="2"/>
      <c r="BB27" s="2"/>
      <c r="BC27" s="9"/>
      <c r="BD27" s="9"/>
    </row>
    <row r="28" spans="1:65" ht="15.75" customHeight="1" x14ac:dyDescent="0.15">
      <c r="A28" s="65" t="s">
        <v>23</v>
      </c>
      <c r="B28">
        <v>11.78</v>
      </c>
      <c r="C28" s="66">
        <v>7.0715962441314497</v>
      </c>
      <c r="D28" s="66">
        <f t="shared" si="1"/>
        <v>60.030528388212652</v>
      </c>
      <c r="E28" s="67">
        <f t="shared" si="2"/>
        <v>6.1988288661091503E-2</v>
      </c>
      <c r="F28" s="8"/>
      <c r="G28" s="8"/>
      <c r="H28" s="8"/>
      <c r="I28" s="8"/>
      <c r="J28" s="56"/>
      <c r="K28" s="8"/>
      <c r="L28" s="2"/>
      <c r="M28" s="2"/>
      <c r="N28" s="9"/>
      <c r="O28" s="2"/>
      <c r="P28" s="9"/>
      <c r="Q28" s="9"/>
      <c r="R28" s="9"/>
      <c r="S28" s="2"/>
      <c r="T28" s="2"/>
      <c r="U28" s="9"/>
      <c r="V28" s="9"/>
      <c r="W28" s="9"/>
      <c r="X28" s="9"/>
      <c r="Z28" s="2"/>
      <c r="AA28" s="9"/>
      <c r="AB28" s="9"/>
      <c r="AD28" s="9"/>
      <c r="AE28" s="9"/>
      <c r="AF28" s="9"/>
      <c r="AG28" s="2"/>
      <c r="AH28" s="2"/>
      <c r="AI28" s="2"/>
      <c r="AJ28" s="57"/>
      <c r="AK28" s="9"/>
      <c r="AL28" s="9"/>
      <c r="AM28" s="9"/>
      <c r="AN28" s="2"/>
      <c r="AO28" s="9"/>
      <c r="AP28" s="2"/>
      <c r="AQ28" s="9"/>
      <c r="AR28" s="2"/>
      <c r="AS28" s="9"/>
      <c r="AT28" s="2"/>
      <c r="AU28" s="9"/>
      <c r="AV28" s="2"/>
      <c r="AW28" s="9"/>
      <c r="AX28" s="9"/>
      <c r="AY28" s="9"/>
      <c r="AZ28" s="2"/>
      <c r="BA28" s="2"/>
      <c r="BB28" s="2"/>
      <c r="BC28" s="9"/>
      <c r="BD28" s="9"/>
    </row>
    <row r="29" spans="1:65" ht="15.75" customHeight="1" x14ac:dyDescent="0.15">
      <c r="A29" s="65" t="s">
        <v>24</v>
      </c>
      <c r="B29">
        <v>24.06</v>
      </c>
      <c r="C29" s="66">
        <v>9.3603286384976503</v>
      </c>
      <c r="D29" s="66">
        <f t="shared" si="1"/>
        <v>38.904109054437455</v>
      </c>
      <c r="E29" s="67">
        <f t="shared" si="2"/>
        <v>8.2050888310739423E-2</v>
      </c>
      <c r="F29" s="8"/>
      <c r="G29" s="8"/>
      <c r="H29" s="8"/>
      <c r="I29" s="8"/>
      <c r="J29" s="56"/>
      <c r="K29" s="8"/>
      <c r="L29" s="2"/>
      <c r="M29" s="2"/>
      <c r="N29" s="9"/>
      <c r="O29" s="2"/>
      <c r="P29" s="9"/>
      <c r="Q29" s="9"/>
      <c r="R29" s="9"/>
      <c r="S29" s="2"/>
      <c r="T29" s="2"/>
      <c r="U29" s="9"/>
      <c r="V29" s="9"/>
      <c r="W29" s="9"/>
      <c r="X29" s="9"/>
      <c r="Z29" s="2"/>
      <c r="AA29" s="9"/>
      <c r="AB29" s="9"/>
      <c r="AC29" s="2"/>
      <c r="AD29" s="9"/>
      <c r="AE29" s="9"/>
      <c r="AF29" s="9"/>
      <c r="AG29" s="2"/>
      <c r="AH29" s="2"/>
      <c r="AI29" s="2"/>
      <c r="AJ29" s="57"/>
      <c r="AK29" s="9"/>
      <c r="AL29" s="9"/>
      <c r="AM29" s="9"/>
      <c r="AN29" s="2"/>
      <c r="AO29" s="9"/>
      <c r="AP29" s="2"/>
      <c r="AQ29" s="9"/>
      <c r="AR29" s="2"/>
      <c r="AS29" s="9"/>
      <c r="AT29" s="2"/>
      <c r="AU29" s="9"/>
      <c r="AV29" s="2"/>
      <c r="AW29" s="9"/>
      <c r="AX29" s="9"/>
      <c r="AY29" s="9"/>
      <c r="AZ29" s="2"/>
      <c r="BA29" s="2"/>
      <c r="BB29" s="2"/>
      <c r="BC29" s="9"/>
      <c r="BD29" s="9"/>
    </row>
    <row r="30" spans="1:65" ht="15.75" customHeight="1" x14ac:dyDescent="0.15">
      <c r="A30" s="65" t="s">
        <v>25</v>
      </c>
      <c r="B30">
        <v>9.0012000000000008</v>
      </c>
      <c r="C30" s="66">
        <v>2.67018779342723</v>
      </c>
      <c r="D30" s="66">
        <f t="shared" si="1"/>
        <v>29.6647979539087</v>
      </c>
      <c r="E30" s="67">
        <f t="shared" si="2"/>
        <v>2.3406366257922535E-2</v>
      </c>
      <c r="F30" s="8"/>
      <c r="G30" s="8"/>
      <c r="H30" s="8"/>
      <c r="I30" s="8"/>
      <c r="J30" s="56"/>
      <c r="K30" s="8"/>
      <c r="L30" s="2"/>
      <c r="M30" s="2"/>
      <c r="N30" s="9"/>
      <c r="O30" s="2"/>
      <c r="P30" s="9"/>
      <c r="Q30" s="9"/>
      <c r="R30" s="9"/>
      <c r="S30" s="2"/>
      <c r="T30" s="2"/>
      <c r="U30" s="9"/>
      <c r="V30" s="9"/>
      <c r="W30" s="9"/>
      <c r="X30" s="9"/>
      <c r="Z30" s="2"/>
      <c r="AA30" s="9"/>
      <c r="AB30" s="9"/>
      <c r="AC30" s="2"/>
      <c r="AD30" s="9"/>
      <c r="AE30" s="9"/>
      <c r="AF30" s="9"/>
      <c r="AG30" s="2"/>
      <c r="AH30" s="2"/>
      <c r="AI30" s="2"/>
      <c r="AJ30" s="57"/>
      <c r="AK30" s="9"/>
      <c r="AL30" s="9"/>
      <c r="AM30" s="9"/>
      <c r="AN30" s="2"/>
      <c r="AO30" s="9"/>
      <c r="AP30" s="2"/>
      <c r="AQ30" s="9"/>
      <c r="AR30" s="2"/>
      <c r="AS30" s="9"/>
      <c r="AT30" s="2"/>
      <c r="AU30" s="9"/>
      <c r="AV30" s="2"/>
      <c r="AW30" s="9"/>
      <c r="AX30" s="9"/>
      <c r="AY30" s="9"/>
      <c r="AZ30" s="2"/>
      <c r="BA30" s="2"/>
      <c r="BB30" s="2"/>
      <c r="BC30" s="9"/>
      <c r="BD30" s="9"/>
    </row>
    <row r="31" spans="1:65" ht="15.75" customHeight="1" x14ac:dyDescent="0.15">
      <c r="A31" s="65" t="s">
        <v>26</v>
      </c>
      <c r="B31">
        <v>5.7618999999999998</v>
      </c>
      <c r="C31" s="66">
        <v>2.6408450704225301</v>
      </c>
      <c r="D31" s="66">
        <f>C31/(B31/100)</f>
        <v>45.832886208065574</v>
      </c>
      <c r="E31" s="67">
        <f t="shared" si="2"/>
        <v>2.3149153441901365E-2</v>
      </c>
      <c r="F31" s="8"/>
      <c r="G31" s="8"/>
      <c r="H31" s="8"/>
      <c r="I31" s="8"/>
      <c r="J31" s="56"/>
      <c r="K31" s="8"/>
      <c r="L31" s="2"/>
      <c r="M31" s="2"/>
      <c r="N31" s="9"/>
      <c r="O31" s="2"/>
      <c r="P31" s="9"/>
      <c r="Q31" s="9"/>
      <c r="R31" s="9"/>
      <c r="S31" s="2"/>
      <c r="T31" s="2"/>
      <c r="U31" s="9"/>
      <c r="V31" s="9"/>
      <c r="W31" s="9"/>
      <c r="X31" s="9"/>
      <c r="Z31" s="2"/>
      <c r="AA31" s="9"/>
      <c r="AB31" s="9"/>
      <c r="AC31" s="2"/>
      <c r="AD31" s="9"/>
      <c r="AE31" s="9"/>
      <c r="AF31" s="9"/>
      <c r="AG31" s="2"/>
      <c r="AH31" s="2"/>
      <c r="AI31" s="2"/>
      <c r="AJ31" s="57"/>
      <c r="AK31" s="9"/>
      <c r="AL31" s="9"/>
      <c r="AM31" s="9"/>
      <c r="AN31" s="2"/>
      <c r="AO31" s="9"/>
      <c r="AP31" s="2"/>
      <c r="AQ31" s="9"/>
      <c r="AR31" s="2"/>
      <c r="AS31" s="9"/>
      <c r="AT31" s="2"/>
      <c r="AU31" s="9"/>
      <c r="AV31" s="2"/>
      <c r="AW31" s="9"/>
      <c r="AX31" s="9"/>
      <c r="AY31" s="9"/>
      <c r="AZ31" s="2"/>
      <c r="BA31" s="2"/>
      <c r="BB31" s="2"/>
      <c r="BC31" s="9"/>
      <c r="BD31" s="9"/>
    </row>
    <row r="32" spans="1:65" ht="15.75" customHeight="1" x14ac:dyDescent="0.15">
      <c r="A32" s="65" t="s">
        <v>27</v>
      </c>
      <c r="B32">
        <v>18.9573</v>
      </c>
      <c r="C32" s="66">
        <v>5.4870892018779296</v>
      </c>
      <c r="D32" s="66">
        <f t="shared" si="1"/>
        <v>28.944465730235475</v>
      </c>
      <c r="E32" s="67">
        <f t="shared" si="2"/>
        <v>4.809879659595067E-2</v>
      </c>
      <c r="F32" s="8"/>
      <c r="G32" s="8"/>
      <c r="H32" s="8"/>
      <c r="I32" s="8"/>
      <c r="J32" s="56"/>
      <c r="K32" s="8"/>
      <c r="L32" s="2"/>
      <c r="M32" s="2"/>
      <c r="N32" s="9"/>
      <c r="O32" s="2"/>
      <c r="P32" s="9"/>
      <c r="Q32" s="9"/>
      <c r="R32" s="9"/>
      <c r="S32" s="2"/>
      <c r="T32" s="2"/>
      <c r="U32" s="9"/>
      <c r="V32" s="9"/>
      <c r="W32" s="9"/>
      <c r="X32" s="9"/>
      <c r="Z32" s="2"/>
      <c r="AA32" s="9"/>
      <c r="AB32" s="9"/>
      <c r="AC32" s="2"/>
      <c r="AD32" s="9"/>
      <c r="AE32" s="9"/>
      <c r="AF32" s="9"/>
      <c r="AG32" s="2"/>
      <c r="AH32" s="2"/>
      <c r="AI32" s="2"/>
      <c r="AJ32" s="57"/>
      <c r="AK32" s="9"/>
      <c r="AL32" s="9"/>
      <c r="AM32" s="9"/>
      <c r="AN32" s="2"/>
      <c r="AO32" s="9"/>
      <c r="AP32" s="2"/>
      <c r="AQ32" s="9"/>
      <c r="AR32" s="2"/>
      <c r="AS32" s="9"/>
      <c r="AT32" s="2"/>
      <c r="AU32" s="9"/>
      <c r="AV32" s="2"/>
      <c r="AW32" s="9"/>
      <c r="AX32" s="9"/>
      <c r="AY32" s="9"/>
      <c r="AZ32" s="2"/>
      <c r="BA32" s="2"/>
      <c r="BB32" s="2"/>
      <c r="BC32" s="9"/>
      <c r="BD32" s="9"/>
    </row>
    <row r="33" spans="1:56" ht="15.75" customHeight="1" x14ac:dyDescent="0.15">
      <c r="A33" s="65" t="s">
        <v>28</v>
      </c>
      <c r="B33">
        <v>13.976800000000001</v>
      </c>
      <c r="C33" s="66">
        <v>4.1666666666666696</v>
      </c>
      <c r="D33" s="66">
        <f t="shared" si="1"/>
        <v>29.811306355293553</v>
      </c>
      <c r="E33" s="67">
        <f t="shared" si="2"/>
        <v>3.6524219875000027E-2</v>
      </c>
      <c r="F33" s="8"/>
      <c r="G33" s="8"/>
      <c r="H33" s="8"/>
      <c r="I33" s="8"/>
      <c r="J33" s="56"/>
      <c r="K33" s="8"/>
      <c r="L33" s="2"/>
      <c r="M33" s="2"/>
      <c r="N33" s="9"/>
      <c r="O33" s="2"/>
      <c r="P33" s="9"/>
      <c r="Q33" s="9"/>
      <c r="R33" s="9"/>
      <c r="S33" s="2"/>
      <c r="T33" s="2"/>
      <c r="U33" s="9"/>
      <c r="V33" s="9"/>
      <c r="W33" s="9"/>
      <c r="X33" s="9"/>
      <c r="Z33" s="2"/>
      <c r="AA33" s="9"/>
      <c r="AB33" s="9"/>
      <c r="AC33" s="2"/>
      <c r="AD33" s="9"/>
      <c r="AE33" s="9"/>
      <c r="AF33" s="9"/>
      <c r="AG33" s="2"/>
      <c r="AH33" s="2"/>
      <c r="AI33" s="2"/>
      <c r="AJ33" s="57"/>
      <c r="AK33" s="9"/>
      <c r="AL33" s="9"/>
      <c r="AM33" s="9"/>
      <c r="AN33" s="2"/>
      <c r="AO33" s="9"/>
      <c r="AP33" s="2"/>
      <c r="AQ33" s="9"/>
      <c r="AR33" s="2"/>
      <c r="AS33" s="9"/>
      <c r="AT33" s="2"/>
      <c r="AU33" s="9"/>
      <c r="AV33" s="2"/>
      <c r="AW33" s="9"/>
      <c r="AX33" s="9"/>
      <c r="AY33" s="9"/>
      <c r="AZ33" s="2"/>
      <c r="BA33" s="2"/>
      <c r="BB33" s="2"/>
      <c r="BC33" s="9"/>
      <c r="BD33" s="9"/>
    </row>
    <row r="34" spans="1:56" ht="15.75" customHeight="1" x14ac:dyDescent="0.15">
      <c r="A34" s="65" t="s">
        <v>29</v>
      </c>
      <c r="B34">
        <v>14.8543</v>
      </c>
      <c r="C34" s="66">
        <v>2.52347417840376</v>
      </c>
      <c r="D34" s="66">
        <f t="shared" si="1"/>
        <v>16.988172976200559</v>
      </c>
      <c r="E34" s="67">
        <f t="shared" si="2"/>
        <v>2.212030217781694E-2</v>
      </c>
      <c r="F34" s="8"/>
      <c r="G34" s="8"/>
      <c r="H34" s="8"/>
      <c r="I34" s="8"/>
      <c r="J34" s="56"/>
      <c r="K34" s="8"/>
      <c r="L34" s="2"/>
      <c r="M34" s="2"/>
      <c r="N34" s="9"/>
      <c r="O34" s="2"/>
      <c r="P34" s="9"/>
      <c r="Q34" s="9"/>
      <c r="R34" s="9"/>
      <c r="S34" s="2"/>
      <c r="T34" s="2"/>
      <c r="U34" s="9"/>
      <c r="V34" s="9"/>
      <c r="W34" s="9"/>
      <c r="X34" s="9"/>
      <c r="Z34" s="2"/>
      <c r="AA34" s="9"/>
      <c r="AB34" s="9"/>
      <c r="AC34" s="2"/>
      <c r="AD34" s="9"/>
      <c r="AE34" s="9"/>
      <c r="AF34" s="9"/>
      <c r="AG34" s="2"/>
      <c r="AH34" s="2"/>
      <c r="AI34" s="2"/>
      <c r="AJ34" s="57"/>
      <c r="AK34" s="9"/>
      <c r="AL34" s="9"/>
      <c r="AM34" s="9"/>
      <c r="AN34" s="2"/>
      <c r="AO34" s="9"/>
      <c r="AP34" s="2"/>
      <c r="AQ34" s="9"/>
      <c r="AR34" s="2"/>
      <c r="AS34" s="9"/>
      <c r="AT34" s="2"/>
      <c r="AU34" s="9"/>
      <c r="AV34" s="2"/>
      <c r="AW34" s="9"/>
      <c r="AX34" s="9"/>
      <c r="AY34" s="9"/>
      <c r="AZ34" s="2"/>
      <c r="BA34" s="2"/>
      <c r="BB34" s="2"/>
      <c r="BC34" s="9"/>
      <c r="BD34" s="9"/>
    </row>
    <row r="35" spans="1:56" ht="15.75" customHeight="1" x14ac:dyDescent="0.15">
      <c r="A35" s="65" t="s">
        <v>30</v>
      </c>
      <c r="B35">
        <v>12.684100000000001</v>
      </c>
      <c r="C35" s="66">
        <v>3.6971830985915499</v>
      </c>
      <c r="D35" s="66">
        <f t="shared" si="1"/>
        <v>29.148170533120599</v>
      </c>
      <c r="E35" s="67">
        <f t="shared" si="2"/>
        <v>3.240881481866198E-2</v>
      </c>
      <c r="F35" s="8"/>
      <c r="G35" s="8"/>
      <c r="H35" s="8"/>
      <c r="I35" s="8"/>
      <c r="J35" s="56"/>
      <c r="K35" s="8"/>
      <c r="L35" s="2"/>
      <c r="M35" s="2"/>
      <c r="N35" s="9"/>
      <c r="O35" s="2"/>
      <c r="P35" s="9"/>
      <c r="Q35" s="9"/>
      <c r="R35" s="9"/>
      <c r="S35" s="2"/>
      <c r="T35" s="2"/>
      <c r="U35" s="9"/>
      <c r="V35" s="9"/>
      <c r="W35" s="9"/>
      <c r="X35" s="9"/>
      <c r="Z35" s="2"/>
      <c r="AA35" s="9"/>
      <c r="AB35" s="9"/>
      <c r="AC35" s="2"/>
      <c r="AD35" s="9"/>
      <c r="AE35" s="9"/>
      <c r="AF35" s="9"/>
      <c r="AG35" s="2"/>
      <c r="AH35" s="2"/>
      <c r="AI35" s="2"/>
      <c r="AJ35" s="57"/>
      <c r="AK35" s="9"/>
      <c r="AL35" s="9"/>
      <c r="AM35" s="9"/>
      <c r="AN35" s="2"/>
      <c r="AO35" s="9"/>
      <c r="AP35" s="2"/>
      <c r="AQ35" s="9"/>
      <c r="AR35" s="2"/>
      <c r="AS35" s="9"/>
      <c r="AT35" s="2"/>
      <c r="AU35" s="9"/>
      <c r="AV35" s="2"/>
      <c r="AW35" s="9"/>
      <c r="AX35" s="9"/>
      <c r="AY35" s="9"/>
      <c r="AZ35" s="2"/>
      <c r="BA35" s="2"/>
      <c r="BB35" s="2"/>
      <c r="BC35" s="9"/>
      <c r="BD35" s="9"/>
    </row>
    <row r="36" spans="1:56" ht="15.75" customHeight="1" x14ac:dyDescent="0.15">
      <c r="A36" s="65" t="s">
        <v>31</v>
      </c>
      <c r="B36">
        <v>12.305199999999999</v>
      </c>
      <c r="C36" s="66">
        <v>4.2253521126760596</v>
      </c>
      <c r="D36" s="66">
        <f t="shared" si="1"/>
        <v>34.337939348211002</v>
      </c>
      <c r="E36" s="67">
        <f t="shared" si="2"/>
        <v>3.7038645507042285E-2</v>
      </c>
      <c r="F36" s="8"/>
      <c r="G36" s="8"/>
      <c r="H36" s="8"/>
      <c r="I36" s="8"/>
      <c r="J36" s="56"/>
      <c r="K36" s="8"/>
      <c r="L36" s="2"/>
      <c r="M36" s="2"/>
      <c r="N36" s="9"/>
      <c r="O36" s="2"/>
      <c r="P36" s="9"/>
      <c r="Q36" s="9"/>
      <c r="R36" s="9"/>
      <c r="S36" s="2"/>
      <c r="T36" s="2"/>
      <c r="U36" s="9"/>
      <c r="V36" s="9"/>
      <c r="W36" s="9"/>
      <c r="X36" s="9"/>
      <c r="Z36" s="2"/>
      <c r="AA36" s="9"/>
      <c r="AB36" s="9"/>
      <c r="AC36" s="2"/>
      <c r="AD36" s="9"/>
      <c r="AE36" s="9"/>
      <c r="AF36" s="9"/>
      <c r="AG36" s="2"/>
      <c r="AH36" s="2"/>
      <c r="AI36" s="2"/>
      <c r="AJ36" s="57"/>
      <c r="AK36" s="9"/>
      <c r="AL36" s="9"/>
      <c r="AM36" s="9"/>
      <c r="AN36" s="2"/>
      <c r="AO36" s="9"/>
      <c r="AP36" s="2"/>
      <c r="AQ36" s="9"/>
      <c r="AR36" s="2"/>
      <c r="AS36" s="9"/>
      <c r="AT36" s="2"/>
      <c r="AU36" s="9"/>
      <c r="AV36" s="2"/>
      <c r="AW36" s="9"/>
      <c r="AX36" s="9"/>
      <c r="AY36" s="9"/>
      <c r="AZ36" s="2"/>
      <c r="BA36" s="2"/>
      <c r="BB36" s="2"/>
      <c r="BC36" s="9"/>
      <c r="BD36" s="9"/>
    </row>
    <row r="37" spans="1:56" ht="15.75" customHeight="1" x14ac:dyDescent="0.15">
      <c r="A37" s="65" t="s">
        <v>32</v>
      </c>
      <c r="B37">
        <v>12.9642</v>
      </c>
      <c r="C37" s="66">
        <v>4.9589201877934297</v>
      </c>
      <c r="D37" s="66">
        <f t="shared" si="1"/>
        <v>38.250876936435951</v>
      </c>
      <c r="E37" s="67">
        <f t="shared" si="2"/>
        <v>4.3468965907570448E-2</v>
      </c>
      <c r="F37" s="8"/>
      <c r="G37" s="8"/>
      <c r="H37" s="8"/>
      <c r="I37" s="8"/>
      <c r="J37" s="56"/>
      <c r="K37" s="8"/>
      <c r="L37" s="2"/>
      <c r="M37" s="2"/>
      <c r="N37" s="9"/>
      <c r="O37" s="2"/>
      <c r="P37" s="9"/>
      <c r="Q37" s="9"/>
      <c r="R37" s="9"/>
      <c r="S37" s="2"/>
      <c r="T37" s="2"/>
      <c r="U37" s="9"/>
      <c r="V37" s="9"/>
      <c r="W37" s="9"/>
      <c r="X37" s="9"/>
      <c r="Z37" s="2"/>
      <c r="AA37" s="9"/>
      <c r="AB37" s="9"/>
      <c r="AC37" s="2"/>
      <c r="AD37" s="9"/>
      <c r="AE37" s="9"/>
      <c r="AF37" s="9"/>
      <c r="AG37" s="2"/>
      <c r="AH37" s="2"/>
      <c r="AI37" s="2"/>
      <c r="AJ37" s="57"/>
      <c r="AK37" s="9"/>
      <c r="AL37" s="9"/>
      <c r="AM37" s="9"/>
      <c r="AN37" s="2"/>
      <c r="AO37" s="9"/>
      <c r="AP37" s="2"/>
      <c r="AQ37" s="9"/>
      <c r="AR37" s="2"/>
      <c r="AS37" s="9"/>
      <c r="AT37" s="2"/>
      <c r="AU37" s="9"/>
      <c r="AV37" s="2"/>
      <c r="AW37" s="9"/>
      <c r="AX37" s="9"/>
      <c r="AY37" s="9"/>
      <c r="AZ37" s="2"/>
      <c r="BA37" s="2"/>
      <c r="BB37" s="2"/>
      <c r="BC37" s="9"/>
      <c r="BD37" s="9"/>
    </row>
    <row r="38" spans="1:56" ht="15.75" customHeight="1" x14ac:dyDescent="0.15">
      <c r="A38" s="65" t="s">
        <v>33</v>
      </c>
      <c r="B38">
        <v>20.130800000000001</v>
      </c>
      <c r="C38" s="66">
        <v>5.3110328638497597</v>
      </c>
      <c r="D38" s="66">
        <f t="shared" si="1"/>
        <v>26.382621971554826</v>
      </c>
      <c r="E38" s="67">
        <f t="shared" si="2"/>
        <v>4.6555519699823897E-2</v>
      </c>
      <c r="F38" s="8"/>
      <c r="G38" s="8"/>
      <c r="H38" s="8"/>
      <c r="I38" s="8"/>
      <c r="J38" s="56"/>
      <c r="K38" s="8"/>
      <c r="L38" s="2"/>
      <c r="M38" s="2"/>
      <c r="N38" s="9"/>
      <c r="O38" s="2"/>
      <c r="P38" s="9"/>
      <c r="Q38" s="9"/>
      <c r="R38" s="9"/>
      <c r="S38" s="2"/>
      <c r="T38" s="2"/>
      <c r="U38" s="9"/>
      <c r="V38" s="9"/>
      <c r="W38" s="9"/>
      <c r="X38" s="9"/>
      <c r="Z38" s="2"/>
      <c r="AA38" s="9"/>
      <c r="AB38" s="9"/>
      <c r="AC38" s="2"/>
      <c r="AD38" s="9"/>
      <c r="AE38" s="9"/>
      <c r="AF38" s="9"/>
      <c r="AG38" s="2"/>
      <c r="AH38" s="2"/>
      <c r="AI38" s="2"/>
      <c r="AJ38" s="57"/>
      <c r="AK38" s="9"/>
      <c r="AL38" s="9"/>
      <c r="AM38" s="9"/>
      <c r="AN38" s="2"/>
      <c r="AO38" s="9"/>
      <c r="AP38" s="2"/>
      <c r="AQ38" s="9"/>
      <c r="AR38" s="2"/>
      <c r="AS38" s="9"/>
      <c r="AT38" s="2"/>
      <c r="AU38" s="9"/>
      <c r="AV38" s="2"/>
      <c r="AW38" s="9"/>
      <c r="AX38" s="9"/>
      <c r="AY38" s="9"/>
      <c r="AZ38" s="2"/>
      <c r="BA38" s="2"/>
      <c r="BB38" s="2"/>
      <c r="BC38" s="9"/>
      <c r="BD38" s="9"/>
    </row>
    <row r="39" spans="1:56" ht="15.75" customHeight="1" x14ac:dyDescent="0.15">
      <c r="A39" s="65" t="s">
        <v>34</v>
      </c>
      <c r="B39">
        <v>8.4837000000000007</v>
      </c>
      <c r="C39" s="66">
        <v>1.55516431924883</v>
      </c>
      <c r="D39" s="66">
        <f t="shared" si="1"/>
        <v>18.331203593347595</v>
      </c>
      <c r="E39" s="67">
        <f>C39*8765.81277/(1000*1000)</f>
        <v>1.3632279249119753E-2</v>
      </c>
      <c r="F39" s="8"/>
      <c r="G39" s="8"/>
      <c r="H39" s="8"/>
      <c r="I39" s="8"/>
      <c r="J39" s="56"/>
      <c r="K39" s="8"/>
      <c r="L39" s="2"/>
      <c r="M39" s="2"/>
      <c r="N39" s="9"/>
      <c r="O39" s="2"/>
      <c r="P39" s="9"/>
      <c r="Q39" s="9"/>
      <c r="R39" s="9"/>
      <c r="S39" s="2"/>
      <c r="T39" s="2"/>
      <c r="U39" s="9"/>
      <c r="V39" s="9"/>
      <c r="W39" s="9"/>
      <c r="X39" s="9"/>
      <c r="Z39" s="2"/>
      <c r="AA39" s="9"/>
      <c r="AB39" s="9"/>
      <c r="AC39" s="2"/>
      <c r="AD39" s="9"/>
      <c r="AE39" s="9"/>
      <c r="AF39" s="9"/>
      <c r="AG39" s="2"/>
      <c r="AH39" s="2"/>
      <c r="AI39" s="2"/>
      <c r="AJ39" s="57"/>
      <c r="AK39" s="9"/>
      <c r="AL39" s="9"/>
      <c r="AM39" s="9"/>
      <c r="AN39" s="2"/>
      <c r="AO39" s="9"/>
      <c r="AP39" s="2"/>
      <c r="AQ39" s="9"/>
      <c r="AR39" s="2"/>
      <c r="AS39" s="9"/>
      <c r="AT39" s="2"/>
      <c r="AU39" s="9"/>
      <c r="AV39" s="2"/>
      <c r="AW39" s="9"/>
      <c r="AX39" s="9"/>
      <c r="AY39" s="9"/>
      <c r="AZ39" s="2"/>
      <c r="BA39" s="2"/>
      <c r="BB39" s="2"/>
      <c r="BC39" s="9"/>
      <c r="BD39" s="9"/>
    </row>
    <row r="40" spans="1:56" ht="15.75" customHeight="1" x14ac:dyDescent="0.15">
      <c r="A40" s="65" t="s">
        <v>35</v>
      </c>
      <c r="B40">
        <v>11.9293</v>
      </c>
      <c r="C40" s="66">
        <v>7.8345070422535201</v>
      </c>
      <c r="D40" s="66">
        <f t="shared" si="1"/>
        <v>65.674490894298245</v>
      </c>
      <c r="E40" s="67">
        <f t="shared" si="2"/>
        <v>6.8675821877640847E-2</v>
      </c>
      <c r="F40" s="8"/>
      <c r="G40" s="8"/>
      <c r="H40" s="8"/>
      <c r="I40" s="8"/>
      <c r="J40" s="56"/>
      <c r="K40" s="8"/>
      <c r="L40" s="2"/>
      <c r="M40" s="2"/>
      <c r="N40" s="9"/>
      <c r="O40" s="2"/>
      <c r="P40" s="9"/>
      <c r="Q40" s="9"/>
      <c r="R40" s="9"/>
      <c r="S40" s="2"/>
      <c r="T40" s="2"/>
      <c r="U40" s="9"/>
      <c r="V40" s="9"/>
      <c r="W40" s="9"/>
      <c r="X40" s="9"/>
      <c r="Z40" s="2"/>
      <c r="AA40" s="9"/>
      <c r="AB40" s="9"/>
      <c r="AC40" s="2"/>
      <c r="AD40" s="9"/>
      <c r="AE40" s="9"/>
      <c r="AF40" s="9"/>
      <c r="AG40" s="2"/>
      <c r="AH40" s="2"/>
      <c r="AI40" s="2"/>
      <c r="AJ40" s="57"/>
      <c r="AK40" s="9"/>
      <c r="AL40" s="9"/>
      <c r="AM40" s="9"/>
      <c r="AN40" s="2"/>
      <c r="AO40" s="9"/>
      <c r="AP40" s="2"/>
      <c r="AQ40" s="9"/>
      <c r="AR40" s="2"/>
      <c r="AS40" s="9"/>
      <c r="AT40" s="2"/>
      <c r="AU40" s="9"/>
      <c r="AV40" s="2"/>
      <c r="AW40" s="9"/>
      <c r="AX40" s="9"/>
      <c r="AY40" s="9"/>
      <c r="AZ40" s="2"/>
      <c r="BA40" s="2"/>
      <c r="BB40" s="2"/>
      <c r="BC40" s="9"/>
      <c r="BD40" s="9"/>
    </row>
    <row r="41" spans="1:56" ht="15.75" customHeight="1" x14ac:dyDescent="0.15">
      <c r="A41" s="65" t="s">
        <v>36</v>
      </c>
      <c r="B41">
        <v>18.531500000000001</v>
      </c>
      <c r="C41" s="66">
        <v>5.3697183098591497</v>
      </c>
      <c r="D41" s="66">
        <f t="shared" si="1"/>
        <v>28.976166580466501</v>
      </c>
      <c r="E41" s="67">
        <f t="shared" si="2"/>
        <v>4.7069945331866155E-2</v>
      </c>
      <c r="F41" s="8"/>
      <c r="G41" s="8"/>
      <c r="H41" s="8"/>
      <c r="I41" s="8"/>
      <c r="J41" s="56"/>
      <c r="K41" s="8"/>
      <c r="L41" s="2"/>
      <c r="M41" s="2"/>
      <c r="N41" s="9"/>
      <c r="O41" s="2"/>
      <c r="P41" s="9"/>
      <c r="Q41" s="9"/>
      <c r="R41" s="9"/>
      <c r="S41" s="2"/>
      <c r="T41" s="2"/>
      <c r="U41" s="9"/>
      <c r="V41" s="9"/>
      <c r="W41" s="9"/>
      <c r="X41" s="9"/>
      <c r="Z41" s="2"/>
      <c r="AA41" s="9"/>
      <c r="AB41" s="9"/>
      <c r="AC41" s="2"/>
      <c r="AD41" s="9"/>
      <c r="AE41" s="9"/>
      <c r="AF41" s="9"/>
      <c r="AG41" s="2"/>
      <c r="AH41" s="2"/>
      <c r="AI41" s="2"/>
      <c r="AJ41" s="57"/>
      <c r="AK41" s="9"/>
      <c r="AL41" s="9"/>
      <c r="AM41" s="9"/>
      <c r="AN41" s="2"/>
      <c r="AO41" s="9"/>
      <c r="AP41" s="2"/>
      <c r="AQ41" s="9"/>
      <c r="AR41" s="2"/>
      <c r="AS41" s="9"/>
      <c r="AT41" s="2"/>
      <c r="AU41" s="9"/>
      <c r="AV41" s="2"/>
      <c r="AW41" s="9"/>
      <c r="AX41" s="9"/>
      <c r="AY41" s="9"/>
      <c r="AZ41" s="2"/>
      <c r="BA41" s="2"/>
      <c r="BB41" s="2"/>
      <c r="BC41" s="9"/>
      <c r="BD41" s="9"/>
    </row>
    <row r="42" spans="1:56" ht="15.75" customHeight="1" x14ac:dyDescent="0.15">
      <c r="A42" s="65" t="s">
        <v>87</v>
      </c>
      <c r="B42">
        <v>10.760400000000001</v>
      </c>
      <c r="C42" s="66">
        <v>2.4061032863849801</v>
      </c>
      <c r="D42" s="66">
        <f t="shared" si="1"/>
        <v>22.360723452520165</v>
      </c>
      <c r="E42" s="67">
        <f t="shared" si="2"/>
        <v>2.1091450913732428E-2</v>
      </c>
      <c r="F42" s="8"/>
      <c r="G42" s="8"/>
      <c r="H42" s="8"/>
      <c r="I42" s="8"/>
      <c r="J42" s="56"/>
      <c r="K42" s="8"/>
      <c r="L42" s="2"/>
      <c r="M42" s="2"/>
      <c r="N42" s="9"/>
      <c r="O42" s="2"/>
      <c r="P42" s="9"/>
      <c r="Q42" s="9"/>
      <c r="R42" s="9"/>
      <c r="S42" s="2"/>
      <c r="T42" s="2"/>
      <c r="U42" s="9"/>
      <c r="V42" s="9"/>
      <c r="W42" s="9"/>
      <c r="X42" s="9"/>
      <c r="Z42" s="2"/>
      <c r="AA42" s="9"/>
      <c r="AB42" s="9"/>
      <c r="AC42" s="2"/>
      <c r="AD42" s="9"/>
      <c r="AE42" s="9"/>
      <c r="AF42" s="9"/>
      <c r="AG42" s="2"/>
      <c r="AH42" s="2"/>
      <c r="AI42" s="2"/>
      <c r="AJ42" s="57"/>
      <c r="AK42" s="9"/>
      <c r="AL42" s="9"/>
      <c r="AM42" s="9"/>
      <c r="AN42" s="2"/>
      <c r="AO42" s="9"/>
      <c r="AP42" s="2"/>
      <c r="AQ42" s="9"/>
      <c r="AR42" s="2"/>
      <c r="AS42" s="9"/>
      <c r="AT42" s="2"/>
      <c r="AU42" s="9"/>
      <c r="AV42" s="2"/>
      <c r="AW42" s="9"/>
      <c r="AX42" s="9"/>
      <c r="AY42" s="9"/>
      <c r="AZ42" s="2"/>
      <c r="BA42" s="2"/>
      <c r="BB42" s="2"/>
      <c r="BC42" s="9"/>
      <c r="BD42" s="9"/>
    </row>
    <row r="43" spans="1:56" ht="15.75" customHeight="1" x14ac:dyDescent="0.15">
      <c r="A43" s="65" t="s">
        <v>48</v>
      </c>
      <c r="B43">
        <v>20.706299999999999</v>
      </c>
      <c r="C43" s="66">
        <v>4.7828638497652598</v>
      </c>
      <c r="D43" s="66">
        <f t="shared" si="1"/>
        <v>23.098592456234382</v>
      </c>
      <c r="E43" s="67">
        <f t="shared" si="2"/>
        <v>4.1925689011443674E-2</v>
      </c>
      <c r="F43" s="8"/>
      <c r="G43" s="8"/>
      <c r="H43" s="8"/>
      <c r="I43" s="8"/>
      <c r="J43" s="56"/>
      <c r="K43" s="8"/>
      <c r="L43" s="2"/>
      <c r="M43" s="2"/>
      <c r="N43" s="9"/>
      <c r="O43" s="2"/>
      <c r="P43" s="9"/>
      <c r="Q43" s="9"/>
      <c r="R43" s="9"/>
      <c r="S43" s="2"/>
      <c r="T43" s="2"/>
      <c r="U43" s="9"/>
      <c r="V43" s="9"/>
      <c r="W43" s="9"/>
      <c r="X43" s="9"/>
      <c r="Z43" s="2"/>
      <c r="AA43" s="9"/>
      <c r="AB43" s="9"/>
      <c r="AC43" s="2"/>
      <c r="AD43" s="9"/>
      <c r="AE43" s="9"/>
      <c r="AF43" s="9"/>
      <c r="AG43" s="2"/>
      <c r="AH43" s="2"/>
      <c r="AI43" s="2"/>
      <c r="AJ43" s="57"/>
      <c r="AK43" s="9"/>
      <c r="AL43" s="9"/>
      <c r="AM43" s="9"/>
      <c r="AN43" s="2"/>
      <c r="AO43" s="9"/>
      <c r="AP43" s="2"/>
      <c r="AQ43" s="9"/>
      <c r="AR43" s="2"/>
      <c r="AS43" s="9"/>
      <c r="AT43" s="2"/>
      <c r="AU43" s="9"/>
      <c r="AV43" s="2"/>
      <c r="AW43" s="9"/>
      <c r="AX43" s="9"/>
      <c r="AY43" s="9"/>
      <c r="AZ43" s="2"/>
      <c r="BA43" s="2"/>
      <c r="BB43" s="2"/>
      <c r="BC43" s="9"/>
      <c r="BD43" s="9"/>
    </row>
    <row r="44" spans="1:56" ht="15.75" customHeight="1" x14ac:dyDescent="0.15">
      <c r="A44" s="65" t="s">
        <v>40</v>
      </c>
      <c r="B44">
        <v>14.6471</v>
      </c>
      <c r="C44" s="66">
        <v>9.7124413145539901</v>
      </c>
      <c r="D44" s="66">
        <f t="shared" si="1"/>
        <v>66.309653887486192</v>
      </c>
      <c r="E44" s="67">
        <f t="shared" si="2"/>
        <v>8.5137442102992955E-2</v>
      </c>
      <c r="F44" s="8"/>
      <c r="J44" s="2"/>
      <c r="P44" s="2"/>
      <c r="Q44" s="2"/>
      <c r="S44" s="2"/>
      <c r="T44" s="2"/>
      <c r="V44" s="2"/>
      <c r="X44" s="2"/>
      <c r="Y44" s="2"/>
      <c r="Z44" s="2"/>
      <c r="AM44" s="59"/>
      <c r="AQ44" s="2"/>
      <c r="AR44" s="2"/>
      <c r="AS44" s="2"/>
      <c r="AT44" s="2"/>
    </row>
    <row r="45" spans="1:56" ht="15.75" customHeight="1" thickBot="1" x14ac:dyDescent="0.2">
      <c r="A45" s="68" t="s">
        <v>37</v>
      </c>
      <c r="B45" s="69"/>
      <c r="C45" s="70">
        <v>1.7899061032863799</v>
      </c>
      <c r="D45" s="69"/>
      <c r="E45" s="71">
        <f t="shared" si="2"/>
        <v>1.568998177728869E-2</v>
      </c>
      <c r="F45" s="8"/>
    </row>
    <row r="46" spans="1:56" ht="35" customHeight="1" thickBot="1" x14ac:dyDescent="0.2">
      <c r="A46" s="94" t="s">
        <v>80</v>
      </c>
      <c r="B46" s="95"/>
      <c r="C46" s="95"/>
      <c r="D46" s="95"/>
      <c r="E46" s="96"/>
    </row>
    <row r="59" spans="28:28" ht="15.75" customHeight="1" x14ac:dyDescent="0.15">
      <c r="AB59" s="2">
        <f>(0.061*10^-6)/10^-6</f>
        <v>6.0999999999999992E-2</v>
      </c>
    </row>
    <row r="65" ht="13" x14ac:dyDescent="0.15"/>
    <row r="66" ht="13" x14ac:dyDescent="0.15"/>
    <row r="67" ht="13" x14ac:dyDescent="0.15"/>
    <row r="68" ht="13" x14ac:dyDescent="0.15"/>
    <row r="69" ht="13" x14ac:dyDescent="0.15"/>
    <row r="70" ht="13" x14ac:dyDescent="0.15"/>
    <row r="71" ht="13" x14ac:dyDescent="0.15"/>
    <row r="72" ht="13" x14ac:dyDescent="0.15"/>
    <row r="73" ht="13" x14ac:dyDescent="0.15"/>
    <row r="74" ht="13" x14ac:dyDescent="0.15"/>
    <row r="75" ht="13" x14ac:dyDescent="0.15"/>
    <row r="76" ht="13" x14ac:dyDescent="0.15"/>
    <row r="77" ht="13" x14ac:dyDescent="0.15"/>
    <row r="78" ht="13" x14ac:dyDescent="0.15"/>
    <row r="79" ht="13" x14ac:dyDescent="0.15"/>
    <row r="80" ht="13" x14ac:dyDescent="0.15"/>
    <row r="81" ht="13" x14ac:dyDescent="0.15"/>
    <row r="82" ht="13" x14ac:dyDescent="0.15"/>
    <row r="83" ht="13" x14ac:dyDescent="0.15"/>
    <row r="84" ht="13" x14ac:dyDescent="0.15"/>
    <row r="85" ht="13" x14ac:dyDescent="0.15"/>
    <row r="86" ht="13" x14ac:dyDescent="0.15"/>
    <row r="87" ht="13" x14ac:dyDescent="0.15"/>
  </sheetData>
  <mergeCells count="3">
    <mergeCell ref="A3:E3"/>
    <mergeCell ref="A4:E4"/>
    <mergeCell ref="A46:E46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S63"/>
  <sheetViews>
    <sheetView zoomScale="112" workbookViewId="0">
      <selection activeCell="I15" sqref="I15"/>
    </sheetView>
  </sheetViews>
  <sheetFormatPr baseColWidth="10" defaultColWidth="12.6640625" defaultRowHeight="15.75" customHeight="1" x14ac:dyDescent="0.15"/>
  <cols>
    <col min="1" max="1" width="28.83203125" customWidth="1"/>
    <col min="2" max="2" width="16.6640625" customWidth="1"/>
    <col min="3" max="3" width="13.83203125" customWidth="1"/>
    <col min="4" max="5" width="13.5" customWidth="1"/>
    <col min="6" max="6" width="9.6640625" customWidth="1"/>
    <col min="7" max="7" width="18.5" customWidth="1"/>
    <col min="8" max="8" width="18.83203125" customWidth="1"/>
    <col min="9" max="9" width="17.83203125" customWidth="1"/>
    <col min="10" max="10" width="15.33203125" customWidth="1"/>
    <col min="14" max="14" width="19.1640625" customWidth="1"/>
    <col min="18" max="18" width="25.83203125" customWidth="1"/>
    <col min="19" max="19" width="30.1640625" customWidth="1"/>
  </cols>
  <sheetData>
    <row r="1" spans="1:19" ht="13" x14ac:dyDescent="0.15"/>
    <row r="2" spans="1:19" ht="18" x14ac:dyDescent="0.2">
      <c r="D2" s="46"/>
    </row>
    <row r="3" spans="1:19" ht="13" customHeight="1" thickBot="1" x14ac:dyDescent="0.2"/>
    <row r="4" spans="1:19" ht="18" customHeight="1" thickBot="1" x14ac:dyDescent="0.2">
      <c r="A4" s="97" t="s">
        <v>108</v>
      </c>
      <c r="B4" s="98"/>
      <c r="C4" s="98"/>
      <c r="D4" s="98"/>
      <c r="E4" s="98"/>
      <c r="F4" s="98"/>
      <c r="G4" s="98"/>
      <c r="H4" s="98"/>
      <c r="I4" s="99"/>
    </row>
    <row r="5" spans="1:19" ht="35" customHeight="1" thickBot="1" x14ac:dyDescent="0.2">
      <c r="A5" s="103" t="s">
        <v>96</v>
      </c>
      <c r="B5" s="104"/>
      <c r="C5" s="104"/>
      <c r="D5" s="104"/>
      <c r="E5" s="104"/>
      <c r="F5" s="104"/>
      <c r="G5" s="104"/>
      <c r="H5" s="104"/>
      <c r="I5" s="105"/>
      <c r="J5" s="44"/>
      <c r="K5" s="45"/>
      <c r="L5" s="45"/>
      <c r="M5" s="45"/>
      <c r="N5" s="45"/>
      <c r="O5" s="45"/>
      <c r="P5" s="45"/>
      <c r="Q5" s="45"/>
    </row>
    <row r="6" spans="1:19" ht="40" customHeight="1" thickBot="1" x14ac:dyDescent="0.2">
      <c r="A6" s="47" t="s">
        <v>44</v>
      </c>
      <c r="B6" s="19" t="s">
        <v>0</v>
      </c>
      <c r="C6" s="12" t="s">
        <v>45</v>
      </c>
      <c r="D6" s="12" t="s">
        <v>46</v>
      </c>
      <c r="E6" s="13" t="s">
        <v>43</v>
      </c>
      <c r="F6" s="12" t="s">
        <v>47</v>
      </c>
      <c r="G6" s="20" t="s">
        <v>79</v>
      </c>
      <c r="H6" s="20" t="s">
        <v>77</v>
      </c>
      <c r="I6" s="48" t="s">
        <v>78</v>
      </c>
      <c r="J6" s="40"/>
      <c r="K6" s="41"/>
      <c r="M6" s="41"/>
      <c r="N6" s="41"/>
      <c r="O6" s="41"/>
      <c r="P6" s="41"/>
      <c r="Q6" s="41"/>
      <c r="R6" s="41"/>
      <c r="S6" s="41"/>
    </row>
    <row r="7" spans="1:19" ht="14" thickBot="1" x14ac:dyDescent="0.2">
      <c r="A7" s="49" t="s">
        <v>82</v>
      </c>
      <c r="B7" s="86" t="s">
        <v>32</v>
      </c>
      <c r="C7" s="35">
        <v>24</v>
      </c>
      <c r="D7" s="50">
        <v>33.5</v>
      </c>
      <c r="E7" s="36">
        <f>D7*10^3/(C7*8765.81277)*100</f>
        <v>15.923604233373709</v>
      </c>
      <c r="F7" s="35">
        <v>670000</v>
      </c>
      <c r="G7" s="37">
        <f>H7*E7/100</f>
        <v>5.7039776358353587</v>
      </c>
      <c r="H7" s="37">
        <f>C7*10^6/F7</f>
        <v>35.820895522388057</v>
      </c>
      <c r="I7" s="38">
        <f>D7*1000/F7</f>
        <v>0.05</v>
      </c>
      <c r="J7" s="42"/>
      <c r="K7" s="9"/>
      <c r="N7" s="2"/>
      <c r="O7" s="2"/>
      <c r="P7" s="2"/>
      <c r="Q7" s="9"/>
      <c r="R7" s="9"/>
      <c r="S7" s="9"/>
    </row>
    <row r="8" spans="1:19" ht="14" thickBot="1" x14ac:dyDescent="0.2">
      <c r="A8" s="49" t="s">
        <v>83</v>
      </c>
      <c r="B8" s="86" t="s">
        <v>25</v>
      </c>
      <c r="C8" s="35">
        <v>30</v>
      </c>
      <c r="D8" s="50">
        <f t="shared" ref="D8:D16" si="0">I8*F8/1000</f>
        <v>30.15</v>
      </c>
      <c r="E8" s="36">
        <f t="shared" ref="E8:E17" si="1">D8*10^3/(C8*8765.81277)*100</f>
        <v>11.464995048029071</v>
      </c>
      <c r="F8" s="35">
        <v>450000</v>
      </c>
      <c r="G8" s="37">
        <f t="shared" ref="G8:G17" si="2">H8*E8/100</f>
        <v>7.6433300320193815</v>
      </c>
      <c r="H8" s="37">
        <f t="shared" ref="H8:H16" si="3">C8*10^6/F8</f>
        <v>66.666666666666671</v>
      </c>
      <c r="I8" s="38">
        <v>6.7000000000000004E-2</v>
      </c>
      <c r="J8" s="42"/>
      <c r="K8" s="9"/>
      <c r="N8" s="2"/>
      <c r="O8" s="2"/>
      <c r="P8" s="2"/>
      <c r="Q8" s="9"/>
      <c r="R8" s="9"/>
      <c r="S8" s="9"/>
    </row>
    <row r="9" spans="1:19" ht="14" thickBot="1" x14ac:dyDescent="0.2">
      <c r="A9" s="49" t="s">
        <v>84</v>
      </c>
      <c r="B9" s="86" t="s">
        <v>2</v>
      </c>
      <c r="C9" s="35">
        <v>99.5</v>
      </c>
      <c r="D9" s="50">
        <f t="shared" si="0"/>
        <v>65.100000000000009</v>
      </c>
      <c r="E9" s="36">
        <f t="shared" si="1"/>
        <v>7.4638983737262699</v>
      </c>
      <c r="F9" s="35">
        <v>930000</v>
      </c>
      <c r="G9" s="37">
        <f t="shared" si="2"/>
        <v>7.9855686901695035</v>
      </c>
      <c r="H9" s="37">
        <f t="shared" si="3"/>
        <v>106.98924731182795</v>
      </c>
      <c r="I9" s="38">
        <v>7.0000000000000007E-2</v>
      </c>
      <c r="J9" s="42"/>
      <c r="K9" s="9"/>
      <c r="M9" s="2"/>
      <c r="N9" s="2"/>
      <c r="O9" s="2"/>
      <c r="P9" s="2"/>
      <c r="Q9" s="9"/>
      <c r="R9" s="9"/>
      <c r="S9" s="9"/>
    </row>
    <row r="10" spans="1:19" ht="14" thickBot="1" x14ac:dyDescent="0.2">
      <c r="A10" s="49" t="s">
        <v>86</v>
      </c>
      <c r="B10" s="86" t="s">
        <v>85</v>
      </c>
      <c r="C10" s="35">
        <v>180</v>
      </c>
      <c r="D10" s="50">
        <f t="shared" si="0"/>
        <v>440</v>
      </c>
      <c r="E10" s="36">
        <f t="shared" si="1"/>
        <v>27.886112886306197</v>
      </c>
      <c r="F10" s="35">
        <v>4000000</v>
      </c>
      <c r="G10" s="37">
        <f t="shared" si="2"/>
        <v>12.548750798837789</v>
      </c>
      <c r="H10" s="37">
        <f t="shared" si="3"/>
        <v>45</v>
      </c>
      <c r="I10" s="38">
        <v>0.11</v>
      </c>
      <c r="J10" s="42"/>
      <c r="K10" s="9"/>
      <c r="M10" s="2"/>
      <c r="N10" s="2"/>
      <c r="O10" s="2"/>
      <c r="P10" s="2"/>
      <c r="Q10" s="9"/>
      <c r="R10" s="9"/>
      <c r="S10" s="2"/>
    </row>
    <row r="11" spans="1:19" ht="14" thickBot="1" x14ac:dyDescent="0.2">
      <c r="A11" s="49" t="s">
        <v>88</v>
      </c>
      <c r="B11" s="86" t="s">
        <v>87</v>
      </c>
      <c r="C11" s="35">
        <v>72.2</v>
      </c>
      <c r="D11" s="50">
        <f t="shared" si="0"/>
        <v>64.739999999999995</v>
      </c>
      <c r="E11" s="36">
        <f t="shared" si="1"/>
        <v>10.229238563545181</v>
      </c>
      <c r="F11" s="35">
        <v>830000</v>
      </c>
      <c r="G11" s="37">
        <f t="shared" si="2"/>
        <v>8.898205111903156</v>
      </c>
      <c r="H11" s="37">
        <f t="shared" si="3"/>
        <v>86.98795180722891</v>
      </c>
      <c r="I11" s="38">
        <v>7.8E-2</v>
      </c>
      <c r="J11" s="42"/>
      <c r="K11" s="9"/>
      <c r="M11" s="2"/>
      <c r="N11" s="2"/>
      <c r="O11" s="2"/>
      <c r="P11" s="2"/>
      <c r="Q11" s="9"/>
      <c r="R11" s="9"/>
      <c r="S11" s="9"/>
    </row>
    <row r="12" spans="1:19" ht="14" thickBot="1" x14ac:dyDescent="0.2">
      <c r="A12" s="49" t="s">
        <v>89</v>
      </c>
      <c r="B12" s="86" t="s">
        <v>20</v>
      </c>
      <c r="C12" s="35">
        <v>235</v>
      </c>
      <c r="D12" s="50">
        <f t="shared" si="0"/>
        <v>208</v>
      </c>
      <c r="E12" s="36">
        <f t="shared" si="1"/>
        <v>10.09725402769153</v>
      </c>
      <c r="F12" s="35">
        <v>2600000</v>
      </c>
      <c r="G12" s="37">
        <f t="shared" si="2"/>
        <v>9.126364217336576</v>
      </c>
      <c r="H12" s="37">
        <f t="shared" si="3"/>
        <v>90.384615384615387</v>
      </c>
      <c r="I12" s="38">
        <v>0.08</v>
      </c>
      <c r="J12" s="42"/>
      <c r="K12" s="9"/>
      <c r="M12" s="2"/>
      <c r="N12" s="2"/>
      <c r="O12" s="2"/>
      <c r="P12" s="2"/>
      <c r="Q12" s="9"/>
      <c r="R12" s="9"/>
      <c r="S12" s="9"/>
    </row>
    <row r="13" spans="1:19" ht="14" thickBot="1" x14ac:dyDescent="0.2">
      <c r="A13" s="49" t="s">
        <v>92</v>
      </c>
      <c r="B13" s="86" t="s">
        <v>90</v>
      </c>
      <c r="C13" s="35">
        <v>132.5</v>
      </c>
      <c r="D13" s="50">
        <f t="shared" si="0"/>
        <v>211.2</v>
      </c>
      <c r="E13" s="36">
        <f t="shared" si="1"/>
        <v>18.183850214164949</v>
      </c>
      <c r="F13" s="35">
        <v>1760000</v>
      </c>
      <c r="G13" s="37">
        <f t="shared" si="2"/>
        <v>13.68954632600486</v>
      </c>
      <c r="H13" s="37">
        <f t="shared" si="3"/>
        <v>75.284090909090907</v>
      </c>
      <c r="I13" s="38">
        <v>0.12</v>
      </c>
      <c r="J13" s="42"/>
      <c r="K13" s="9"/>
      <c r="M13" s="2"/>
      <c r="N13" s="2"/>
      <c r="O13" s="2"/>
      <c r="P13" s="2"/>
      <c r="Q13" s="9"/>
      <c r="R13" s="9"/>
      <c r="S13" s="9"/>
    </row>
    <row r="14" spans="1:19" ht="14" thickBot="1" x14ac:dyDescent="0.2">
      <c r="A14" s="49" t="s">
        <v>91</v>
      </c>
      <c r="B14" s="87" t="s">
        <v>13</v>
      </c>
      <c r="C14" s="35">
        <v>128.5</v>
      </c>
      <c r="D14" s="50">
        <f t="shared" si="0"/>
        <v>85.6</v>
      </c>
      <c r="E14" s="36">
        <f t="shared" si="1"/>
        <v>7.5993849903113881</v>
      </c>
      <c r="F14" s="35">
        <v>2140000</v>
      </c>
      <c r="G14" s="37">
        <f t="shared" si="2"/>
        <v>4.5631821086682871</v>
      </c>
      <c r="H14" s="37">
        <f t="shared" si="3"/>
        <v>60.046728971962615</v>
      </c>
      <c r="I14" s="38">
        <v>0.04</v>
      </c>
      <c r="J14" s="42"/>
      <c r="K14" s="9"/>
      <c r="M14" s="2"/>
      <c r="N14" s="2"/>
      <c r="O14" s="2"/>
      <c r="P14" s="2"/>
      <c r="Q14" s="9"/>
      <c r="R14" s="9"/>
      <c r="S14" s="9"/>
    </row>
    <row r="15" spans="1:19" ht="14" thickBot="1" x14ac:dyDescent="0.2">
      <c r="A15" s="49" t="s">
        <v>93</v>
      </c>
      <c r="B15" s="86" t="s">
        <v>12</v>
      </c>
      <c r="C15" s="35">
        <v>300</v>
      </c>
      <c r="D15" s="50">
        <f t="shared" si="0"/>
        <v>350.00000000000006</v>
      </c>
      <c r="E15" s="36">
        <f t="shared" si="1"/>
        <v>13.309281150282507</v>
      </c>
      <c r="F15" s="35">
        <v>2500000</v>
      </c>
      <c r="G15" s="37">
        <f t="shared" si="2"/>
        <v>15.971137380339007</v>
      </c>
      <c r="H15" s="37">
        <f t="shared" si="3"/>
        <v>120</v>
      </c>
      <c r="I15" s="38">
        <v>0.14000000000000001</v>
      </c>
      <c r="J15" s="42"/>
      <c r="K15" s="9"/>
      <c r="M15" s="2"/>
      <c r="N15" s="2"/>
      <c r="O15" s="2"/>
      <c r="P15" s="2"/>
      <c r="Q15" s="9"/>
      <c r="R15" s="9"/>
      <c r="S15" s="2"/>
    </row>
    <row r="16" spans="1:19" ht="13" customHeight="1" thickBot="1" x14ac:dyDescent="0.2">
      <c r="A16" s="49" t="s">
        <v>94</v>
      </c>
      <c r="B16" s="86" t="s">
        <v>33</v>
      </c>
      <c r="C16" s="35">
        <v>500</v>
      </c>
      <c r="D16" s="50">
        <f t="shared" si="0"/>
        <v>1000</v>
      </c>
      <c r="E16" s="36">
        <f t="shared" si="1"/>
        <v>22.815910543341435</v>
      </c>
      <c r="F16" s="35">
        <v>10000000</v>
      </c>
      <c r="G16" s="37">
        <f t="shared" si="2"/>
        <v>11.407955271670717</v>
      </c>
      <c r="H16" s="37">
        <f t="shared" si="3"/>
        <v>50</v>
      </c>
      <c r="I16" s="38">
        <v>0.1</v>
      </c>
      <c r="J16" s="42"/>
      <c r="K16" s="9"/>
      <c r="M16" s="2"/>
      <c r="N16" s="2"/>
      <c r="O16" s="2"/>
      <c r="P16" s="2"/>
      <c r="Q16" s="9"/>
      <c r="R16" s="9"/>
      <c r="S16" s="2"/>
    </row>
    <row r="17" spans="1:18" ht="13" customHeight="1" thickBot="1" x14ac:dyDescent="0.2">
      <c r="A17" s="49" t="s">
        <v>39</v>
      </c>
      <c r="B17" s="86" t="s">
        <v>35</v>
      </c>
      <c r="C17" s="35">
        <v>70</v>
      </c>
      <c r="D17" s="51">
        <v>89</v>
      </c>
      <c r="E17" s="36">
        <f t="shared" si="1"/>
        <v>14.504400273981341</v>
      </c>
      <c r="F17" s="52">
        <v>989064</v>
      </c>
      <c r="G17" s="37">
        <f t="shared" si="2"/>
        <v>10.265341971588228</v>
      </c>
      <c r="H17" s="37">
        <f>C17*10^6/F17</f>
        <v>70.773984292219708</v>
      </c>
      <c r="I17" s="53">
        <v>0.09</v>
      </c>
      <c r="J17" s="43"/>
      <c r="M17" s="2"/>
      <c r="N17" s="2"/>
      <c r="O17" s="2"/>
      <c r="P17" s="2"/>
      <c r="Q17" s="2"/>
      <c r="R17" s="2"/>
    </row>
    <row r="18" spans="1:18" ht="35" customHeight="1" thickBot="1" x14ac:dyDescent="0.2">
      <c r="A18" s="94" t="s">
        <v>80</v>
      </c>
      <c r="B18" s="95"/>
      <c r="C18" s="95"/>
      <c r="D18" s="95"/>
      <c r="E18" s="95"/>
      <c r="F18" s="95"/>
      <c r="G18" s="95"/>
      <c r="H18" s="95"/>
      <c r="I18" s="96"/>
    </row>
    <row r="19" spans="1:18" ht="13" x14ac:dyDescent="0.15"/>
    <row r="20" spans="1:18" ht="13" x14ac:dyDescent="0.15"/>
    <row r="21" spans="1:18" ht="13" x14ac:dyDescent="0.15">
      <c r="G21" s="5"/>
    </row>
    <row r="23" spans="1:18" ht="13" x14ac:dyDescent="0.15"/>
    <row r="24" spans="1:18" ht="13" x14ac:dyDescent="0.15">
      <c r="A24" s="1"/>
    </row>
    <row r="25" spans="1:18" ht="13" x14ac:dyDescent="0.15"/>
    <row r="26" spans="1:18" ht="13" x14ac:dyDescent="0.15"/>
    <row r="27" spans="1:18" ht="13" x14ac:dyDescent="0.15"/>
    <row r="28" spans="1:18" ht="13" x14ac:dyDescent="0.15"/>
    <row r="29" spans="1:18" ht="13" x14ac:dyDescent="0.15"/>
    <row r="30" spans="1:18" ht="13" x14ac:dyDescent="0.15"/>
    <row r="31" spans="1:18" ht="13" x14ac:dyDescent="0.15"/>
    <row r="32" spans="1:18" ht="13" x14ac:dyDescent="0.15"/>
    <row r="33" ht="13" x14ac:dyDescent="0.15"/>
    <row r="34" ht="13" x14ac:dyDescent="0.15"/>
    <row r="35" ht="13" x14ac:dyDescent="0.15"/>
    <row r="36" ht="13" x14ac:dyDescent="0.15"/>
    <row r="37" ht="13" x14ac:dyDescent="0.15"/>
    <row r="38" ht="13" x14ac:dyDescent="0.15"/>
    <row r="39" ht="13" x14ac:dyDescent="0.15"/>
    <row r="40" ht="13" x14ac:dyDescent="0.15"/>
    <row r="41" ht="13" x14ac:dyDescent="0.15"/>
    <row r="42" ht="13" x14ac:dyDescent="0.15"/>
    <row r="43" ht="13" x14ac:dyDescent="0.15"/>
    <row r="44" ht="13" x14ac:dyDescent="0.15"/>
    <row r="45" ht="13" x14ac:dyDescent="0.15"/>
    <row r="46" ht="13" x14ac:dyDescent="0.15"/>
    <row r="47" ht="13" x14ac:dyDescent="0.15"/>
    <row r="48" ht="13" x14ac:dyDescent="0.15"/>
    <row r="49" ht="13" x14ac:dyDescent="0.15"/>
    <row r="50" ht="13" x14ac:dyDescent="0.15"/>
    <row r="51" ht="13" x14ac:dyDescent="0.15"/>
    <row r="52" ht="13" x14ac:dyDescent="0.15"/>
    <row r="53" ht="13" x14ac:dyDescent="0.15"/>
    <row r="54" ht="13" x14ac:dyDescent="0.15"/>
    <row r="55" ht="13" x14ac:dyDescent="0.15"/>
    <row r="56" ht="13" x14ac:dyDescent="0.15"/>
    <row r="57" ht="13" x14ac:dyDescent="0.15"/>
    <row r="58" ht="13" x14ac:dyDescent="0.15"/>
    <row r="59" ht="13" x14ac:dyDescent="0.15"/>
    <row r="60" ht="13" x14ac:dyDescent="0.15"/>
    <row r="61" ht="13" x14ac:dyDescent="0.15"/>
    <row r="62" ht="13" x14ac:dyDescent="0.15"/>
    <row r="63" ht="13" x14ac:dyDescent="0.15"/>
  </sheetData>
  <mergeCells count="3">
    <mergeCell ref="A4:I4"/>
    <mergeCell ref="A5:I5"/>
    <mergeCell ref="A18:I18"/>
  </mergeCells>
  <pageMargins left="0.7" right="0.7" top="0.75" bottom="0.75" header="0.3" footer="0.3"/>
  <pageSetup paperSize="9" orientation="portrait" horizontalDpi="0" verticalDpi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P19"/>
  <sheetViews>
    <sheetView zoomScale="118" workbookViewId="0">
      <selection activeCell="A8" sqref="A8"/>
    </sheetView>
  </sheetViews>
  <sheetFormatPr baseColWidth="10" defaultColWidth="12.6640625" defaultRowHeight="15.75" customHeight="1" x14ac:dyDescent="0.15"/>
  <cols>
    <col min="1" max="1" width="11.5" customWidth="1"/>
    <col min="2" max="2" width="17" customWidth="1"/>
    <col min="3" max="3" width="13.1640625" customWidth="1"/>
    <col min="4" max="4" width="13.6640625" customWidth="1"/>
    <col min="5" max="5" width="9.83203125" customWidth="1"/>
    <col min="6" max="6" width="13.33203125" customWidth="1"/>
    <col min="7" max="7" width="16.83203125" customWidth="1"/>
    <col min="8" max="8" width="20.1640625" customWidth="1"/>
    <col min="9" max="9" width="18.33203125" customWidth="1"/>
    <col min="13" max="13" width="16.83203125" customWidth="1"/>
    <col min="14" max="14" width="33.83203125" customWidth="1"/>
  </cols>
  <sheetData>
    <row r="2" spans="1:16" ht="18" customHeight="1" thickBot="1" x14ac:dyDescent="0.25">
      <c r="D2" s="46"/>
    </row>
    <row r="3" spans="1:16" ht="19" customHeight="1" thickBot="1" x14ac:dyDescent="0.2">
      <c r="A3" s="97" t="s">
        <v>103</v>
      </c>
      <c r="B3" s="98"/>
      <c r="C3" s="98"/>
      <c r="D3" s="98"/>
      <c r="E3" s="98"/>
      <c r="F3" s="98"/>
      <c r="G3" s="98"/>
      <c r="H3" s="98"/>
      <c r="I3" s="99"/>
    </row>
    <row r="4" spans="1:16" ht="34" customHeight="1" thickBot="1" x14ac:dyDescent="0.2">
      <c r="A4" s="103" t="s">
        <v>104</v>
      </c>
      <c r="B4" s="104"/>
      <c r="C4" s="104"/>
      <c r="D4" s="104"/>
      <c r="E4" s="104"/>
      <c r="F4" s="104"/>
      <c r="G4" s="104"/>
      <c r="H4" s="104"/>
      <c r="I4" s="105"/>
      <c r="J4" s="44"/>
      <c r="K4" s="45"/>
      <c r="L4" s="45"/>
      <c r="M4" s="45"/>
      <c r="N4" s="45"/>
    </row>
    <row r="5" spans="1:16" ht="40" customHeight="1" thickBot="1" x14ac:dyDescent="0.2">
      <c r="A5" s="47" t="s">
        <v>44</v>
      </c>
      <c r="B5" s="54" t="s">
        <v>0</v>
      </c>
      <c r="C5" s="12" t="s">
        <v>45</v>
      </c>
      <c r="D5" s="12" t="s">
        <v>46</v>
      </c>
      <c r="E5" s="12" t="s">
        <v>47</v>
      </c>
      <c r="F5" s="55" t="s">
        <v>43</v>
      </c>
      <c r="G5" s="20" t="s">
        <v>79</v>
      </c>
      <c r="H5" s="20" t="s">
        <v>77</v>
      </c>
      <c r="I5" s="48" t="s">
        <v>78</v>
      </c>
      <c r="J5" s="43"/>
      <c r="K5" s="41"/>
      <c r="L5" s="41"/>
      <c r="M5" s="41"/>
      <c r="N5" s="41"/>
      <c r="O5" s="41"/>
      <c r="P5" s="41"/>
    </row>
    <row r="6" spans="1:16" ht="15.75" customHeight="1" thickBot="1" x14ac:dyDescent="0.2">
      <c r="A6" s="34" t="s">
        <v>97</v>
      </c>
      <c r="B6" s="86" t="s">
        <v>42</v>
      </c>
      <c r="C6" s="35">
        <v>5</v>
      </c>
      <c r="D6" s="35">
        <v>6.0220000000000002</v>
      </c>
      <c r="E6" s="35">
        <v>59904</v>
      </c>
      <c r="F6" s="36">
        <f>(D6*10^3)/(C6*8765.81277)*100</f>
        <v>13.739741329200211</v>
      </c>
      <c r="G6" s="36">
        <f>H6*F6/100</f>
        <v>11.46813345452742</v>
      </c>
      <c r="H6" s="36">
        <f>C6*1000000/E6</f>
        <v>83.466880341880341</v>
      </c>
      <c r="I6" s="38">
        <f>D6*1000/E6</f>
        <v>0.10052751068376069</v>
      </c>
      <c r="J6" s="43"/>
      <c r="K6" s="9"/>
      <c r="L6" s="2"/>
      <c r="M6" s="2"/>
      <c r="N6" s="2"/>
      <c r="O6" s="2"/>
      <c r="P6" s="9"/>
    </row>
    <row r="7" spans="1:16" ht="15.75" customHeight="1" thickBot="1" x14ac:dyDescent="0.2">
      <c r="A7" s="34" t="s">
        <v>98</v>
      </c>
      <c r="B7" s="86" t="s">
        <v>20</v>
      </c>
      <c r="C7" s="35">
        <v>70</v>
      </c>
      <c r="D7" s="35">
        <v>77.47</v>
      </c>
      <c r="E7" s="35">
        <v>1270000</v>
      </c>
      <c r="F7" s="36">
        <f t="shared" ref="F7:F11" si="0">(D7*10^3)/(C7*8765.81277)*100</f>
        <v>12.62534706994758</v>
      </c>
      <c r="G7" s="36">
        <f t="shared" ref="G7:G11" si="1">H7*F7/100</f>
        <v>6.9588527157191393</v>
      </c>
      <c r="H7" s="36">
        <f t="shared" ref="H7:H11" si="2">C7*1000000/E7</f>
        <v>55.118110236220474</v>
      </c>
      <c r="I7" s="38">
        <f t="shared" ref="I7:I11" si="3">D7*1000/E7</f>
        <v>6.0999999999999999E-2</v>
      </c>
      <c r="J7" s="43"/>
      <c r="K7" s="9"/>
      <c r="L7" s="2"/>
      <c r="M7" s="2"/>
      <c r="N7" s="2"/>
      <c r="O7" s="2"/>
      <c r="P7" s="9"/>
    </row>
    <row r="8" spans="1:16" ht="15.75" customHeight="1" x14ac:dyDescent="0.15">
      <c r="A8" s="21" t="s">
        <v>99</v>
      </c>
      <c r="B8" s="88" t="s">
        <v>12</v>
      </c>
      <c r="C8" s="22">
        <v>17</v>
      </c>
      <c r="D8" s="22">
        <v>23.27</v>
      </c>
      <c r="E8" s="22">
        <v>170000</v>
      </c>
      <c r="F8" s="23">
        <f t="shared" si="0"/>
        <v>15.615477598339861</v>
      </c>
      <c r="G8" s="23">
        <f t="shared" si="1"/>
        <v>15.615477598339861</v>
      </c>
      <c r="H8" s="23">
        <f t="shared" si="2"/>
        <v>100</v>
      </c>
      <c r="I8" s="25">
        <f t="shared" si="3"/>
        <v>0.13688235294117648</v>
      </c>
      <c r="J8" s="43"/>
      <c r="K8" s="9"/>
      <c r="L8" s="2"/>
      <c r="M8" s="2"/>
      <c r="N8" s="2"/>
      <c r="O8" s="2"/>
      <c r="P8" s="9"/>
    </row>
    <row r="9" spans="1:16" ht="15.75" customHeight="1" thickBot="1" x14ac:dyDescent="0.2">
      <c r="A9" s="29" t="s">
        <v>100</v>
      </c>
      <c r="B9" s="89" t="s">
        <v>12</v>
      </c>
      <c r="C9" s="30">
        <v>0.23</v>
      </c>
      <c r="D9" s="30">
        <v>0.24</v>
      </c>
      <c r="E9" s="30">
        <v>2500</v>
      </c>
      <c r="F9" s="31">
        <f t="shared" si="0"/>
        <v>11.903953326960748</v>
      </c>
      <c r="G9" s="31">
        <f t="shared" si="1"/>
        <v>10.951637060803886</v>
      </c>
      <c r="H9" s="31">
        <f t="shared" si="2"/>
        <v>92</v>
      </c>
      <c r="I9" s="33">
        <f t="shared" si="3"/>
        <v>9.6000000000000002E-2</v>
      </c>
      <c r="J9" s="43"/>
      <c r="K9" s="9"/>
      <c r="L9" s="2"/>
      <c r="M9" s="2"/>
      <c r="N9" s="2"/>
      <c r="O9" s="2"/>
      <c r="P9" s="9"/>
    </row>
    <row r="10" spans="1:16" ht="15.75" customHeight="1" thickBot="1" x14ac:dyDescent="0.2">
      <c r="A10" s="34" t="s">
        <v>101</v>
      </c>
      <c r="B10" s="86" t="s">
        <v>6</v>
      </c>
      <c r="C10" s="35">
        <v>40</v>
      </c>
      <c r="D10" s="35">
        <v>48.74</v>
      </c>
      <c r="E10" s="35">
        <v>800000</v>
      </c>
      <c r="F10" s="36">
        <f t="shared" si="0"/>
        <v>13.900593498530769</v>
      </c>
      <c r="G10" s="36">
        <f t="shared" si="1"/>
        <v>6.9502967492653855</v>
      </c>
      <c r="H10" s="36">
        <f t="shared" si="2"/>
        <v>50</v>
      </c>
      <c r="I10" s="38">
        <f t="shared" si="3"/>
        <v>6.0925E-2</v>
      </c>
      <c r="J10" s="43"/>
      <c r="K10" s="9"/>
      <c r="L10" s="2"/>
      <c r="M10" s="2"/>
      <c r="N10" s="2"/>
      <c r="P10" s="9"/>
    </row>
    <row r="11" spans="1:16" ht="15.75" customHeight="1" thickBot="1" x14ac:dyDescent="0.2">
      <c r="A11" s="34" t="s">
        <v>102</v>
      </c>
      <c r="B11" s="86" t="s">
        <v>16</v>
      </c>
      <c r="C11" s="35">
        <v>648</v>
      </c>
      <c r="D11" s="52">
        <v>770.07</v>
      </c>
      <c r="E11" s="35">
        <v>10000000</v>
      </c>
      <c r="F11" s="36">
        <f t="shared" si="0"/>
        <v>13.556981660579428</v>
      </c>
      <c r="G11" s="36">
        <f t="shared" si="1"/>
        <v>8.7849241160554694</v>
      </c>
      <c r="H11" s="36">
        <f t="shared" si="2"/>
        <v>64.8</v>
      </c>
      <c r="I11" s="38">
        <f t="shared" si="3"/>
        <v>7.7007000000000006E-2</v>
      </c>
      <c r="J11" s="43"/>
      <c r="K11" s="2"/>
      <c r="L11" s="2"/>
      <c r="M11" s="2"/>
      <c r="N11" s="2"/>
      <c r="P11" s="2"/>
    </row>
    <row r="12" spans="1:16" ht="35" customHeight="1" thickBot="1" x14ac:dyDescent="0.2">
      <c r="A12" s="94" t="s">
        <v>80</v>
      </c>
      <c r="B12" s="95"/>
      <c r="C12" s="95"/>
      <c r="D12" s="95"/>
      <c r="E12" s="95"/>
      <c r="F12" s="95"/>
      <c r="G12" s="95"/>
      <c r="H12" s="95"/>
      <c r="I12" s="96"/>
    </row>
    <row r="13" spans="1:16" ht="15.75" customHeight="1" x14ac:dyDescent="0.15">
      <c r="F13" s="2"/>
      <c r="G13" s="2"/>
    </row>
    <row r="14" spans="1:16" ht="15.75" customHeight="1" x14ac:dyDescent="0.15">
      <c r="G14" s="2"/>
      <c r="H14" s="2"/>
    </row>
    <row r="15" spans="1:16" ht="15.75" customHeight="1" x14ac:dyDescent="0.15">
      <c r="G15" s="2"/>
    </row>
    <row r="16" spans="1:16" ht="15.75" customHeight="1" x14ac:dyDescent="0.15">
      <c r="G16" s="2"/>
    </row>
    <row r="17" spans="6:8" ht="15.75" customHeight="1" x14ac:dyDescent="0.15">
      <c r="F17" s="2"/>
      <c r="G17" s="2"/>
      <c r="H17" s="2"/>
    </row>
    <row r="19" spans="6:8" ht="15.75" customHeight="1" x14ac:dyDescent="0.15">
      <c r="G19" s="2"/>
    </row>
  </sheetData>
  <mergeCells count="3">
    <mergeCell ref="A3:I3"/>
    <mergeCell ref="A4:I4"/>
    <mergeCell ref="A12:I12"/>
  </mergeCells>
  <phoneticPr fontId="15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N44"/>
  <sheetViews>
    <sheetView workbookViewId="0">
      <selection activeCell="B6" sqref="B6:B32"/>
    </sheetView>
  </sheetViews>
  <sheetFormatPr baseColWidth="10" defaultColWidth="12.6640625" defaultRowHeight="15.75" customHeight="1" x14ac:dyDescent="0.15"/>
  <cols>
    <col min="1" max="1" width="36.83203125" customWidth="1"/>
    <col min="2" max="2" width="13.6640625" customWidth="1"/>
    <col min="3" max="3" width="14.6640625" customWidth="1"/>
    <col min="4" max="4" width="15" customWidth="1"/>
    <col min="5" max="5" width="14.33203125" customWidth="1"/>
    <col min="6" max="6" width="10.83203125" customWidth="1"/>
    <col min="7" max="7" width="19.5" customWidth="1"/>
    <col min="8" max="8" width="21.33203125" customWidth="1"/>
    <col min="9" max="9" width="20.83203125" customWidth="1"/>
  </cols>
  <sheetData>
    <row r="2" spans="1:14" ht="15.75" customHeight="1" thickBot="1" x14ac:dyDescent="0.25">
      <c r="D2" s="16"/>
      <c r="E2" s="17"/>
      <c r="F2" s="7"/>
    </row>
    <row r="3" spans="1:14" ht="18" customHeight="1" thickBot="1" x14ac:dyDescent="0.2">
      <c r="A3" s="106" t="s">
        <v>81</v>
      </c>
      <c r="B3" s="107"/>
      <c r="C3" s="107"/>
      <c r="D3" s="107"/>
      <c r="E3" s="107"/>
      <c r="F3" s="107"/>
      <c r="G3" s="107"/>
      <c r="H3" s="107"/>
      <c r="I3" s="108"/>
    </row>
    <row r="4" spans="1:14" ht="35" customHeight="1" thickBot="1" x14ac:dyDescent="0.2">
      <c r="A4" s="103" t="s">
        <v>95</v>
      </c>
      <c r="B4" s="104"/>
      <c r="C4" s="104"/>
      <c r="D4" s="104"/>
      <c r="E4" s="104"/>
      <c r="F4" s="104"/>
      <c r="G4" s="104"/>
      <c r="H4" s="104"/>
      <c r="I4" s="105"/>
    </row>
    <row r="5" spans="1:14" ht="40" customHeight="1" thickBot="1" x14ac:dyDescent="0.2">
      <c r="A5" s="18" t="s">
        <v>44</v>
      </c>
      <c r="B5" s="19" t="s">
        <v>0</v>
      </c>
      <c r="C5" s="12" t="s">
        <v>45</v>
      </c>
      <c r="D5" s="12" t="s">
        <v>46</v>
      </c>
      <c r="E5" s="13" t="s">
        <v>43</v>
      </c>
      <c r="F5" s="12" t="s">
        <v>47</v>
      </c>
      <c r="G5" s="20" t="s">
        <v>79</v>
      </c>
      <c r="H5" s="20" t="s">
        <v>77</v>
      </c>
      <c r="I5" s="20" t="s">
        <v>78</v>
      </c>
      <c r="K5" s="11"/>
      <c r="L5" s="11"/>
      <c r="M5" s="11"/>
      <c r="N5" s="5"/>
    </row>
    <row r="6" spans="1:14" ht="15.75" customHeight="1" x14ac:dyDescent="0.15">
      <c r="A6" s="21" t="s">
        <v>74</v>
      </c>
      <c r="B6" s="88" t="s">
        <v>48</v>
      </c>
      <c r="C6" s="22">
        <v>377</v>
      </c>
      <c r="D6" s="22">
        <v>856.30100000000004</v>
      </c>
      <c r="E6" s="23">
        <f>D6*10^3/(C6*8765.81277)*100</f>
        <v>25.911521238957313</v>
      </c>
      <c r="F6" s="22">
        <v>14000000</v>
      </c>
      <c r="G6" s="24">
        <f t="shared" ref="G6:G32" si="0">H6*E6/100</f>
        <v>6.9776025050620767</v>
      </c>
      <c r="H6" s="23">
        <f t="shared" ref="H6:H32" si="1">C6*1000000/F6</f>
        <v>26.928571428571427</v>
      </c>
      <c r="I6" s="25">
        <f t="shared" ref="I6:I32" si="2">D6*1000/F6</f>
        <v>6.1164357142857145E-2</v>
      </c>
      <c r="M6" s="2"/>
      <c r="N6" s="5"/>
    </row>
    <row r="7" spans="1:14" ht="15.75" customHeight="1" x14ac:dyDescent="0.15">
      <c r="A7" s="26" t="s">
        <v>76</v>
      </c>
      <c r="B7" s="90" t="s">
        <v>48</v>
      </c>
      <c r="C7" s="2">
        <v>354</v>
      </c>
      <c r="D7" s="2">
        <v>539</v>
      </c>
      <c r="E7" s="10">
        <f t="shared" ref="E7:E17" si="3">D7*10^3/(C7*8765.81277)*100</f>
        <v>17.369739806300895</v>
      </c>
      <c r="F7" s="2">
        <v>6475000</v>
      </c>
      <c r="G7" s="9">
        <f t="shared" si="0"/>
        <v>9.4963519558772465</v>
      </c>
      <c r="H7" s="10">
        <f t="shared" si="1"/>
        <v>54.671814671814673</v>
      </c>
      <c r="I7" s="27">
        <f t="shared" si="2"/>
        <v>8.324324324324324E-2</v>
      </c>
      <c r="M7" s="2"/>
      <c r="N7" s="5"/>
    </row>
    <row r="8" spans="1:14" ht="15.75" customHeight="1" x14ac:dyDescent="0.15">
      <c r="A8" s="26" t="s">
        <v>65</v>
      </c>
      <c r="B8" s="90" t="s">
        <v>48</v>
      </c>
      <c r="C8" s="2">
        <v>14</v>
      </c>
      <c r="D8" s="2">
        <v>8.2029999999999994</v>
      </c>
      <c r="E8" s="10">
        <f t="shared" si="3"/>
        <v>6.6842469352510649</v>
      </c>
      <c r="F8" s="2">
        <v>82960</v>
      </c>
      <c r="G8" s="9">
        <f t="shared" si="0"/>
        <v>11.280069562863416</v>
      </c>
      <c r="H8" s="10">
        <f t="shared" si="1"/>
        <v>168.75602700096431</v>
      </c>
      <c r="I8" s="27">
        <f t="shared" si="2"/>
        <v>9.8878977820636454E-2</v>
      </c>
      <c r="M8" s="2"/>
      <c r="N8" s="5"/>
    </row>
    <row r="9" spans="1:14" ht="15.75" customHeight="1" x14ac:dyDescent="0.15">
      <c r="A9" s="26" t="s">
        <v>66</v>
      </c>
      <c r="B9" s="90" t="s">
        <v>48</v>
      </c>
      <c r="C9" s="2">
        <v>30</v>
      </c>
      <c r="D9" s="2">
        <v>16.975000000000001</v>
      </c>
      <c r="E9" s="10">
        <f t="shared" si="3"/>
        <v>6.4550013578870136</v>
      </c>
      <c r="F9" s="2">
        <v>190338</v>
      </c>
      <c r="G9" s="9">
        <f t="shared" si="0"/>
        <v>10.174008381753008</v>
      </c>
      <c r="H9" s="10">
        <f t="shared" si="1"/>
        <v>157.61434921035212</v>
      </c>
      <c r="I9" s="27">
        <f t="shared" si="2"/>
        <v>8.9183452594857562E-2</v>
      </c>
      <c r="M9" s="2"/>
      <c r="N9" s="5"/>
    </row>
    <row r="10" spans="1:14" ht="15.75" customHeight="1" x14ac:dyDescent="0.15">
      <c r="A10" s="28" t="s">
        <v>67</v>
      </c>
      <c r="B10" s="90" t="s">
        <v>48</v>
      </c>
      <c r="C10" s="2">
        <v>30</v>
      </c>
      <c r="D10" s="2">
        <v>59.399000000000001</v>
      </c>
      <c r="E10" s="10">
        <f t="shared" si="3"/>
        <v>22.587371172732297</v>
      </c>
      <c r="F10" s="2">
        <v>230300</v>
      </c>
      <c r="G10" s="9">
        <f t="shared" si="0"/>
        <v>29.423410125139771</v>
      </c>
      <c r="H10" s="10">
        <f t="shared" si="1"/>
        <v>130.26487190620929</v>
      </c>
      <c r="I10" s="27">
        <f t="shared" si="2"/>
        <v>0.25792010421189754</v>
      </c>
      <c r="M10" s="2"/>
      <c r="N10" s="5"/>
    </row>
    <row r="11" spans="1:14" ht="15.75" customHeight="1" x14ac:dyDescent="0.15">
      <c r="A11" s="28" t="s">
        <v>68</v>
      </c>
      <c r="B11" s="90" t="s">
        <v>48</v>
      </c>
      <c r="C11" s="2">
        <v>30</v>
      </c>
      <c r="D11" s="2">
        <v>59.784999999999997</v>
      </c>
      <c r="E11" s="10">
        <f t="shared" si="3"/>
        <v>22.734153530561127</v>
      </c>
      <c r="F11" s="2">
        <v>230300</v>
      </c>
      <c r="G11" s="9">
        <f t="shared" si="0"/>
        <v>29.614615975546407</v>
      </c>
      <c r="H11" s="10">
        <f t="shared" si="1"/>
        <v>130.26487190620929</v>
      </c>
      <c r="I11" s="27">
        <f t="shared" si="2"/>
        <v>0.25959617889709075</v>
      </c>
      <c r="M11" s="2"/>
      <c r="N11" s="5"/>
    </row>
    <row r="12" spans="1:14" ht="15.75" customHeight="1" x14ac:dyDescent="0.15">
      <c r="A12" s="28" t="s">
        <v>70</v>
      </c>
      <c r="B12" s="90" t="s">
        <v>48</v>
      </c>
      <c r="C12" s="2">
        <v>30</v>
      </c>
      <c r="D12" s="2">
        <v>60.488999999999997</v>
      </c>
      <c r="E12" s="10">
        <f t="shared" si="3"/>
        <v>23.001860214269666</v>
      </c>
      <c r="F12" s="2">
        <v>250500</v>
      </c>
      <c r="G12" s="9">
        <f t="shared" si="0"/>
        <v>27.547137981161278</v>
      </c>
      <c r="H12" s="10">
        <f t="shared" si="1"/>
        <v>119.76047904191617</v>
      </c>
      <c r="I12" s="27">
        <f t="shared" si="2"/>
        <v>0.24147305389221557</v>
      </c>
      <c r="M12" s="2"/>
      <c r="N12" s="5"/>
    </row>
    <row r="13" spans="1:14" ht="15.75" customHeight="1" x14ac:dyDescent="0.15">
      <c r="A13" s="28" t="s">
        <v>69</v>
      </c>
      <c r="B13" s="90" t="s">
        <v>48</v>
      </c>
      <c r="C13" s="2">
        <v>30</v>
      </c>
      <c r="D13" s="2">
        <v>56.57</v>
      </c>
      <c r="E13" s="10">
        <f t="shared" si="3"/>
        <v>21.511600990613747</v>
      </c>
      <c r="F13" s="2">
        <v>188000</v>
      </c>
      <c r="G13" s="9">
        <f t="shared" si="0"/>
        <v>34.327022857362365</v>
      </c>
      <c r="H13" s="10">
        <f t="shared" si="1"/>
        <v>159.57446808510639</v>
      </c>
      <c r="I13" s="27">
        <f t="shared" si="2"/>
        <v>0.30090425531914894</v>
      </c>
      <c r="M13" s="2"/>
      <c r="N13" s="5"/>
    </row>
    <row r="14" spans="1:14" ht="15.75" customHeight="1" x14ac:dyDescent="0.15">
      <c r="A14" s="28" t="s">
        <v>71</v>
      </c>
      <c r="B14" s="90" t="s">
        <v>48</v>
      </c>
      <c r="C14" s="2">
        <v>30</v>
      </c>
      <c r="D14" s="2">
        <v>53.005000000000003</v>
      </c>
      <c r="E14" s="10">
        <f t="shared" si="3"/>
        <v>20.155955639163544</v>
      </c>
      <c r="F14" s="2">
        <v>194280</v>
      </c>
      <c r="G14" s="9">
        <f t="shared" si="0"/>
        <v>31.124082209949883</v>
      </c>
      <c r="H14" s="10">
        <f t="shared" si="1"/>
        <v>154.41630636195183</v>
      </c>
      <c r="I14" s="27">
        <f t="shared" si="2"/>
        <v>0.27282787729050856</v>
      </c>
      <c r="M14" s="2"/>
      <c r="N14" s="5"/>
    </row>
    <row r="15" spans="1:14" ht="15.75" customHeight="1" x14ac:dyDescent="0.15">
      <c r="A15" s="28" t="s">
        <v>72</v>
      </c>
      <c r="B15" s="90" t="s">
        <v>48</v>
      </c>
      <c r="C15" s="2">
        <v>80</v>
      </c>
      <c r="D15" s="2">
        <v>134.279</v>
      </c>
      <c r="E15" s="10">
        <f t="shared" si="3"/>
        <v>19.148110324058401</v>
      </c>
      <c r="F15" s="2">
        <v>464340</v>
      </c>
      <c r="G15" s="9">
        <f t="shared" si="0"/>
        <v>32.989809749852952</v>
      </c>
      <c r="H15" s="10">
        <f t="shared" si="1"/>
        <v>172.28754791747426</v>
      </c>
      <c r="I15" s="27">
        <f t="shared" si="2"/>
        <v>0.28918249558513159</v>
      </c>
      <c r="M15" s="2"/>
      <c r="N15" s="5"/>
    </row>
    <row r="16" spans="1:14" ht="15.75" customHeight="1" x14ac:dyDescent="0.15">
      <c r="A16" s="28" t="s">
        <v>73</v>
      </c>
      <c r="B16" s="90" t="s">
        <v>48</v>
      </c>
      <c r="C16" s="2">
        <v>80</v>
      </c>
      <c r="D16" s="2">
        <v>140.06299999999999</v>
      </c>
      <c r="E16" s="10">
        <f t="shared" si="3"/>
        <v>19.972905490200194</v>
      </c>
      <c r="F16" s="2">
        <v>483960</v>
      </c>
      <c r="G16" s="9">
        <f t="shared" si="0"/>
        <v>33.015795504091564</v>
      </c>
      <c r="H16" s="10">
        <f t="shared" si="1"/>
        <v>165.30291759649558</v>
      </c>
      <c r="I16" s="27">
        <f t="shared" si="2"/>
        <v>0.28941028184147449</v>
      </c>
      <c r="M16" s="2"/>
      <c r="N16" s="5"/>
    </row>
    <row r="17" spans="1:14" ht="15.75" customHeight="1" x14ac:dyDescent="0.15">
      <c r="A17" s="26" t="s">
        <v>75</v>
      </c>
      <c r="B17" s="90" t="s">
        <v>48</v>
      </c>
      <c r="C17" s="2">
        <v>110</v>
      </c>
      <c r="D17" s="2">
        <v>196</v>
      </c>
      <c r="E17" s="10">
        <f t="shared" si="3"/>
        <v>20.326902120431459</v>
      </c>
      <c r="F17" s="2">
        <v>1200000</v>
      </c>
      <c r="G17" s="9">
        <f t="shared" si="0"/>
        <v>18.632993610395506</v>
      </c>
      <c r="H17" s="10">
        <f t="shared" si="1"/>
        <v>91.666666666666671</v>
      </c>
      <c r="I17" s="27">
        <f t="shared" si="2"/>
        <v>0.16333333333333333</v>
      </c>
      <c r="M17" s="2"/>
      <c r="N17" s="5"/>
    </row>
    <row r="18" spans="1:14" ht="15.75" customHeight="1" x14ac:dyDescent="0.15">
      <c r="A18" s="26" t="s">
        <v>51</v>
      </c>
      <c r="B18" s="91" t="s">
        <v>48</v>
      </c>
      <c r="C18" s="2">
        <v>280</v>
      </c>
      <c r="D18" s="2">
        <v>944</v>
      </c>
      <c r="E18" s="10">
        <f t="shared" ref="E18:E32" si="4">D18*10^3/(C18*8765.81277)*100</f>
        <v>38.461106344489849</v>
      </c>
      <c r="F18" s="2">
        <v>7700000</v>
      </c>
      <c r="G18" s="9">
        <f t="shared" si="0"/>
        <v>13.985856852541765</v>
      </c>
      <c r="H18" s="10">
        <f t="shared" si="1"/>
        <v>36.363636363636367</v>
      </c>
      <c r="I18" s="27">
        <f t="shared" si="2"/>
        <v>0.12259740259740259</v>
      </c>
      <c r="M18" s="2"/>
      <c r="N18" s="5"/>
    </row>
    <row r="19" spans="1:14" ht="15.75" customHeight="1" x14ac:dyDescent="0.15">
      <c r="A19" s="26" t="s">
        <v>52</v>
      </c>
      <c r="B19" s="91" t="s">
        <v>48</v>
      </c>
      <c r="C19" s="2">
        <v>250</v>
      </c>
      <c r="D19" s="2">
        <v>679</v>
      </c>
      <c r="E19" s="10">
        <f t="shared" si="4"/>
        <v>30.984006517857672</v>
      </c>
      <c r="F19" s="2">
        <v>1559349</v>
      </c>
      <c r="G19" s="9">
        <f t="shared" si="0"/>
        <v>49.674586186058534</v>
      </c>
      <c r="H19" s="10">
        <f t="shared" si="1"/>
        <v>160.32331440876931</v>
      </c>
      <c r="I19" s="27">
        <f t="shared" si="2"/>
        <v>0.43543812193421744</v>
      </c>
      <c r="M19" s="2"/>
      <c r="N19" s="5"/>
    </row>
    <row r="20" spans="1:14" ht="15.75" customHeight="1" x14ac:dyDescent="0.15">
      <c r="A20" s="26" t="s">
        <v>53</v>
      </c>
      <c r="B20" s="91" t="s">
        <v>48</v>
      </c>
      <c r="C20" s="2">
        <v>250</v>
      </c>
      <c r="D20" s="2">
        <v>605</v>
      </c>
      <c r="E20" s="10">
        <f t="shared" si="4"/>
        <v>27.607251757443141</v>
      </c>
      <c r="F20" s="2">
        <v>7800000</v>
      </c>
      <c r="G20" s="9">
        <f t="shared" si="0"/>
        <v>8.8484781273856221</v>
      </c>
      <c r="H20" s="10">
        <f t="shared" si="1"/>
        <v>32.051282051282051</v>
      </c>
      <c r="I20" s="27">
        <f t="shared" si="2"/>
        <v>7.7564102564102566E-2</v>
      </c>
      <c r="M20" s="2"/>
      <c r="N20" s="5"/>
    </row>
    <row r="21" spans="1:14" ht="15.75" customHeight="1" x14ac:dyDescent="0.15">
      <c r="A21" s="26" t="s">
        <v>50</v>
      </c>
      <c r="B21" s="90" t="s">
        <v>48</v>
      </c>
      <c r="C21" s="2">
        <v>75</v>
      </c>
      <c r="D21" s="2">
        <v>155</v>
      </c>
      <c r="E21" s="10">
        <f t="shared" si="4"/>
        <v>23.576440894786149</v>
      </c>
      <c r="F21" s="2">
        <v>2000000</v>
      </c>
      <c r="G21" s="9">
        <f t="shared" si="0"/>
        <v>8.8411653355448063</v>
      </c>
      <c r="H21" s="10">
        <f t="shared" si="1"/>
        <v>37.5</v>
      </c>
      <c r="I21" s="27">
        <f t="shared" si="2"/>
        <v>7.7499999999999999E-2</v>
      </c>
      <c r="M21" s="2"/>
      <c r="N21" s="5"/>
    </row>
    <row r="22" spans="1:14" ht="15.75" customHeight="1" thickBot="1" x14ac:dyDescent="0.2">
      <c r="A22" s="29" t="s">
        <v>49</v>
      </c>
      <c r="B22" s="89" t="s">
        <v>48</v>
      </c>
      <c r="C22" s="30">
        <v>64</v>
      </c>
      <c r="D22" s="30">
        <v>130</v>
      </c>
      <c r="E22" s="31">
        <f t="shared" si="4"/>
        <v>23.172409145581145</v>
      </c>
      <c r="F22" s="30">
        <v>1600000</v>
      </c>
      <c r="G22" s="32">
        <f t="shared" si="0"/>
        <v>9.2689636582324582</v>
      </c>
      <c r="H22" s="31">
        <f t="shared" si="1"/>
        <v>40</v>
      </c>
      <c r="I22" s="33">
        <f t="shared" si="2"/>
        <v>8.1250000000000003E-2</v>
      </c>
      <c r="K22" s="4"/>
      <c r="L22" s="4"/>
      <c r="M22" s="4"/>
      <c r="N22" s="5"/>
    </row>
    <row r="23" spans="1:14" ht="15.75" customHeight="1" x14ac:dyDescent="0.15">
      <c r="A23" s="21" t="s">
        <v>54</v>
      </c>
      <c r="B23" s="92" t="s">
        <v>33</v>
      </c>
      <c r="C23" s="22">
        <v>150</v>
      </c>
      <c r="D23" s="22">
        <v>178</v>
      </c>
      <c r="E23" s="23">
        <f t="shared" si="4"/>
        <v>13.537440255715918</v>
      </c>
      <c r="F23" s="22">
        <v>510000</v>
      </c>
      <c r="G23" s="24">
        <f t="shared" si="0"/>
        <v>39.816000752105644</v>
      </c>
      <c r="H23" s="23">
        <f t="shared" si="1"/>
        <v>294.11764705882354</v>
      </c>
      <c r="I23" s="25">
        <f t="shared" si="2"/>
        <v>0.34901960784313724</v>
      </c>
      <c r="M23" s="2"/>
      <c r="N23" s="5"/>
    </row>
    <row r="24" spans="1:14" ht="15.75" customHeight="1" x14ac:dyDescent="0.15">
      <c r="A24" s="26" t="s">
        <v>55</v>
      </c>
      <c r="B24" s="91" t="s">
        <v>33</v>
      </c>
      <c r="C24" s="2">
        <v>150</v>
      </c>
      <c r="D24" s="2">
        <v>495</v>
      </c>
      <c r="E24" s="10">
        <f t="shared" si="4"/>
        <v>37.646252396513368</v>
      </c>
      <c r="F24" s="2">
        <f>6*10^6</f>
        <v>6000000</v>
      </c>
      <c r="G24" s="9">
        <f t="shared" si="0"/>
        <v>9.4115630991283421</v>
      </c>
      <c r="H24" s="10">
        <f t="shared" si="1"/>
        <v>25</v>
      </c>
      <c r="I24" s="27">
        <f t="shared" si="2"/>
        <v>8.2500000000000004E-2</v>
      </c>
      <c r="M24" s="2"/>
      <c r="N24" s="5"/>
    </row>
    <row r="25" spans="1:14" ht="15.75" customHeight="1" x14ac:dyDescent="0.15">
      <c r="A25" s="26" t="s">
        <v>56</v>
      </c>
      <c r="B25" s="91" t="s">
        <v>33</v>
      </c>
      <c r="C25" s="2">
        <v>100</v>
      </c>
      <c r="D25" s="2">
        <v>114.5</v>
      </c>
      <c r="E25" s="10">
        <f t="shared" si="4"/>
        <v>13.062108786062973</v>
      </c>
      <c r="F25" s="2">
        <v>1350000</v>
      </c>
      <c r="G25" s="9">
        <f t="shared" si="0"/>
        <v>9.6756361378244247</v>
      </c>
      <c r="H25" s="10">
        <f t="shared" si="1"/>
        <v>74.074074074074076</v>
      </c>
      <c r="I25" s="27">
        <f t="shared" si="2"/>
        <v>8.4814814814814815E-2</v>
      </c>
      <c r="M25" s="2"/>
      <c r="N25" s="5"/>
    </row>
    <row r="26" spans="1:14" ht="15.75" customHeight="1" x14ac:dyDescent="0.15">
      <c r="A26" s="26" t="s">
        <v>57</v>
      </c>
      <c r="B26" s="91" t="s">
        <v>33</v>
      </c>
      <c r="C26" s="2">
        <v>50</v>
      </c>
      <c r="D26" s="2">
        <v>175</v>
      </c>
      <c r="E26" s="10">
        <f t="shared" si="4"/>
        <v>39.927843450847512</v>
      </c>
      <c r="F26" s="2">
        <v>4000000</v>
      </c>
      <c r="G26" s="9">
        <f t="shared" si="0"/>
        <v>4.9909804313559389</v>
      </c>
      <c r="H26" s="10">
        <f t="shared" si="1"/>
        <v>12.5</v>
      </c>
      <c r="I26" s="27">
        <f t="shared" si="2"/>
        <v>4.3749999999999997E-2</v>
      </c>
      <c r="M26" s="2"/>
      <c r="N26" s="5"/>
    </row>
    <row r="27" spans="1:14" ht="15.75" customHeight="1" x14ac:dyDescent="0.15">
      <c r="A27" s="26" t="s">
        <v>58</v>
      </c>
      <c r="B27" s="91" t="s">
        <v>33</v>
      </c>
      <c r="C27" s="2">
        <v>100</v>
      </c>
      <c r="D27" s="2">
        <v>340</v>
      </c>
      <c r="E27" s="10">
        <f t="shared" si="4"/>
        <v>38.78704792368044</v>
      </c>
      <c r="F27" s="2">
        <v>4600000</v>
      </c>
      <c r="G27" s="9">
        <f t="shared" si="0"/>
        <v>8.4319669399305308</v>
      </c>
      <c r="H27" s="10">
        <f t="shared" si="1"/>
        <v>21.739130434782609</v>
      </c>
      <c r="I27" s="27">
        <f t="shared" si="2"/>
        <v>7.3913043478260873E-2</v>
      </c>
      <c r="M27" s="2"/>
      <c r="N27" s="5"/>
    </row>
    <row r="28" spans="1:14" ht="15.75" customHeight="1" x14ac:dyDescent="0.15">
      <c r="A28" s="26" t="s">
        <v>64</v>
      </c>
      <c r="B28" s="91" t="s">
        <v>33</v>
      </c>
      <c r="C28" s="2">
        <v>250</v>
      </c>
      <c r="D28" s="2">
        <v>340</v>
      </c>
      <c r="E28" s="10">
        <f t="shared" si="4"/>
        <v>15.514819169472178</v>
      </c>
      <c r="F28" s="2">
        <v>1115000</v>
      </c>
      <c r="G28" s="9">
        <f t="shared" si="0"/>
        <v>34.786590066081118</v>
      </c>
      <c r="H28" s="10">
        <f t="shared" si="1"/>
        <v>224.2152466367713</v>
      </c>
      <c r="I28" s="27">
        <f t="shared" si="2"/>
        <v>0.30493273542600896</v>
      </c>
      <c r="M28" s="2"/>
      <c r="N28" s="5"/>
    </row>
    <row r="29" spans="1:14" ht="15.75" customHeight="1" thickBot="1" x14ac:dyDescent="0.2">
      <c r="A29" s="29" t="s">
        <v>59</v>
      </c>
      <c r="B29" s="93" t="s">
        <v>33</v>
      </c>
      <c r="C29" s="30">
        <v>50</v>
      </c>
      <c r="D29" s="30">
        <v>105.2</v>
      </c>
      <c r="E29" s="31">
        <f t="shared" si="4"/>
        <v>24.002337891595189</v>
      </c>
      <c r="F29" s="30">
        <v>700000</v>
      </c>
      <c r="G29" s="32">
        <f t="shared" si="0"/>
        <v>17.144527065425137</v>
      </c>
      <c r="H29" s="31">
        <f t="shared" si="1"/>
        <v>71.428571428571431</v>
      </c>
      <c r="I29" s="33">
        <f t="shared" si="2"/>
        <v>0.15028571428571427</v>
      </c>
      <c r="M29" s="2"/>
      <c r="N29" s="5"/>
    </row>
    <row r="30" spans="1:14" ht="15.75" customHeight="1" thickBot="1" x14ac:dyDescent="0.2">
      <c r="A30" s="34" t="s">
        <v>62</v>
      </c>
      <c r="B30" s="87" t="s">
        <v>16</v>
      </c>
      <c r="C30" s="35">
        <v>125</v>
      </c>
      <c r="D30" s="35">
        <v>280</v>
      </c>
      <c r="E30" s="36">
        <f t="shared" si="4"/>
        <v>25.553819808542411</v>
      </c>
      <c r="F30" s="35">
        <v>3400000</v>
      </c>
      <c r="G30" s="37">
        <f t="shared" si="0"/>
        <v>9.3947866943170624</v>
      </c>
      <c r="H30" s="36">
        <f t="shared" si="1"/>
        <v>36.764705882352942</v>
      </c>
      <c r="I30" s="38">
        <f t="shared" si="2"/>
        <v>8.2352941176470587E-2</v>
      </c>
      <c r="M30" s="2"/>
      <c r="N30" s="5"/>
    </row>
    <row r="31" spans="1:14" ht="15.75" customHeight="1" thickBot="1" x14ac:dyDescent="0.2">
      <c r="A31" s="34" t="s">
        <v>63</v>
      </c>
      <c r="B31" s="87" t="s">
        <v>61</v>
      </c>
      <c r="C31" s="35">
        <v>210</v>
      </c>
      <c r="D31" s="35">
        <v>950</v>
      </c>
      <c r="E31" s="36">
        <f t="shared" si="4"/>
        <v>51.607416705177059</v>
      </c>
      <c r="F31" s="35">
        <v>7500000</v>
      </c>
      <c r="G31" s="37">
        <f t="shared" si="0"/>
        <v>14.450076677449577</v>
      </c>
      <c r="H31" s="36">
        <f t="shared" si="1"/>
        <v>28</v>
      </c>
      <c r="I31" s="38">
        <f t="shared" si="2"/>
        <v>0.12666666666666668</v>
      </c>
      <c r="M31" s="2"/>
      <c r="N31" s="5"/>
    </row>
    <row r="32" spans="1:14" ht="15.75" customHeight="1" thickBot="1" x14ac:dyDescent="0.2">
      <c r="A32" s="34" t="s">
        <v>60</v>
      </c>
      <c r="B32" s="87" t="s">
        <v>38</v>
      </c>
      <c r="C32" s="35">
        <v>50</v>
      </c>
      <c r="D32" s="35">
        <v>180</v>
      </c>
      <c r="E32" s="36">
        <f t="shared" si="4"/>
        <v>41.06863897801459</v>
      </c>
      <c r="F32" s="35">
        <v>576800</v>
      </c>
      <c r="G32" s="37">
        <f t="shared" si="0"/>
        <v>35.600415202855928</v>
      </c>
      <c r="H32" s="36">
        <f t="shared" si="1"/>
        <v>86.685159500693487</v>
      </c>
      <c r="I32" s="38">
        <f t="shared" si="2"/>
        <v>0.31206657420249651</v>
      </c>
      <c r="M32" s="2"/>
      <c r="N32" s="5"/>
    </row>
    <row r="33" spans="1:9" ht="35" customHeight="1" thickBot="1" x14ac:dyDescent="0.2">
      <c r="A33" s="94" t="s">
        <v>80</v>
      </c>
      <c r="B33" s="95"/>
      <c r="C33" s="95"/>
      <c r="D33" s="95"/>
      <c r="E33" s="95"/>
      <c r="F33" s="95"/>
      <c r="G33" s="95"/>
      <c r="H33" s="95"/>
      <c r="I33" s="96"/>
    </row>
    <row r="34" spans="1:9" ht="15.75" customHeight="1" x14ac:dyDescent="0.15">
      <c r="B34" s="3"/>
      <c r="D34" s="3"/>
      <c r="E34" s="3"/>
      <c r="F34" s="3"/>
      <c r="G34" s="2"/>
      <c r="H34" s="3"/>
      <c r="I34" s="3"/>
    </row>
    <row r="36" spans="1:9" ht="15.75" customHeight="1" x14ac:dyDescent="0.15">
      <c r="H36" s="2"/>
      <c r="I36" s="2"/>
    </row>
    <row r="37" spans="1:9" ht="15.75" customHeight="1" x14ac:dyDescent="0.15">
      <c r="B37" s="2"/>
      <c r="C37" s="2"/>
      <c r="D37" s="2"/>
      <c r="E37" s="2"/>
      <c r="F37" s="2"/>
    </row>
    <row r="38" spans="1:9" ht="15.75" customHeight="1" x14ac:dyDescent="0.15">
      <c r="B38" s="2"/>
      <c r="C38" s="2"/>
      <c r="D38" s="2"/>
      <c r="E38" s="2"/>
      <c r="F38" s="2"/>
      <c r="G38" s="2"/>
      <c r="H38" s="2"/>
      <c r="I38" s="2"/>
    </row>
    <row r="39" spans="1:9" ht="15.75" customHeight="1" x14ac:dyDescent="0.15">
      <c r="B39" s="2"/>
      <c r="C39" s="2"/>
      <c r="D39" s="2"/>
      <c r="E39" s="2"/>
      <c r="F39" s="2"/>
      <c r="G39" s="2"/>
      <c r="H39" s="2"/>
      <c r="I39" s="2"/>
    </row>
    <row r="40" spans="1:9" ht="15.75" customHeight="1" x14ac:dyDescent="0.15">
      <c r="B40" s="2"/>
      <c r="C40" s="2"/>
      <c r="D40" s="2"/>
      <c r="E40" s="2"/>
      <c r="F40" s="2"/>
      <c r="G40" s="2"/>
      <c r="H40" s="2"/>
      <c r="I40" s="2"/>
    </row>
    <row r="41" spans="1:9" ht="15.75" customHeight="1" x14ac:dyDescent="0.15">
      <c r="B41" s="2"/>
      <c r="C41" s="2"/>
      <c r="D41" s="2"/>
      <c r="E41" s="2"/>
      <c r="F41" s="2"/>
      <c r="G41" s="2"/>
      <c r="H41" s="2"/>
      <c r="I41" s="2"/>
    </row>
    <row r="42" spans="1:9" ht="15.75" customHeight="1" x14ac:dyDescent="0.15">
      <c r="B42" s="2"/>
      <c r="C42" s="2"/>
      <c r="D42" s="2"/>
      <c r="E42" s="2"/>
      <c r="F42" s="2"/>
      <c r="G42" s="2"/>
      <c r="H42" s="2"/>
      <c r="I42" s="2"/>
    </row>
    <row r="43" spans="1:9" ht="15.75" customHeight="1" x14ac:dyDescent="0.15">
      <c r="B43" s="2"/>
      <c r="C43" s="2"/>
      <c r="D43" s="2"/>
      <c r="E43" s="2"/>
      <c r="F43" s="2"/>
      <c r="G43" s="2"/>
      <c r="H43" s="2"/>
      <c r="I43" s="2"/>
    </row>
    <row r="44" spans="1:9" ht="15.75" customHeight="1" x14ac:dyDescent="0.15">
      <c r="B44" s="2"/>
      <c r="C44" s="2"/>
      <c r="D44" s="2"/>
      <c r="E44" s="2"/>
      <c r="F44" s="2"/>
      <c r="G44" s="2"/>
      <c r="H44" s="2"/>
      <c r="I44" s="2"/>
    </row>
  </sheetData>
  <mergeCells count="3">
    <mergeCell ref="A3:I3"/>
    <mergeCell ref="A4:I4"/>
    <mergeCell ref="A33:I3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 SHEET</vt:lpstr>
      <vt:lpstr>SI TABLE 5.1</vt:lpstr>
      <vt:lpstr>SI TABLE 5.2</vt:lpstr>
      <vt:lpstr>SI TABLE 5.3</vt:lpstr>
      <vt:lpstr>SI TABLE 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2022-04-17T16:52:08Z</dcterms:created>
  <dcterms:modified xsi:type="dcterms:W3CDTF">2022-11-08T20:37:57Z</dcterms:modified>
</cp:coreProperties>
</file>