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D8A43BEB-F4CB-BA45-98ED-A5988E1019F7}" xr6:coauthVersionLast="47" xr6:coauthVersionMax="47" xr10:uidLastSave="{00000000-0000-0000-0000-000000000000}"/>
  <bookViews>
    <workbookView xWindow="45480" yWindow="4900" windowWidth="30320" windowHeight="18260" xr2:uid="{CCCDF1D6-6B02-1E40-8219-8038EA743640}"/>
  </bookViews>
  <sheets>
    <sheet name="MAIN SHEET" sheetId="4" r:id="rId1"/>
    <sheet name="SI TABLE 6.1" sheetId="1" r:id="rId2"/>
    <sheet name="SI TABLE 6.2" sheetId="2" r:id="rId3"/>
    <sheet name="SI TABLE 6.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3" l="1"/>
  <c r="E18" i="3"/>
  <c r="G18" i="3" s="1"/>
  <c r="H17" i="3"/>
  <c r="E17" i="3"/>
  <c r="G17" i="3" s="1"/>
  <c r="H16" i="3"/>
  <c r="E16" i="3"/>
  <c r="G16" i="3" s="1"/>
  <c r="H15" i="3"/>
  <c r="E15" i="3"/>
  <c r="G15" i="3" s="1"/>
  <c r="H14" i="3"/>
  <c r="E14" i="3"/>
  <c r="G14" i="3" s="1"/>
  <c r="H13" i="3"/>
  <c r="E13" i="3"/>
  <c r="G13" i="3" s="1"/>
  <c r="H12" i="3"/>
  <c r="E12" i="3"/>
  <c r="G12" i="3" s="1"/>
  <c r="H11" i="3"/>
  <c r="E11" i="3"/>
  <c r="G11" i="3" s="1"/>
  <c r="H10" i="3"/>
  <c r="E10" i="3"/>
  <c r="G10" i="3" s="1"/>
  <c r="H9" i="3"/>
  <c r="E9" i="3"/>
  <c r="G9" i="3" s="1"/>
  <c r="H8" i="3"/>
  <c r="E8" i="3"/>
  <c r="G8" i="3" s="1"/>
  <c r="H21" i="2"/>
  <c r="E21" i="2"/>
  <c r="G21" i="2" s="1"/>
  <c r="H20" i="2"/>
  <c r="E20" i="2"/>
  <c r="G20" i="2" s="1"/>
  <c r="H19" i="2"/>
  <c r="E19" i="2"/>
  <c r="G19" i="2" s="1"/>
  <c r="H18" i="2"/>
  <c r="E18" i="2"/>
  <c r="G18" i="2" s="1"/>
  <c r="H17" i="2"/>
  <c r="E17" i="2"/>
  <c r="G17" i="2" s="1"/>
  <c r="F16" i="2"/>
  <c r="H16" i="2" s="1"/>
  <c r="E16" i="2"/>
  <c r="F15" i="2"/>
  <c r="H15" i="2" s="1"/>
  <c r="E15" i="2"/>
  <c r="G15" i="2" s="1"/>
  <c r="F14" i="2"/>
  <c r="E14" i="2"/>
  <c r="F13" i="2"/>
  <c r="H13" i="2" s="1"/>
  <c r="E13" i="2"/>
  <c r="F12" i="2"/>
  <c r="H12" i="2" s="1"/>
  <c r="E12" i="2"/>
  <c r="F11" i="2"/>
  <c r="H11" i="2" s="1"/>
  <c r="E11" i="2"/>
  <c r="G11" i="2" s="1"/>
  <c r="F10" i="2"/>
  <c r="E10" i="2"/>
  <c r="F9" i="2"/>
  <c r="H9" i="2" s="1"/>
  <c r="E9" i="2"/>
  <c r="F8" i="2"/>
  <c r="H8" i="2" s="1"/>
  <c r="E8" i="2"/>
  <c r="E146" i="1"/>
  <c r="E147" i="1"/>
  <c r="E148" i="1"/>
  <c r="E149" i="1"/>
  <c r="E150" i="1"/>
  <c r="E151" i="1"/>
  <c r="E152" i="1"/>
  <c r="E153" i="1"/>
  <c r="E154" i="1"/>
  <c r="E155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22" i="1"/>
  <c r="E23" i="1"/>
  <c r="E24" i="1"/>
  <c r="E25" i="1"/>
  <c r="E26" i="1"/>
  <c r="E27" i="1"/>
  <c r="E28" i="1"/>
  <c r="E21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G10" i="2" l="1"/>
  <c r="G14" i="2"/>
  <c r="G9" i="2"/>
  <c r="G13" i="2"/>
  <c r="H10" i="2"/>
  <c r="H14" i="2"/>
  <c r="G12" i="2"/>
  <c r="G16" i="2"/>
  <c r="G8" i="2"/>
  <c r="H26" i="1" l="1"/>
  <c r="G26" i="1"/>
  <c r="H153" i="1"/>
  <c r="H154" i="1"/>
  <c r="H155" i="1"/>
  <c r="G153" i="1"/>
  <c r="G154" i="1"/>
  <c r="G155" i="1"/>
  <c r="G85" i="1"/>
  <c r="G101" i="1"/>
  <c r="G117" i="1"/>
  <c r="G118" i="1"/>
  <c r="G142" i="1"/>
  <c r="H83" i="1"/>
  <c r="H84" i="1"/>
  <c r="H85" i="1"/>
  <c r="H87" i="1"/>
  <c r="H89" i="1"/>
  <c r="H91" i="1"/>
  <c r="H95" i="1"/>
  <c r="H96" i="1"/>
  <c r="H98" i="1"/>
  <c r="H99" i="1"/>
  <c r="H100" i="1"/>
  <c r="H101" i="1"/>
  <c r="H103" i="1"/>
  <c r="H104" i="1"/>
  <c r="H105" i="1"/>
  <c r="H106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7" i="1"/>
  <c r="H139" i="1"/>
  <c r="H142" i="1"/>
  <c r="H143" i="1"/>
  <c r="H144" i="1"/>
  <c r="H147" i="1"/>
  <c r="H150" i="1"/>
  <c r="H151" i="1"/>
  <c r="H152" i="1"/>
  <c r="G83" i="1"/>
  <c r="G84" i="1"/>
  <c r="G87" i="1"/>
  <c r="G89" i="1"/>
  <c r="G91" i="1"/>
  <c r="G95" i="1"/>
  <c r="G96" i="1"/>
  <c r="G98" i="1"/>
  <c r="G99" i="1"/>
  <c r="G100" i="1"/>
  <c r="G103" i="1"/>
  <c r="G104" i="1"/>
  <c r="G105" i="1"/>
  <c r="G106" i="1"/>
  <c r="G109" i="1"/>
  <c r="G110" i="1"/>
  <c r="G111" i="1"/>
  <c r="G112" i="1"/>
  <c r="G113" i="1"/>
  <c r="G114" i="1"/>
  <c r="G115" i="1"/>
  <c r="G116" i="1"/>
  <c r="G119" i="1"/>
  <c r="G120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7" i="1"/>
  <c r="G139" i="1"/>
  <c r="G143" i="1"/>
  <c r="G144" i="1"/>
  <c r="G145" i="1"/>
  <c r="G146" i="1"/>
  <c r="G147" i="1"/>
  <c r="G150" i="1"/>
  <c r="G151" i="1"/>
  <c r="G152" i="1"/>
  <c r="F149" i="1"/>
  <c r="H149" i="1" s="1"/>
  <c r="F148" i="1"/>
  <c r="H148" i="1" s="1"/>
  <c r="F146" i="1"/>
  <c r="H146" i="1" s="1"/>
  <c r="F145" i="1"/>
  <c r="H145" i="1" s="1"/>
  <c r="F141" i="1"/>
  <c r="H141" i="1" s="1"/>
  <c r="F140" i="1"/>
  <c r="H140" i="1" s="1"/>
  <c r="F138" i="1"/>
  <c r="H138" i="1" s="1"/>
  <c r="F136" i="1"/>
  <c r="H136" i="1" s="1"/>
  <c r="F121" i="1"/>
  <c r="H121" i="1" s="1"/>
  <c r="F108" i="1"/>
  <c r="G108" i="1" s="1"/>
  <c r="F107" i="1"/>
  <c r="H107" i="1" s="1"/>
  <c r="F102" i="1"/>
  <c r="H102" i="1" s="1"/>
  <c r="F97" i="1"/>
  <c r="H97" i="1" s="1"/>
  <c r="F94" i="1"/>
  <c r="H94" i="1" s="1"/>
  <c r="F93" i="1"/>
  <c r="H93" i="1" s="1"/>
  <c r="F92" i="1"/>
  <c r="F90" i="1"/>
  <c r="H90" i="1" s="1"/>
  <c r="F88" i="1"/>
  <c r="H88" i="1" s="1"/>
  <c r="F86" i="1"/>
  <c r="H86" i="1" s="1"/>
  <c r="H82" i="1"/>
  <c r="G82" i="1"/>
  <c r="G70" i="1"/>
  <c r="G71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2" i="1"/>
  <c r="G73" i="1"/>
  <c r="G74" i="1"/>
  <c r="G75" i="1"/>
  <c r="G76" i="1"/>
  <c r="G77" i="1"/>
  <c r="G78" i="1"/>
  <c r="G79" i="1"/>
  <c r="G80" i="1"/>
  <c r="G81" i="1"/>
  <c r="H46" i="1"/>
  <c r="G46" i="1"/>
  <c r="H44" i="1"/>
  <c r="H45" i="1"/>
  <c r="G45" i="1"/>
  <c r="G44" i="1"/>
  <c r="H35" i="1"/>
  <c r="H36" i="1"/>
  <c r="H37" i="1"/>
  <c r="H38" i="1"/>
  <c r="H39" i="1"/>
  <c r="H40" i="1"/>
  <c r="H41" i="1"/>
  <c r="H42" i="1"/>
  <c r="H43" i="1"/>
  <c r="G35" i="1"/>
  <c r="G36" i="1"/>
  <c r="G37" i="1"/>
  <c r="G39" i="1"/>
  <c r="G40" i="1"/>
  <c r="G41" i="1"/>
  <c r="G42" i="1"/>
  <c r="G43" i="1"/>
  <c r="F38" i="1"/>
  <c r="H34" i="1"/>
  <c r="G34" i="1"/>
  <c r="H32" i="1"/>
  <c r="H33" i="1"/>
  <c r="G32" i="1"/>
  <c r="G33" i="1"/>
  <c r="F31" i="1"/>
  <c r="H31" i="1" s="1"/>
  <c r="H27" i="1"/>
  <c r="H28" i="1"/>
  <c r="H29" i="1"/>
  <c r="H30" i="1"/>
  <c r="G27" i="1"/>
  <c r="G28" i="1"/>
  <c r="G29" i="1"/>
  <c r="G30" i="1"/>
  <c r="G19" i="1"/>
  <c r="G20" i="1"/>
  <c r="G21" i="1"/>
  <c r="G24" i="1"/>
  <c r="H19" i="1"/>
  <c r="H20" i="1"/>
  <c r="H21" i="1"/>
  <c r="H22" i="1"/>
  <c r="H23" i="1"/>
  <c r="H24" i="1"/>
  <c r="H25" i="1"/>
  <c r="G22" i="1"/>
  <c r="G23" i="1"/>
  <c r="G25" i="1"/>
  <c r="H10" i="1"/>
  <c r="H11" i="1"/>
  <c r="H12" i="1"/>
  <c r="H13" i="1"/>
  <c r="H14" i="1"/>
  <c r="H16" i="1"/>
  <c r="H17" i="1"/>
  <c r="H18" i="1"/>
  <c r="G11" i="1"/>
  <c r="G10" i="1"/>
  <c r="G12" i="1"/>
  <c r="G13" i="1"/>
  <c r="G14" i="1"/>
  <c r="G16" i="1"/>
  <c r="G17" i="1"/>
  <c r="G18" i="1"/>
  <c r="F15" i="1"/>
  <c r="H15" i="1" s="1"/>
  <c r="H8" i="1"/>
  <c r="H9" i="1"/>
  <c r="G8" i="1"/>
  <c r="G9" i="1"/>
  <c r="G90" i="1" l="1"/>
  <c r="G141" i="1"/>
  <c r="G86" i="1"/>
  <c r="G140" i="1"/>
  <c r="G92" i="1"/>
  <c r="G88" i="1"/>
  <c r="G102" i="1"/>
  <c r="H108" i="1"/>
  <c r="G136" i="1"/>
  <c r="G94" i="1"/>
  <c r="G107" i="1"/>
  <c r="G138" i="1"/>
  <c r="G121" i="1"/>
  <c r="G149" i="1"/>
  <c r="H92" i="1"/>
  <c r="G148" i="1"/>
  <c r="G97" i="1"/>
  <c r="G93" i="1"/>
  <c r="G38" i="1"/>
  <c r="G31" i="1"/>
  <c r="G15" i="1"/>
</calcChain>
</file>

<file path=xl/sharedStrings.xml><?xml version="1.0" encoding="utf-8"?>
<sst xmlns="http://schemas.openxmlformats.org/spreadsheetml/2006/main" count="387" uniqueCount="214">
  <si>
    <t>Northwind</t>
  </si>
  <si>
    <t>Belwind Phase 1</t>
  </si>
  <si>
    <t>Rentel</t>
  </si>
  <si>
    <t>Albatross &amp; Hohe</t>
  </si>
  <si>
    <t>Courseulles sur mer</t>
  </si>
  <si>
    <t>Saint Nazaire</t>
  </si>
  <si>
    <t>Saint Brieuc</t>
  </si>
  <si>
    <t>Yeu-Noirmoutier</t>
  </si>
  <si>
    <t>Dieppe-Le-Trépont</t>
  </si>
  <si>
    <t>Gemini</t>
  </si>
  <si>
    <t>Belgium</t>
  </si>
  <si>
    <t>Germany</t>
  </si>
  <si>
    <t>France</t>
  </si>
  <si>
    <t>Netherlands</t>
  </si>
  <si>
    <t>Wind farm</t>
  </si>
  <si>
    <t>Rated power (MW)</t>
  </si>
  <si>
    <t>Annual energy (GWh)</t>
  </si>
  <si>
    <t>Capacity factor (%)</t>
  </si>
  <si>
    <t>Supplementary Information (SI) file 6 – Wind Power population data</t>
  </si>
  <si>
    <t>Formosa 1</t>
  </si>
  <si>
    <t>General Acha</t>
  </si>
  <si>
    <t>Parque Eolico Arauco Sapem I</t>
  </si>
  <si>
    <t>Taiwan</t>
  </si>
  <si>
    <t>Argentina</t>
  </si>
  <si>
    <t>Snowtown North</t>
  </si>
  <si>
    <t>Alvorada</t>
  </si>
  <si>
    <t>Vidatamunai</t>
  </si>
  <si>
    <t>Uppudaluwa</t>
  </si>
  <si>
    <t>Seguwantivu</t>
  </si>
  <si>
    <t>Vallimunai</t>
  </si>
  <si>
    <t>Pollupalai</t>
  </si>
  <si>
    <t>Hundhammerfjelle</t>
  </si>
  <si>
    <t>Sandoy</t>
  </si>
  <si>
    <t>Stigafjellet</t>
  </si>
  <si>
    <t>Mehuken</t>
  </si>
  <si>
    <t>Marker</t>
  </si>
  <si>
    <t>Australia</t>
  </si>
  <si>
    <t>Brazil</t>
  </si>
  <si>
    <t>Sri Lanka</t>
  </si>
  <si>
    <t>Norway</t>
  </si>
  <si>
    <t>Parque Eolico Arauco Sapem II</t>
  </si>
  <si>
    <t>Parque Eolico Loma Blanca IV (Enarsa)</t>
  </si>
  <si>
    <t>Macarthur Wind Farm</t>
  </si>
  <si>
    <t>Codrington Wind Farm</t>
  </si>
  <si>
    <t>Wattle Point Wind Farm</t>
  </si>
  <si>
    <t>Mt Mercer Wind Farm</t>
  </si>
  <si>
    <t>Sapphire Wind Farm</t>
  </si>
  <si>
    <t>Snowtown South</t>
  </si>
  <si>
    <t>Capital Hill Wind Farm</t>
  </si>
  <si>
    <t>Cathedral Rocks Wind Farm</t>
  </si>
  <si>
    <t>Collgar Wind Farm</t>
  </si>
  <si>
    <t>L'Anse-Ã -Valleau</t>
  </si>
  <si>
    <t>Prince</t>
  </si>
  <si>
    <t>Goshen</t>
  </si>
  <si>
    <t>Halkirk</t>
  </si>
  <si>
    <t>St. Joseph</t>
  </si>
  <si>
    <t>South Kent</t>
  </si>
  <si>
    <t>Port Alma</t>
  </si>
  <si>
    <t>Canada</t>
  </si>
  <si>
    <t>Anholt</t>
  </si>
  <si>
    <t>Horns Rev A</t>
  </si>
  <si>
    <t>Horns Rev B</t>
  </si>
  <si>
    <t>Roedsand 2</t>
  </si>
  <si>
    <t>Denmark</t>
  </si>
  <si>
    <t>Zafarana</t>
  </si>
  <si>
    <t>Egypt</t>
  </si>
  <si>
    <t>Fécamp</t>
  </si>
  <si>
    <t>BussiÃ¨re-Saint-Georges</t>
  </si>
  <si>
    <t>Milton Keynes Wind Farm</t>
  </si>
  <si>
    <t>United Kingdom</t>
  </si>
  <si>
    <t>Braes of Doune Wind Farm</t>
  </si>
  <si>
    <t>Novar 2</t>
  </si>
  <si>
    <t>Windy Standard</t>
  </si>
  <si>
    <t>Walney 1</t>
  </si>
  <si>
    <t>West of Duddon Sands</t>
  </si>
  <si>
    <t>Carno</t>
  </si>
  <si>
    <t>Walney 3</t>
  </si>
  <si>
    <t>London Array</t>
  </si>
  <si>
    <t>Whitelee Windfarm Extension phase 2</t>
  </si>
  <si>
    <t>Aoyama Kogen</t>
  </si>
  <si>
    <t>Japan</t>
  </si>
  <si>
    <t>Mampuri-I</t>
  </si>
  <si>
    <t>Eurus</t>
  </si>
  <si>
    <t>Mexico</t>
  </si>
  <si>
    <t>Hennoy</t>
  </si>
  <si>
    <t>Skinansfjellet</t>
  </si>
  <si>
    <t>Nygardsfjellet</t>
  </si>
  <si>
    <t>Svaheai</t>
  </si>
  <si>
    <t>Makaknuten</t>
  </si>
  <si>
    <t>Egersund</t>
  </si>
  <si>
    <t>Ytre Vikna</t>
  </si>
  <si>
    <t>Harbaksfjellet</t>
  </si>
  <si>
    <t>Havoygavlen</t>
  </si>
  <si>
    <t>Hog Jare</t>
  </si>
  <si>
    <t>Bessakerfjellet</t>
  </si>
  <si>
    <t>Kvenndalsfjellet</t>
  </si>
  <si>
    <t>Vardafjellet</t>
  </si>
  <si>
    <t>Fakken</t>
  </si>
  <si>
    <t>Sorfjord</t>
  </si>
  <si>
    <t>Roan</t>
  </si>
  <si>
    <t>Tellenes</t>
  </si>
  <si>
    <t>Froya</t>
  </si>
  <si>
    <t>Anstadblaheia</t>
  </si>
  <si>
    <t>Midtfjellet</t>
  </si>
  <si>
    <t>Storheai</t>
  </si>
  <si>
    <t>Tonstad</t>
  </si>
  <si>
    <t>Guleslettene</t>
  </si>
  <si>
    <t>Kjollefjord</t>
  </si>
  <si>
    <t>Hamnefjell</t>
  </si>
  <si>
    <t>Geitfjellet</t>
  </si>
  <si>
    <t>Smola</t>
  </si>
  <si>
    <t>Raudfjell</t>
  </si>
  <si>
    <t>Bjerkreim</t>
  </si>
  <si>
    <t>Kjolberget</t>
  </si>
  <si>
    <t>Raggovidda</t>
  </si>
  <si>
    <t>Hitra II</t>
  </si>
  <si>
    <t>Lista</t>
  </si>
  <si>
    <t xml:space="preserve">Hitra  </t>
  </si>
  <si>
    <t>Raskiftet</t>
  </si>
  <si>
    <t>WPP Cogealac</t>
  </si>
  <si>
    <t>Romania</t>
  </si>
  <si>
    <t>Wild Horse</t>
  </si>
  <si>
    <t>Pomeroy Wind Farm</t>
  </si>
  <si>
    <t>Shepherds Flat</t>
  </si>
  <si>
    <t>Shiloh I Wind Project</t>
  </si>
  <si>
    <t>Spearville</t>
  </si>
  <si>
    <t>Montezuma Wind II</t>
  </si>
  <si>
    <t>Linden Wind Energy Project</t>
  </si>
  <si>
    <t>FPL Energy Montezuma Winds LLC</t>
  </si>
  <si>
    <t>Crescent Ridge</t>
  </si>
  <si>
    <t>Shiloh III Wind Project LLC</t>
  </si>
  <si>
    <t>Shiloh IV Wind Project LLC</t>
  </si>
  <si>
    <t>Shiloh Wind Project 2 LLC</t>
  </si>
  <si>
    <t>Elk River Wind</t>
  </si>
  <si>
    <t>Spearville 3 LLC</t>
  </si>
  <si>
    <t>Campbell County Wind Farm</t>
  </si>
  <si>
    <t>Thunder Spirit Wind  LLC</t>
  </si>
  <si>
    <t>Harvest</t>
  </si>
  <si>
    <t>Twin Groves</t>
  </si>
  <si>
    <t>Biglow Canyon Wind Farm</t>
  </si>
  <si>
    <t>Campbell Hill Windpower</t>
  </si>
  <si>
    <t>Maple Ridge Wind Farm</t>
  </si>
  <si>
    <t>Judith Gap Wind Energy Center</t>
  </si>
  <si>
    <t>Walnut Ridge Wind Farm</t>
  </si>
  <si>
    <t>Fenner Wind</t>
  </si>
  <si>
    <t>Bishop Hill III</t>
  </si>
  <si>
    <t>Bishop Hill Energy LLC</t>
  </si>
  <si>
    <t>Sheffield Wind</t>
  </si>
  <si>
    <t>Blue Canyon Windpower V LLC</t>
  </si>
  <si>
    <t>Pine Tree Wind Power Project</t>
  </si>
  <si>
    <t>Nine Canyon</t>
  </si>
  <si>
    <t>Horse Hollow Wind Energy Center</t>
  </si>
  <si>
    <t>Hopkins Ridge Wind</t>
  </si>
  <si>
    <t>Colorado Green Holdings LLC</t>
  </si>
  <si>
    <t>Mountaineer Wind Energy Center</t>
  </si>
  <si>
    <t>Tule Wind LLC</t>
  </si>
  <si>
    <t>Big Horn Wind Project</t>
  </si>
  <si>
    <t>Trimont Area Wind Farm</t>
  </si>
  <si>
    <t>Grand Meadow</t>
  </si>
  <si>
    <t>Lower Snake River Wind Energy Project</t>
  </si>
  <si>
    <t>Wildorado Wind LLC</t>
  </si>
  <si>
    <t>Klondike Windpower II</t>
  </si>
  <si>
    <t>Stanton Wind Energy LLC</t>
  </si>
  <si>
    <t>Mendota Hills  LLC</t>
  </si>
  <si>
    <t>High Sheldon Wind Farm</t>
  </si>
  <si>
    <t>Grande Prairie Wind Farm</t>
  </si>
  <si>
    <t>Elkhorn Ridge Wind LLC</t>
  </si>
  <si>
    <t>Rail Splitter Wind Farm</t>
  </si>
  <si>
    <t>Twin Buttes Wind Project</t>
  </si>
  <si>
    <t>Windy Point</t>
  </si>
  <si>
    <t>Bluegrass Ridge</t>
  </si>
  <si>
    <t>Roscoe Wind Farm LLC</t>
  </si>
  <si>
    <t>Wilton Wind II LLC</t>
  </si>
  <si>
    <t>Sherbino I Wind Farm</t>
  </si>
  <si>
    <t>Bishop Hill II Wind Farm</t>
  </si>
  <si>
    <t>Palmer's Creek Wind Farm  LLC</t>
  </si>
  <si>
    <t>Big Sky Wind LLC</t>
  </si>
  <si>
    <t>Milford Wind Corridor I LLC</t>
  </si>
  <si>
    <t>Cimarron Bend Wind Project I  LLC</t>
  </si>
  <si>
    <t>Cimarron Bend Wind Project II  LLC</t>
  </si>
  <si>
    <t>Bent Tree Wind Farm Phase 1</t>
  </si>
  <si>
    <t>Arlington Wind Power Project</t>
  </si>
  <si>
    <t>Rush Creek Wind</t>
  </si>
  <si>
    <t>Limon III Wind LLC</t>
  </si>
  <si>
    <t>Franklin County Wind Farm</t>
  </si>
  <si>
    <t>Velva Windfarm LLC</t>
  </si>
  <si>
    <t>Limon Wind II</t>
  </si>
  <si>
    <t>Limon Wind I</t>
  </si>
  <si>
    <t>Smoky Hills Wind Project Phase I</t>
  </si>
  <si>
    <t>Pleasant Valley Wind Farm</t>
  </si>
  <si>
    <t>Rolling Hills Wind Farm</t>
  </si>
  <si>
    <t>Sere</t>
  </si>
  <si>
    <t>Jeffrey's Bay Wind Farm</t>
  </si>
  <si>
    <t>Coega IDZ Windfarm</t>
  </si>
  <si>
    <t>South Africa</t>
  </si>
  <si>
    <t>Butendiek</t>
  </si>
  <si>
    <t>Country</t>
  </si>
  <si>
    <t>United States</t>
  </si>
  <si>
    <r>
      <t>Regulated area (km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Calibri"/>
        <family val="2"/>
        <scheme val="minor"/>
      </rPr>
      <t>)</t>
    </r>
  </si>
  <si>
    <r>
      <t>Mean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Calibri"/>
        <family val="2"/>
        <scheme val="minor"/>
      </rPr>
      <t>)</t>
    </r>
  </si>
  <si>
    <r>
      <t>Annual energy density (TWh/km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Calibri"/>
        <family val="2"/>
        <scheme val="minor"/>
      </rPr>
      <t>)</t>
    </r>
  </si>
  <si>
    <t>Supplementary Information (SI) for the article "Spatial Energy Density of Large-Scale Electricity Generation from Power Sources Worldwide".</t>
  </si>
  <si>
    <t>Sheet 1</t>
  </si>
  <si>
    <t>Sheet 2</t>
  </si>
  <si>
    <t>Sheet 3</t>
  </si>
  <si>
    <t>SI Table 6.2 – Onshore string-type wind farms</t>
  </si>
  <si>
    <t>SI Table 6.3 – Offshore wind farms</t>
  </si>
  <si>
    <t>SI Table 6.1 – Onshore regular-type wind farms</t>
  </si>
  <si>
    <t>SI TABLE 6.1 – Onshore regular-type wind farms</t>
  </si>
  <si>
    <t>SI TABLE 6.2 – Onshore string-type wind farms</t>
  </si>
  <si>
    <t>SI TABLE 6.3 – Offshore wind farms</t>
  </si>
  <si>
    <t>3 in Belgium, 1 in Germany, 5 in France, 1 in the Netherlands, and 1 Taiwan (raw data for Figure 10).</t>
  </si>
  <si>
    <t>3 in Argentina, 1 in Brazil, 5 in Sri Lanka, and 5 in Norway (raw data for Figure 10).</t>
  </si>
  <si>
    <t>2 in Argentina, 9 in Australia, 1 in Germany, 4 in Denmark, 1 in Egypt, 2 in France, 10 in the UK, 1 in Japan, 1 in Sri Lanka, 1 in Mexico, 35 in Norway, 1 in Romania, 70 in the US, and 3 in South Africa (raw data for Figure 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</si>
</sst>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u/>
      <sz val="11"/>
      <color theme="4" tint="-0.499984740745262"/>
      <name val="Arial"/>
      <family val="2"/>
    </font>
    <font>
      <u/>
      <sz val="10"/>
      <color theme="4" tint="-0.499984740745262"/>
      <name val="Arial"/>
      <family val="2"/>
    </font>
    <font>
      <sz val="11"/>
      <color theme="4" tint="-0.499984740745262"/>
      <name val="Calibri"/>
      <family val="2"/>
    </font>
    <font>
      <b/>
      <sz val="14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u/>
      <sz val="10"/>
      <color theme="4" tint="-0.499984740745262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 (Body)"/>
    </font>
    <font>
      <sz val="11"/>
      <color theme="4" tint="-0.499984740745262"/>
      <name val="Arial"/>
      <family val="2"/>
    </font>
    <font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7E1CD"/>
        <bgColor rgb="FFB7E1CD"/>
      </patternFill>
    </fill>
    <fill>
      <patternFill patternType="solid">
        <fgColor rgb="FFB5DFCB"/>
        <bgColor rgb="FFB7E1CD"/>
      </patternFill>
    </fill>
    <fill>
      <patternFill patternType="solid">
        <fgColor rgb="FFB5DFCB"/>
        <bgColor rgb="FFD9D2E9"/>
      </patternFill>
    </fill>
    <fill>
      <patternFill patternType="solid">
        <fgColor rgb="FFB5DFCB"/>
        <bgColor rgb="FFF4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0" fontId="13" fillId="6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2" fontId="4" fillId="0" borderId="0" xfId="0" applyNumberFormat="1" applyFont="1" applyBorder="1"/>
    <xf numFmtId="0" fontId="6" fillId="0" borderId="8" xfId="0" applyFont="1" applyBorder="1"/>
    <xf numFmtId="0" fontId="3" fillId="0" borderId="9" xfId="0" applyFont="1" applyBorder="1"/>
    <xf numFmtId="0" fontId="4" fillId="0" borderId="9" xfId="0" applyFont="1" applyBorder="1"/>
    <xf numFmtId="2" fontId="4" fillId="0" borderId="9" xfId="0" applyNumberFormat="1" applyFont="1" applyBorder="1"/>
    <xf numFmtId="164" fontId="4" fillId="0" borderId="10" xfId="0" applyNumberFormat="1" applyFont="1" applyBorder="1"/>
    <xf numFmtId="0" fontId="6" fillId="0" borderId="11" xfId="0" applyFont="1" applyBorder="1"/>
    <xf numFmtId="0" fontId="6" fillId="0" borderId="0" xfId="0" applyFont="1" applyBorder="1"/>
    <xf numFmtId="0" fontId="3" fillId="0" borderId="0" xfId="0" applyFont="1" applyBorder="1"/>
    <xf numFmtId="0" fontId="4" fillId="0" borderId="0" xfId="0" applyFont="1" applyBorder="1"/>
    <xf numFmtId="164" fontId="4" fillId="0" borderId="12" xfId="0" applyNumberFormat="1" applyFont="1" applyBorder="1"/>
    <xf numFmtId="0" fontId="6" fillId="0" borderId="13" xfId="0" applyFont="1" applyBorder="1"/>
    <xf numFmtId="0" fontId="4" fillId="0" borderId="14" xfId="0" applyFont="1" applyBorder="1"/>
    <xf numFmtId="2" fontId="4" fillId="0" borderId="14" xfId="0" applyNumberFormat="1" applyFont="1" applyBorder="1"/>
    <xf numFmtId="164" fontId="4" fillId="0" borderId="15" xfId="0" applyNumberFormat="1" applyFont="1" applyBorder="1"/>
    <xf numFmtId="0" fontId="6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164" fontId="4" fillId="0" borderId="0" xfId="0" applyNumberFormat="1" applyFont="1" applyBorder="1"/>
    <xf numFmtId="164" fontId="3" fillId="0" borderId="0" xfId="0" applyNumberFormat="1" applyFont="1" applyBorder="1"/>
    <xf numFmtId="0" fontId="3" fillId="0" borderId="17" xfId="0" applyFont="1" applyBorder="1"/>
    <xf numFmtId="0" fontId="1" fillId="0" borderId="0" xfId="0" applyFont="1" applyBorder="1"/>
    <xf numFmtId="0" fontId="2" fillId="0" borderId="0" xfId="0" applyFont="1" applyBorder="1"/>
    <xf numFmtId="164" fontId="1" fillId="0" borderId="0" xfId="0" applyNumberFormat="1" applyFont="1" applyBorder="1"/>
    <xf numFmtId="0" fontId="11" fillId="0" borderId="0" xfId="0" applyFont="1" applyBorder="1"/>
    <xf numFmtId="0" fontId="7" fillId="0" borderId="0" xfId="0" applyFont="1" applyBorder="1"/>
    <xf numFmtId="0" fontId="3" fillId="0" borderId="14" xfId="0" applyFont="1" applyBorder="1"/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5" fillId="0" borderId="0" xfId="0" applyFont="1" applyBorder="1"/>
    <xf numFmtId="164" fontId="4" fillId="0" borderId="14" xfId="0" applyNumberFormat="1" applyFont="1" applyBorder="1"/>
    <xf numFmtId="0" fontId="6" fillId="0" borderId="2" xfId="0" applyFont="1" applyBorder="1"/>
    <xf numFmtId="0" fontId="4" fillId="0" borderId="3" xfId="0" applyFont="1" applyBorder="1"/>
    <xf numFmtId="2" fontId="4" fillId="0" borderId="3" xfId="0" applyNumberFormat="1" applyFont="1" applyBorder="1"/>
    <xf numFmtId="164" fontId="4" fillId="0" borderId="4" xfId="0" applyNumberFormat="1" applyFont="1" applyBorder="1"/>
    <xf numFmtId="0" fontId="3" fillId="0" borderId="3" xfId="0" applyFont="1" applyBorder="1"/>
    <xf numFmtId="164" fontId="4" fillId="0" borderId="9" xfId="0" applyNumberFormat="1" applyFont="1" applyBorder="1"/>
    <xf numFmtId="0" fontId="0" fillId="0" borderId="0" xfId="0" applyBorder="1"/>
    <xf numFmtId="0" fontId="5" fillId="0" borderId="2" xfId="0" applyFont="1" applyBorder="1"/>
    <xf numFmtId="164" fontId="3" fillId="0" borderId="3" xfId="0" applyNumberFormat="1" applyFont="1" applyBorder="1"/>
    <xf numFmtId="164" fontId="3" fillId="0" borderId="17" xfId="0" applyNumberFormat="1" applyFont="1" applyBorder="1"/>
    <xf numFmtId="0" fontId="1" fillId="0" borderId="3" xfId="0" applyFont="1" applyBorder="1"/>
    <xf numFmtId="0" fontId="2" fillId="0" borderId="3" xfId="0" applyFont="1" applyBorder="1"/>
    <xf numFmtId="164" fontId="1" fillId="0" borderId="3" xfId="0" applyNumberFormat="1" applyFont="1" applyBorder="1"/>
    <xf numFmtId="0" fontId="2" fillId="0" borderId="17" xfId="0" applyFont="1" applyBorder="1"/>
    <xf numFmtId="0" fontId="2" fillId="0" borderId="14" xfId="0" applyFont="1" applyBorder="1"/>
    <xf numFmtId="0" fontId="19" fillId="9" borderId="2" xfId="0" applyFont="1" applyFill="1" applyBorder="1" applyAlignment="1">
      <alignment horizontal="center" vertical="center"/>
    </xf>
    <xf numFmtId="0" fontId="0" fillId="0" borderId="0" xfId="0" applyFill="1"/>
    <xf numFmtId="10" fontId="17" fillId="0" borderId="17" xfId="0" applyNumberFormat="1" applyFont="1" applyFill="1" applyBorder="1" applyAlignment="1">
      <alignment horizontal="center" vertical="center"/>
    </xf>
    <xf numFmtId="0" fontId="18" fillId="0" borderId="17" xfId="0" applyFont="1" applyFill="1" applyBorder="1"/>
    <xf numFmtId="10" fontId="13" fillId="0" borderId="17" xfId="0" applyNumberFormat="1" applyFont="1" applyFill="1" applyBorder="1" applyAlignment="1">
      <alignment horizontal="center" vertical="center"/>
    </xf>
    <xf numFmtId="0" fontId="0" fillId="0" borderId="17" xfId="0" applyFill="1" applyBorder="1"/>
    <xf numFmtId="10" fontId="17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/>
    <xf numFmtId="10" fontId="1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0" fillId="3" borderId="17" xfId="0" applyFill="1" applyBorder="1"/>
    <xf numFmtId="0" fontId="0" fillId="3" borderId="18" xfId="0" applyFill="1" applyBorder="1"/>
    <xf numFmtId="10" fontId="13" fillId="3" borderId="11" xfId="0" applyNumberFormat="1" applyFont="1" applyFill="1" applyBorder="1" applyAlignment="1">
      <alignment horizontal="center" vertical="center"/>
    </xf>
    <xf numFmtId="0" fontId="16" fillId="3" borderId="0" xfId="0" applyFont="1" applyFill="1"/>
    <xf numFmtId="10" fontId="13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0" fillId="3" borderId="12" xfId="0" applyFill="1" applyBorder="1"/>
    <xf numFmtId="0" fontId="8" fillId="3" borderId="0" xfId="0" applyFont="1" applyFill="1"/>
    <xf numFmtId="10" fontId="17" fillId="3" borderId="11" xfId="0" applyNumberFormat="1" applyFont="1" applyFill="1" applyBorder="1" applyAlignment="1">
      <alignment horizontal="center" vertical="center"/>
    </xf>
    <xf numFmtId="0" fontId="18" fillId="3" borderId="0" xfId="0" applyFont="1" applyFill="1"/>
    <xf numFmtId="10" fontId="13" fillId="3" borderId="13" xfId="0" applyNumberFormat="1" applyFont="1" applyFill="1" applyBorder="1" applyAlignment="1">
      <alignment horizontal="center" vertical="center"/>
    </xf>
    <xf numFmtId="0" fontId="8" fillId="3" borderId="14" xfId="0" applyFont="1" applyFill="1" applyBorder="1"/>
    <xf numFmtId="10" fontId="13" fillId="3" borderId="14" xfId="0" applyNumberFormat="1" applyFont="1" applyFill="1" applyBorder="1" applyAlignment="1">
      <alignment horizontal="center" vertical="center"/>
    </xf>
    <xf numFmtId="0" fontId="0" fillId="3" borderId="14" xfId="0" applyFill="1" applyBorder="1"/>
    <xf numFmtId="0" fontId="0" fillId="3" borderId="15" xfId="0" applyFill="1" applyBorder="1"/>
    <xf numFmtId="0" fontId="8" fillId="0" borderId="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 wrapText="1"/>
    </xf>
    <xf numFmtId="164" fontId="4" fillId="0" borderId="3" xfId="0" applyNumberFormat="1" applyFont="1" applyBorder="1"/>
    <xf numFmtId="0" fontId="10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DF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032B-8D38-A14C-BAB0-D4939FDACF54}">
  <dimension ref="B1:J13"/>
  <sheetViews>
    <sheetView tabSelected="1" zoomScale="170" workbookViewId="0">
      <selection activeCell="C3" sqref="C3"/>
    </sheetView>
  </sheetViews>
  <sheetFormatPr baseColWidth="10" defaultRowHeight="16" x14ac:dyDescent="0.2"/>
  <cols>
    <col min="10" max="10" width="25.1640625" customWidth="1"/>
  </cols>
  <sheetData>
    <row r="1" spans="2:10" ht="17" thickBot="1" x14ac:dyDescent="0.25"/>
    <row r="2" spans="2:10" x14ac:dyDescent="0.2">
      <c r="B2" s="68"/>
      <c r="C2" s="69"/>
      <c r="D2" s="69"/>
      <c r="E2" s="69"/>
      <c r="F2" s="70"/>
      <c r="G2" s="70"/>
      <c r="H2" s="70"/>
      <c r="I2" s="70"/>
      <c r="J2" s="71"/>
    </row>
    <row r="3" spans="2:10" ht="19" x14ac:dyDescent="0.25">
      <c r="B3" s="72"/>
      <c r="C3" s="73" t="s">
        <v>18</v>
      </c>
      <c r="D3" s="74"/>
      <c r="E3" s="74"/>
      <c r="F3" s="75"/>
      <c r="G3" s="75"/>
      <c r="H3" s="75"/>
      <c r="I3" s="75"/>
      <c r="J3" s="76"/>
    </row>
    <row r="4" spans="2:10" ht="19" x14ac:dyDescent="0.25">
      <c r="B4" s="72"/>
      <c r="C4" s="77"/>
      <c r="D4" s="74"/>
      <c r="E4" s="74"/>
      <c r="F4" s="75"/>
      <c r="G4" s="75"/>
      <c r="H4" s="75"/>
      <c r="I4" s="75"/>
      <c r="J4" s="76"/>
    </row>
    <row r="5" spans="2:10" x14ac:dyDescent="0.2">
      <c r="B5" s="78" t="s">
        <v>202</v>
      </c>
      <c r="C5" s="79" t="s">
        <v>207</v>
      </c>
      <c r="D5" s="74"/>
      <c r="E5" s="74"/>
      <c r="F5" s="75"/>
      <c r="G5" s="75"/>
      <c r="H5" s="75"/>
      <c r="I5" s="75"/>
      <c r="J5" s="76"/>
    </row>
    <row r="6" spans="2:10" x14ac:dyDescent="0.2">
      <c r="B6" s="78" t="s">
        <v>203</v>
      </c>
      <c r="C6" s="79" t="s">
        <v>205</v>
      </c>
      <c r="D6" s="74"/>
      <c r="E6" s="74"/>
      <c r="F6" s="75"/>
      <c r="G6" s="75"/>
      <c r="H6" s="75"/>
      <c r="I6" s="75"/>
      <c r="J6" s="76"/>
    </row>
    <row r="7" spans="2:10" x14ac:dyDescent="0.2">
      <c r="B7" s="78" t="s">
        <v>204</v>
      </c>
      <c r="C7" s="79" t="s">
        <v>206</v>
      </c>
      <c r="D7" s="74"/>
      <c r="E7" s="74"/>
      <c r="F7" s="75"/>
      <c r="G7" s="75"/>
      <c r="H7" s="75"/>
      <c r="I7" s="75"/>
      <c r="J7" s="76"/>
    </row>
    <row r="8" spans="2:10" ht="20" thickBot="1" x14ac:dyDescent="0.3">
      <c r="B8" s="80"/>
      <c r="C8" s="81"/>
      <c r="D8" s="82"/>
      <c r="E8" s="82"/>
      <c r="F8" s="83"/>
      <c r="G8" s="83"/>
      <c r="H8" s="83"/>
      <c r="I8" s="83"/>
      <c r="J8" s="84"/>
    </row>
    <row r="9" spans="2:10" ht="35" customHeight="1" thickBot="1" x14ac:dyDescent="0.25">
      <c r="B9" s="58" t="s">
        <v>201</v>
      </c>
      <c r="C9" s="39"/>
      <c r="D9" s="39"/>
      <c r="E9" s="39"/>
      <c r="F9" s="39"/>
      <c r="G9" s="39"/>
      <c r="H9" s="39"/>
      <c r="I9" s="39"/>
      <c r="J9" s="40"/>
    </row>
    <row r="10" spans="2:10" x14ac:dyDescent="0.2">
      <c r="B10" s="60"/>
      <c r="C10" s="61"/>
      <c r="D10" s="62"/>
      <c r="E10" s="62"/>
      <c r="F10" s="63"/>
      <c r="G10" s="63"/>
      <c r="H10" s="63"/>
      <c r="I10" s="63"/>
      <c r="J10" s="63"/>
    </row>
    <row r="11" spans="2:10" x14ac:dyDescent="0.2">
      <c r="B11" s="64"/>
      <c r="C11" s="65"/>
      <c r="D11" s="66"/>
      <c r="E11" s="66"/>
      <c r="F11" s="67"/>
      <c r="G11" s="67"/>
      <c r="H11" s="67"/>
      <c r="I11" s="67"/>
      <c r="J11" s="67"/>
    </row>
    <row r="12" spans="2:10" x14ac:dyDescent="0.2">
      <c r="B12" s="59"/>
      <c r="C12" s="59"/>
      <c r="D12" s="59"/>
      <c r="E12" s="59"/>
      <c r="F12" s="59"/>
      <c r="G12" s="59"/>
      <c r="H12" s="59"/>
      <c r="I12" s="59"/>
      <c r="J12" s="59"/>
    </row>
    <row r="13" spans="2:10" ht="16" customHeight="1" x14ac:dyDescent="0.2"/>
  </sheetData>
  <mergeCells count="1">
    <mergeCell ref="B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B70B-062C-1C4B-96F5-2CAE3B2879E0}">
  <dimension ref="A2:I181"/>
  <sheetViews>
    <sheetView workbookViewId="0">
      <selection activeCell="C165" sqref="C165"/>
    </sheetView>
  </sheetViews>
  <sheetFormatPr baseColWidth="10" defaultRowHeight="16" x14ac:dyDescent="0.2"/>
  <cols>
    <col min="1" max="1" width="62" customWidth="1"/>
    <col min="2" max="2" width="42" customWidth="1"/>
    <col min="3" max="3" width="18.33203125" customWidth="1"/>
    <col min="4" max="4" width="12" customWidth="1"/>
    <col min="5" max="5" width="13" customWidth="1"/>
    <col min="6" max="6" width="12.83203125" customWidth="1"/>
    <col min="7" max="7" width="16.83203125" customWidth="1"/>
    <col min="8" max="8" width="17.5" customWidth="1"/>
    <col min="9" max="9" width="18.1640625" customWidth="1"/>
  </cols>
  <sheetData>
    <row r="2" spans="1:9" ht="9" customHeight="1" x14ac:dyDescent="0.2">
      <c r="A2" s="85"/>
      <c r="B2" s="85"/>
      <c r="C2" s="85"/>
      <c r="D2" s="85"/>
      <c r="E2" s="85"/>
      <c r="F2" s="85"/>
      <c r="G2" s="85"/>
      <c r="H2" s="85"/>
      <c r="I2" s="85"/>
    </row>
    <row r="4" spans="1:9" ht="17" thickBot="1" x14ac:dyDescent="0.25"/>
    <row r="5" spans="1:9" ht="18" customHeight="1" thickBot="1" x14ac:dyDescent="0.25">
      <c r="A5" s="5" t="s">
        <v>208</v>
      </c>
      <c r="B5" s="91"/>
      <c r="C5" s="91"/>
      <c r="D5" s="91"/>
      <c r="E5" s="91"/>
      <c r="F5" s="91"/>
      <c r="G5" s="91"/>
      <c r="H5" s="98"/>
      <c r="I5" s="94"/>
    </row>
    <row r="6" spans="1:9" ht="35" customHeight="1" thickBot="1" x14ac:dyDescent="0.25">
      <c r="A6" s="6" t="s">
        <v>213</v>
      </c>
      <c r="B6" s="7"/>
      <c r="C6" s="7"/>
      <c r="D6" s="7"/>
      <c r="E6" s="7"/>
      <c r="F6" s="7"/>
      <c r="G6" s="7"/>
      <c r="H6" s="8"/>
      <c r="I6" s="95"/>
    </row>
    <row r="7" spans="1:9" ht="40" customHeight="1" thickBot="1" x14ac:dyDescent="0.25">
      <c r="A7" s="1" t="s">
        <v>14</v>
      </c>
      <c r="B7" s="1" t="s">
        <v>196</v>
      </c>
      <c r="C7" s="2" t="s">
        <v>15</v>
      </c>
      <c r="D7" s="2" t="s">
        <v>16</v>
      </c>
      <c r="E7" s="3" t="s">
        <v>17</v>
      </c>
      <c r="F7" s="2" t="s">
        <v>198</v>
      </c>
      <c r="G7" s="4" t="s">
        <v>199</v>
      </c>
      <c r="H7" s="4" t="s">
        <v>200</v>
      </c>
    </row>
    <row r="8" spans="1:9" x14ac:dyDescent="0.2">
      <c r="A8" s="10" t="s">
        <v>41</v>
      </c>
      <c r="B8" s="86" t="s">
        <v>23</v>
      </c>
      <c r="C8" s="11">
        <v>50</v>
      </c>
      <c r="D8" s="11">
        <v>314.19</v>
      </c>
      <c r="E8" s="13">
        <f>100*D8*1000/(8765.81277*C8)</f>
        <v>71.685309336124462</v>
      </c>
      <c r="F8" s="12">
        <v>15.02</v>
      </c>
      <c r="G8" s="13">
        <f>C8*(E8/100)/F8</f>
        <v>2.386328539817725</v>
      </c>
      <c r="H8" s="14">
        <f>0.001*D8/F8</f>
        <v>2.0918109187749671E-2</v>
      </c>
    </row>
    <row r="9" spans="1:9" ht="17" thickBot="1" x14ac:dyDescent="0.25">
      <c r="A9" s="20" t="s">
        <v>40</v>
      </c>
      <c r="B9" s="87" t="s">
        <v>23</v>
      </c>
      <c r="C9" s="37">
        <v>25.2</v>
      </c>
      <c r="D9" s="37">
        <v>158.35</v>
      </c>
      <c r="E9" s="22">
        <f>100*D9*1000/(8765.81277*C9)</f>
        <v>71.68451259004199</v>
      </c>
      <c r="F9" s="21">
        <v>7.87</v>
      </c>
      <c r="G9" s="22">
        <f>C9*(E9/100)/F9</f>
        <v>2.2953617754371769</v>
      </c>
      <c r="H9" s="23">
        <f>0.001*D9/F9</f>
        <v>2.0120711562897076E-2</v>
      </c>
    </row>
    <row r="10" spans="1:9" x14ac:dyDescent="0.2">
      <c r="A10" s="24" t="s">
        <v>42</v>
      </c>
      <c r="B10" s="88" t="s">
        <v>36</v>
      </c>
      <c r="C10" s="31">
        <v>420</v>
      </c>
      <c r="D10" s="31">
        <v>1098.57</v>
      </c>
      <c r="E10" s="26">
        <f>100*D10*1000/(8765.81277*C10)</f>
        <v>29.839136720950716</v>
      </c>
      <c r="F10" s="25">
        <v>55</v>
      </c>
      <c r="G10" s="26">
        <f>C10*(E10/100)/F10</f>
        <v>2.2786249859635093</v>
      </c>
      <c r="H10" s="28">
        <f>0.001*D10/F10</f>
        <v>1.9974000000000002E-2</v>
      </c>
    </row>
    <row r="11" spans="1:9" x14ac:dyDescent="0.2">
      <c r="A11" s="15" t="s">
        <v>43</v>
      </c>
      <c r="B11" s="89" t="s">
        <v>36</v>
      </c>
      <c r="C11" s="17">
        <v>18.2</v>
      </c>
      <c r="D11" s="17">
        <v>47.6</v>
      </c>
      <c r="E11" s="9">
        <f>100*D11*1000/(8765.81277*C11)</f>
        <v>29.836190710523418</v>
      </c>
      <c r="F11" s="18">
        <v>2.4</v>
      </c>
      <c r="G11" s="9">
        <f>C11*(E11/100)/F11</f>
        <v>2.262577795548026</v>
      </c>
      <c r="H11" s="19">
        <f>0.001*D11/F11</f>
        <v>1.9833333333333335E-2</v>
      </c>
    </row>
    <row r="12" spans="1:9" x14ac:dyDescent="0.2">
      <c r="A12" s="15" t="s">
        <v>44</v>
      </c>
      <c r="B12" s="89" t="s">
        <v>36</v>
      </c>
      <c r="C12" s="17">
        <v>90.75</v>
      </c>
      <c r="D12" s="17">
        <v>237.37</v>
      </c>
      <c r="E12" s="9">
        <f>100*D12*1000/(8765.81277*C12)</f>
        <v>29.839188350815185</v>
      </c>
      <c r="F12" s="18">
        <v>17.5</v>
      </c>
      <c r="G12" s="9">
        <f>C12*(E12/100)/F12</f>
        <v>1.5473750530494157</v>
      </c>
      <c r="H12" s="19">
        <f>0.001*D12/F12</f>
        <v>1.3564E-2</v>
      </c>
    </row>
    <row r="13" spans="1:9" x14ac:dyDescent="0.2">
      <c r="A13" s="15" t="s">
        <v>45</v>
      </c>
      <c r="B13" s="89" t="s">
        <v>36</v>
      </c>
      <c r="C13" s="17">
        <v>131</v>
      </c>
      <c r="D13" s="17">
        <v>342.65</v>
      </c>
      <c r="E13" s="9">
        <f>100*D13*1000/(8765.81277*C13)</f>
        <v>29.839205143801305</v>
      </c>
      <c r="F13" s="18">
        <v>26</v>
      </c>
      <c r="G13" s="9">
        <f>C13*(E13/100)/F13</f>
        <v>1.5034368745530657</v>
      </c>
      <c r="H13" s="19">
        <f>0.001*D13/F13</f>
        <v>1.3178846153846154E-2</v>
      </c>
    </row>
    <row r="14" spans="1:9" x14ac:dyDescent="0.2">
      <c r="A14" s="15" t="s">
        <v>46</v>
      </c>
      <c r="B14" s="89" t="s">
        <v>36</v>
      </c>
      <c r="C14" s="17">
        <v>270</v>
      </c>
      <c r="D14" s="17">
        <v>706.22</v>
      </c>
      <c r="E14" s="9">
        <f>100*D14*1000/(8765.81277*C14)</f>
        <v>29.838985822071461</v>
      </c>
      <c r="F14" s="18">
        <v>89.21</v>
      </c>
      <c r="G14" s="9">
        <f>C14*(E14/100)/F14</f>
        <v>0.90309675730963967</v>
      </c>
      <c r="H14" s="19">
        <f>0.001*D14/F14</f>
        <v>7.9163770877704303E-3</v>
      </c>
    </row>
    <row r="15" spans="1:9" x14ac:dyDescent="0.2">
      <c r="A15" s="15" t="s">
        <v>47</v>
      </c>
      <c r="B15" s="89" t="s">
        <v>36</v>
      </c>
      <c r="C15" s="17">
        <v>126</v>
      </c>
      <c r="D15" s="17">
        <v>329.57</v>
      </c>
      <c r="E15" s="9">
        <f>100*D15*1000/(8765.81277*C15)</f>
        <v>29.839046181623161</v>
      </c>
      <c r="F15" s="17">
        <f>42.45+4.27</f>
        <v>46.72</v>
      </c>
      <c r="G15" s="9">
        <f>C15*(E15/100)/F15</f>
        <v>0.80473455027493979</v>
      </c>
      <c r="H15" s="19">
        <f>0.001*D15/F15</f>
        <v>7.0541523972602735E-3</v>
      </c>
    </row>
    <row r="16" spans="1:9" x14ac:dyDescent="0.2">
      <c r="A16" s="15" t="s">
        <v>48</v>
      </c>
      <c r="B16" s="89" t="s">
        <v>36</v>
      </c>
      <c r="C16" s="17">
        <v>140</v>
      </c>
      <c r="D16" s="17">
        <v>366.19</v>
      </c>
      <c r="E16" s="9">
        <f>100*D16*1000/(8765.81277*C16)</f>
        <v>29.839136720950716</v>
      </c>
      <c r="F16" s="18">
        <v>60</v>
      </c>
      <c r="G16" s="9">
        <f>C16*(E16/100)/F16</f>
        <v>0.69624652348885008</v>
      </c>
      <c r="H16" s="19">
        <f>0.001*D16/F16</f>
        <v>6.1031666666666673E-3</v>
      </c>
    </row>
    <row r="17" spans="1:8" x14ac:dyDescent="0.2">
      <c r="A17" s="15" t="s">
        <v>49</v>
      </c>
      <c r="B17" s="89" t="s">
        <v>36</v>
      </c>
      <c r="C17" s="17">
        <v>66</v>
      </c>
      <c r="D17" s="17">
        <v>172.63</v>
      </c>
      <c r="E17" s="9">
        <f>100*D17*1000/(8765.81277*C17)</f>
        <v>29.838716947704786</v>
      </c>
      <c r="F17" s="18">
        <v>29</v>
      </c>
      <c r="G17" s="9">
        <f>C17*(E17/100)/F17</f>
        <v>0.67908804087879848</v>
      </c>
      <c r="H17" s="19">
        <f>0.001*D17/F17</f>
        <v>5.9527586206896558E-3</v>
      </c>
    </row>
    <row r="18" spans="1:8" ht="17" thickBot="1" x14ac:dyDescent="0.25">
      <c r="A18" s="20" t="s">
        <v>50</v>
      </c>
      <c r="B18" s="87" t="s">
        <v>36</v>
      </c>
      <c r="C18" s="37">
        <v>206</v>
      </c>
      <c r="D18" s="37">
        <v>538.82000000000005</v>
      </c>
      <c r="E18" s="22">
        <f>100*D18*1000/(8765.81277*C18)</f>
        <v>29.839002230493286</v>
      </c>
      <c r="F18" s="21">
        <v>180</v>
      </c>
      <c r="G18" s="22">
        <f>C18*(E18/100)/F18</f>
        <v>0.34149080330453424</v>
      </c>
      <c r="H18" s="23">
        <f>0.001*D18/F18</f>
        <v>2.9934444444444448E-3</v>
      </c>
    </row>
    <row r="19" spans="1:8" x14ac:dyDescent="0.2">
      <c r="A19" s="24" t="s">
        <v>51</v>
      </c>
      <c r="B19" s="88" t="s">
        <v>58</v>
      </c>
      <c r="C19" s="25">
        <v>100.5</v>
      </c>
      <c r="D19" s="25">
        <v>233.16</v>
      </c>
      <c r="E19" s="26">
        <f>100*D19*1000/(8765.81277*C19)</f>
        <v>26.466456230276062</v>
      </c>
      <c r="F19" s="25">
        <v>19.420000000000002</v>
      </c>
      <c r="G19" s="26">
        <f>C19*(E19/100)/F19</f>
        <v>1.3696595525966757</v>
      </c>
      <c r="H19" s="28">
        <f>0.001*D19/F19</f>
        <v>1.2006179196704428E-2</v>
      </c>
    </row>
    <row r="20" spans="1:8" x14ac:dyDescent="0.2">
      <c r="A20" s="15" t="s">
        <v>52</v>
      </c>
      <c r="B20" s="89" t="s">
        <v>58</v>
      </c>
      <c r="C20" s="18">
        <v>189</v>
      </c>
      <c r="D20" s="18">
        <v>438.48</v>
      </c>
      <c r="E20" s="9">
        <f>100*D20*1000/(8765.81277*C20)</f>
        <v>26.466456230276066</v>
      </c>
      <c r="F20" s="18">
        <v>80.900000000000006</v>
      </c>
      <c r="G20" s="9">
        <f>C20*(E20/100)/F20</f>
        <v>0.61831399598543579</v>
      </c>
      <c r="H20" s="19">
        <f>0.001*D20/F20</f>
        <v>5.420024721878863E-3</v>
      </c>
    </row>
    <row r="21" spans="1:8" x14ac:dyDescent="0.2">
      <c r="A21" s="15" t="s">
        <v>53</v>
      </c>
      <c r="B21" s="89" t="s">
        <v>58</v>
      </c>
      <c r="C21" s="18">
        <v>102.4</v>
      </c>
      <c r="D21" s="18">
        <v>237.56</v>
      </c>
      <c r="E21" s="9">
        <f>100*D21*1000/(8765.81277*C21)</f>
        <v>26.465564983770463</v>
      </c>
      <c r="F21" s="18">
        <v>44.5</v>
      </c>
      <c r="G21" s="9">
        <f>C21*(E21/100)/F21</f>
        <v>0.60900536052541476</v>
      </c>
      <c r="H21" s="19">
        <f>0.001*D21/F21</f>
        <v>5.3384269662921343E-3</v>
      </c>
    </row>
    <row r="22" spans="1:8" x14ac:dyDescent="0.2">
      <c r="A22" s="15" t="s">
        <v>54</v>
      </c>
      <c r="B22" s="89" t="s">
        <v>58</v>
      </c>
      <c r="C22" s="18">
        <v>149.4</v>
      </c>
      <c r="D22" s="18">
        <v>346.6</v>
      </c>
      <c r="E22" s="9">
        <f>100*D22*1000/(8765.81277*C22)</f>
        <v>26.465845362523901</v>
      </c>
      <c r="F22" s="18">
        <v>101.17</v>
      </c>
      <c r="G22" s="9">
        <f>C22*(E22/100)/F22</f>
        <v>0.39082705319374034</v>
      </c>
      <c r="H22" s="19">
        <f>0.001*D22/F22</f>
        <v>3.4259167737471586E-3</v>
      </c>
    </row>
    <row r="23" spans="1:8" x14ac:dyDescent="0.2">
      <c r="A23" s="15" t="s">
        <v>55</v>
      </c>
      <c r="B23" s="89" t="s">
        <v>58</v>
      </c>
      <c r="C23" s="18">
        <v>138</v>
      </c>
      <c r="D23" s="18">
        <v>320.16000000000003</v>
      </c>
      <c r="E23" s="9">
        <f t="shared" ref="E23:E28" si="0">100*D23*1000/(8765.81277*C23)</f>
        <v>26.466456230276066</v>
      </c>
      <c r="F23" s="18">
        <v>125</v>
      </c>
      <c r="G23" s="9">
        <f>C23*(E23/100)/F23</f>
        <v>0.29218967678224778</v>
      </c>
      <c r="H23" s="19">
        <f>0.001*D23/F23</f>
        <v>2.5612800000000004E-3</v>
      </c>
    </row>
    <row r="24" spans="1:8" x14ac:dyDescent="0.2">
      <c r="A24" s="15" t="s">
        <v>56</v>
      </c>
      <c r="B24" s="89" t="s">
        <v>58</v>
      </c>
      <c r="C24" s="18">
        <v>270</v>
      </c>
      <c r="D24" s="18">
        <v>626.4</v>
      </c>
      <c r="E24" s="9">
        <f t="shared" si="0"/>
        <v>26.466456230276066</v>
      </c>
      <c r="F24" s="18">
        <v>275</v>
      </c>
      <c r="G24" s="9">
        <f>C24*(E24/100)/F24</f>
        <v>0.25985247935180134</v>
      </c>
      <c r="H24" s="19">
        <f>0.001*D24/F24</f>
        <v>2.2778181818181816E-3</v>
      </c>
    </row>
    <row r="25" spans="1:8" ht="17" thickBot="1" x14ac:dyDescent="0.25">
      <c r="A25" s="20" t="s">
        <v>57</v>
      </c>
      <c r="B25" s="87" t="s">
        <v>58</v>
      </c>
      <c r="C25" s="21">
        <v>101.2</v>
      </c>
      <c r="D25" s="21">
        <v>234.78</v>
      </c>
      <c r="E25" s="22">
        <f t="shared" si="0"/>
        <v>26.466005322953073</v>
      </c>
      <c r="F25" s="21">
        <v>285</v>
      </c>
      <c r="G25" s="22">
        <f>C25*(E25/100)/F25</f>
        <v>9.3977534690626349E-2</v>
      </c>
      <c r="H25" s="23">
        <f>0.001*D25/F25</f>
        <v>8.2378947368421057E-4</v>
      </c>
    </row>
    <row r="26" spans="1:8" ht="17" thickBot="1" x14ac:dyDescent="0.25">
      <c r="A26" s="43" t="s">
        <v>195</v>
      </c>
      <c r="B26" s="90" t="s">
        <v>11</v>
      </c>
      <c r="C26" s="53">
        <v>288</v>
      </c>
      <c r="D26" s="53">
        <v>1040.77</v>
      </c>
      <c r="E26" s="45">
        <f t="shared" si="0"/>
        <v>41.225894472558096</v>
      </c>
      <c r="F26" s="54">
        <v>35</v>
      </c>
      <c r="G26" s="45">
        <f>C26*(E26/100)/F26</f>
        <v>3.392302173741923</v>
      </c>
      <c r="H26" s="46">
        <f>0.001*D26/F26</f>
        <v>2.9736285714285715E-2</v>
      </c>
    </row>
    <row r="27" spans="1:8" x14ac:dyDescent="0.2">
      <c r="A27" s="24" t="s">
        <v>59</v>
      </c>
      <c r="B27" s="88" t="s">
        <v>63</v>
      </c>
      <c r="C27" s="25">
        <v>399.6</v>
      </c>
      <c r="D27" s="25">
        <v>1359.44</v>
      </c>
      <c r="E27" s="26">
        <f t="shared" si="0"/>
        <v>38.809886672973072</v>
      </c>
      <c r="F27" s="25">
        <v>13.9</v>
      </c>
      <c r="G27" s="26">
        <f>C27*(E27/100)/F27</f>
        <v>11.15714439893528</v>
      </c>
      <c r="H27" s="28">
        <f>0.001*D27/F27</f>
        <v>9.7801438848920855E-2</v>
      </c>
    </row>
    <row r="28" spans="1:8" x14ac:dyDescent="0.2">
      <c r="A28" s="15" t="s">
        <v>60</v>
      </c>
      <c r="B28" s="89" t="s">
        <v>63</v>
      </c>
      <c r="C28" s="18">
        <v>160</v>
      </c>
      <c r="D28" s="18">
        <v>579.02</v>
      </c>
      <c r="E28" s="9">
        <f t="shared" si="0"/>
        <v>41.283964133767363</v>
      </c>
      <c r="F28" s="18">
        <v>20</v>
      </c>
      <c r="G28" s="9">
        <f>C28*(E28/100)/F28</f>
        <v>3.3027171307013896</v>
      </c>
      <c r="H28" s="19">
        <f>0.001*D28/F28</f>
        <v>2.8950999999999998E-2</v>
      </c>
    </row>
    <row r="29" spans="1:8" x14ac:dyDescent="0.2">
      <c r="A29" s="15" t="s">
        <v>61</v>
      </c>
      <c r="B29" s="89" t="s">
        <v>63</v>
      </c>
      <c r="C29" s="18">
        <v>209.3</v>
      </c>
      <c r="D29" s="18">
        <v>644.88</v>
      </c>
      <c r="E29" s="9">
        <f>100*D29*1000/(8765.81277*C29)</f>
        <v>35.149365483014869</v>
      </c>
      <c r="F29" s="18">
        <v>35</v>
      </c>
      <c r="G29" s="9">
        <f>C29*(E29/100)/F29</f>
        <v>2.1019320558842889</v>
      </c>
      <c r="H29" s="19">
        <f>0.001*D29/F29</f>
        <v>1.8425142857142859E-2</v>
      </c>
    </row>
    <row r="30" spans="1:8" ht="17" thickBot="1" x14ac:dyDescent="0.25">
      <c r="A30" s="20" t="s">
        <v>62</v>
      </c>
      <c r="B30" s="87" t="s">
        <v>63</v>
      </c>
      <c r="C30" s="21">
        <v>207</v>
      </c>
      <c r="D30" s="21">
        <v>637.79</v>
      </c>
      <c r="E30" s="22">
        <f t="shared" ref="E30:E48" si="1">100*D30*1000/(8765.81277*C30)</f>
        <v>35.149177742603221</v>
      </c>
      <c r="F30" s="21">
        <v>35</v>
      </c>
      <c r="G30" s="22">
        <f>C30*(E30/100)/F30</f>
        <v>2.0788227979196763</v>
      </c>
      <c r="H30" s="23">
        <f>0.001*D30/F30</f>
        <v>1.8222571428571428E-2</v>
      </c>
    </row>
    <row r="31" spans="1:8" ht="17" thickBot="1" x14ac:dyDescent="0.25">
      <c r="A31" s="43" t="s">
        <v>64</v>
      </c>
      <c r="B31" s="90" t="s">
        <v>65</v>
      </c>
      <c r="C31" s="53">
        <v>547</v>
      </c>
      <c r="D31" s="53">
        <v>1604.53</v>
      </c>
      <c r="E31" s="45">
        <f t="shared" si="1"/>
        <v>33.463265945253781</v>
      </c>
      <c r="F31" s="55">
        <f>547*1600/2200</f>
        <v>397.81818181818181</v>
      </c>
      <c r="G31" s="45">
        <f>C31*(E31/100)/F31</f>
        <v>0.46011990674723946</v>
      </c>
      <c r="H31" s="46">
        <f>0.001*D31/F31</f>
        <v>4.0333249542961608E-3</v>
      </c>
    </row>
    <row r="32" spans="1:8" x14ac:dyDescent="0.2">
      <c r="A32" s="24" t="s">
        <v>66</v>
      </c>
      <c r="B32" s="88" t="s">
        <v>12</v>
      </c>
      <c r="C32" s="25">
        <v>496</v>
      </c>
      <c r="D32" s="25">
        <v>2058.98</v>
      </c>
      <c r="E32" s="26">
        <f t="shared" si="1"/>
        <v>47.356354325130191</v>
      </c>
      <c r="F32" s="25">
        <v>67</v>
      </c>
      <c r="G32" s="26">
        <f>C32*(E32/100)/F32</f>
        <v>3.5057838425768022</v>
      </c>
      <c r="H32" s="28">
        <f>0.001*D32/F32</f>
        <v>3.0731044776119404E-2</v>
      </c>
    </row>
    <row r="33" spans="1:8" ht="17" thickBot="1" x14ac:dyDescent="0.25">
      <c r="A33" s="20" t="s">
        <v>67</v>
      </c>
      <c r="B33" s="87" t="s">
        <v>12</v>
      </c>
      <c r="C33" s="37">
        <v>17</v>
      </c>
      <c r="D33" s="37">
        <v>31.08</v>
      </c>
      <c r="E33" s="22">
        <f t="shared" si="1"/>
        <v>20.856426461383879</v>
      </c>
      <c r="F33" s="21">
        <v>2.9</v>
      </c>
      <c r="G33" s="22">
        <f>C33*(E33/100)/F33</f>
        <v>1.2226181029087102</v>
      </c>
      <c r="H33" s="23">
        <f>0.001*D33/F33</f>
        <v>1.0717241379310346E-2</v>
      </c>
    </row>
    <row r="34" spans="1:8" x14ac:dyDescent="0.2">
      <c r="A34" s="24" t="s">
        <v>68</v>
      </c>
      <c r="B34" s="88" t="s">
        <v>69</v>
      </c>
      <c r="C34" s="31">
        <v>14</v>
      </c>
      <c r="D34" s="31">
        <v>35.29</v>
      </c>
      <c r="E34" s="26">
        <f t="shared" si="1"/>
        <v>28.756195824089975</v>
      </c>
      <c r="F34" s="25">
        <v>0.5</v>
      </c>
      <c r="G34" s="26">
        <f>C34*(E34/100)/F34</f>
        <v>8.0517348307451932</v>
      </c>
      <c r="H34" s="28">
        <f>0.001*D34/F34</f>
        <v>7.0580000000000004E-2</v>
      </c>
    </row>
    <row r="35" spans="1:8" x14ac:dyDescent="0.2">
      <c r="A35" s="15" t="s">
        <v>70</v>
      </c>
      <c r="B35" s="89" t="s">
        <v>69</v>
      </c>
      <c r="C35" s="18">
        <v>72</v>
      </c>
      <c r="D35" s="17">
        <v>181.5</v>
      </c>
      <c r="E35" s="9">
        <f t="shared" si="1"/>
        <v>28.757553914003267</v>
      </c>
      <c r="F35" s="18">
        <v>4.05</v>
      </c>
      <c r="G35" s="9">
        <f>C35*(E35/100)/F35</f>
        <v>5.1124540291561367</v>
      </c>
      <c r="H35" s="19">
        <f>0.001*D35/F35</f>
        <v>4.4814814814814814E-2</v>
      </c>
    </row>
    <row r="36" spans="1:8" x14ac:dyDescent="0.2">
      <c r="A36" s="15" t="s">
        <v>71</v>
      </c>
      <c r="B36" s="89" t="s">
        <v>69</v>
      </c>
      <c r="C36" s="18">
        <v>36.799999999999997</v>
      </c>
      <c r="D36" s="17">
        <v>92.77</v>
      </c>
      <c r="E36" s="9">
        <f t="shared" si="1"/>
        <v>28.75858724328512</v>
      </c>
      <c r="F36" s="18">
        <v>3</v>
      </c>
      <c r="G36" s="9">
        <f>C36*(E36/100)/F36</f>
        <v>3.5277200351763081</v>
      </c>
      <c r="H36" s="19">
        <f>0.001*D36/F36</f>
        <v>3.092333333333333E-2</v>
      </c>
    </row>
    <row r="37" spans="1:8" x14ac:dyDescent="0.2">
      <c r="A37" s="15" t="s">
        <v>72</v>
      </c>
      <c r="B37" s="89" t="s">
        <v>69</v>
      </c>
      <c r="C37" s="18">
        <v>21.6</v>
      </c>
      <c r="D37" s="17">
        <v>54.45</v>
      </c>
      <c r="E37" s="9">
        <f t="shared" si="1"/>
        <v>28.757553914003267</v>
      </c>
      <c r="F37" s="18">
        <v>3.5</v>
      </c>
      <c r="G37" s="9">
        <f>C37*(E37/100)/F37</f>
        <v>1.7747518986927735</v>
      </c>
      <c r="H37" s="19">
        <f>0.001*D37/F37</f>
        <v>1.5557142857142858E-2</v>
      </c>
    </row>
    <row r="38" spans="1:8" x14ac:dyDescent="0.2">
      <c r="A38" s="15" t="s">
        <v>73</v>
      </c>
      <c r="B38" s="89" t="s">
        <v>69</v>
      </c>
      <c r="C38" s="18">
        <v>184</v>
      </c>
      <c r="D38" s="17">
        <v>463.85</v>
      </c>
      <c r="E38" s="9">
        <f t="shared" si="1"/>
        <v>28.75858724328512</v>
      </c>
      <c r="F38" s="30">
        <f>74.5*184/450</f>
        <v>30.462222222222223</v>
      </c>
      <c r="G38" s="9">
        <f>C38*(E38/100)/F38</f>
        <v>1.7370958737554771</v>
      </c>
      <c r="H38" s="19">
        <f>0.001*D38/F38</f>
        <v>1.522705719288007E-2</v>
      </c>
    </row>
    <row r="39" spans="1:8" x14ac:dyDescent="0.2">
      <c r="A39" s="15" t="s">
        <v>74</v>
      </c>
      <c r="B39" s="89" t="s">
        <v>69</v>
      </c>
      <c r="C39" s="18">
        <v>389</v>
      </c>
      <c r="D39" s="17">
        <v>980.65</v>
      </c>
      <c r="E39" s="9">
        <f t="shared" si="1"/>
        <v>28.758898038981719</v>
      </c>
      <c r="F39" s="18">
        <v>66</v>
      </c>
      <c r="G39" s="9">
        <f>C39*(E39/100)/F39</f>
        <v>1.6950320207824072</v>
      </c>
      <c r="H39" s="19">
        <f>0.001*D39/F39</f>
        <v>1.4858333333333335E-2</v>
      </c>
    </row>
    <row r="40" spans="1:8" x14ac:dyDescent="0.2">
      <c r="A40" s="15" t="s">
        <v>75</v>
      </c>
      <c r="B40" s="89" t="s">
        <v>69</v>
      </c>
      <c r="C40" s="18">
        <v>33.6</v>
      </c>
      <c r="D40" s="17">
        <v>84.7</v>
      </c>
      <c r="E40" s="9">
        <f t="shared" si="1"/>
        <v>28.757553914003264</v>
      </c>
      <c r="F40" s="18">
        <v>6</v>
      </c>
      <c r="G40" s="9">
        <f>C40*(E40/100)/F40</f>
        <v>1.6104230191841828</v>
      </c>
      <c r="H40" s="19">
        <f>0.001*D40/F40</f>
        <v>1.4116666666666668E-2</v>
      </c>
    </row>
    <row r="41" spans="1:8" x14ac:dyDescent="0.2">
      <c r="A41" s="15" t="s">
        <v>76</v>
      </c>
      <c r="B41" s="89" t="s">
        <v>69</v>
      </c>
      <c r="C41" s="18">
        <v>660</v>
      </c>
      <c r="D41" s="17">
        <v>1663.83</v>
      </c>
      <c r="E41" s="9">
        <f t="shared" si="1"/>
        <v>28.758936696460442</v>
      </c>
      <c r="F41" s="18">
        <v>145</v>
      </c>
      <c r="G41" s="9">
        <f>C41*(E41/100)/F41</f>
        <v>1.309027463425096</v>
      </c>
      <c r="H41" s="19">
        <f>0.001*D41/F41</f>
        <v>1.1474689655172413E-2</v>
      </c>
    </row>
    <row r="42" spans="1:8" x14ac:dyDescent="0.2">
      <c r="A42" s="15" t="s">
        <v>77</v>
      </c>
      <c r="B42" s="89" t="s">
        <v>69</v>
      </c>
      <c r="C42" s="18">
        <v>630</v>
      </c>
      <c r="D42" s="17">
        <v>1588.2</v>
      </c>
      <c r="E42" s="9">
        <f t="shared" si="1"/>
        <v>28.75891200391656</v>
      </c>
      <c r="F42" s="18">
        <v>245</v>
      </c>
      <c r="G42" s="9">
        <f>C42*(E42/100)/F42</f>
        <v>0.73951488010071154</v>
      </c>
      <c r="H42" s="19">
        <f>0.001*D42/F42</f>
        <v>6.4824489795918374E-3</v>
      </c>
    </row>
    <row r="43" spans="1:8" ht="17" thickBot="1" x14ac:dyDescent="0.25">
      <c r="A43" s="20" t="s">
        <v>78</v>
      </c>
      <c r="B43" s="87" t="s">
        <v>69</v>
      </c>
      <c r="C43" s="21">
        <v>109</v>
      </c>
      <c r="D43" s="37">
        <v>274.77999999999997</v>
      </c>
      <c r="E43" s="22">
        <f t="shared" si="1"/>
        <v>28.758513298620912</v>
      </c>
      <c r="F43" s="21">
        <v>55</v>
      </c>
      <c r="G43" s="22">
        <f>C43*(E43/100)/F43</f>
        <v>0.569941445372669</v>
      </c>
      <c r="H43" s="23">
        <f>0.001*D43/F43</f>
        <v>4.9959999999999996E-3</v>
      </c>
    </row>
    <row r="44" spans="1:8" ht="17" thickBot="1" x14ac:dyDescent="0.25">
      <c r="A44" s="50" t="s">
        <v>79</v>
      </c>
      <c r="B44" s="99" t="s">
        <v>80</v>
      </c>
      <c r="C44" s="44">
        <v>15</v>
      </c>
      <c r="D44" s="47">
        <v>29.32</v>
      </c>
      <c r="E44" s="45">
        <f t="shared" si="1"/>
        <v>22.298749904359028</v>
      </c>
      <c r="F44" s="44">
        <v>4.8</v>
      </c>
      <c r="G44" s="45">
        <f>C44*(E44/100)/F44</f>
        <v>0.69683593451121961</v>
      </c>
      <c r="H44" s="46">
        <f>0.001*D44/F44</f>
        <v>6.1083333333333337E-3</v>
      </c>
    </row>
    <row r="45" spans="1:8" ht="17" thickBot="1" x14ac:dyDescent="0.25">
      <c r="A45" s="50" t="s">
        <v>81</v>
      </c>
      <c r="B45" s="90" t="s">
        <v>38</v>
      </c>
      <c r="C45" s="44">
        <v>10</v>
      </c>
      <c r="D45" s="47">
        <v>25.16</v>
      </c>
      <c r="E45" s="45">
        <f t="shared" si="1"/>
        <v>28.702415463523522</v>
      </c>
      <c r="F45" s="44">
        <v>2.0499999999999998</v>
      </c>
      <c r="G45" s="45">
        <f>C45*(E45/100)/F45</f>
        <v>1.4001178274889525</v>
      </c>
      <c r="H45" s="46">
        <f>0.001*D45/F45</f>
        <v>1.227317073170732E-2</v>
      </c>
    </row>
    <row r="46" spans="1:8" ht="17" thickBot="1" x14ac:dyDescent="0.25">
      <c r="A46" s="43" t="s">
        <v>82</v>
      </c>
      <c r="B46" s="90" t="s">
        <v>83</v>
      </c>
      <c r="C46" s="47">
        <v>250.5</v>
      </c>
      <c r="D46" s="47">
        <v>622.92999999999995</v>
      </c>
      <c r="E46" s="45">
        <f t="shared" si="1"/>
        <v>28.368692923679994</v>
      </c>
      <c r="F46" s="44">
        <v>25</v>
      </c>
      <c r="G46" s="45">
        <f>C46*(E46/100)/F46</f>
        <v>2.8425430309527355</v>
      </c>
      <c r="H46" s="46">
        <f>0.001*D46/F46</f>
        <v>2.49172E-2</v>
      </c>
    </row>
    <row r="47" spans="1:8" x14ac:dyDescent="0.2">
      <c r="A47" s="24" t="s">
        <v>84</v>
      </c>
      <c r="B47" s="88" t="s">
        <v>39</v>
      </c>
      <c r="C47" s="56">
        <v>50.4</v>
      </c>
      <c r="D47" s="56">
        <v>170.7</v>
      </c>
      <c r="E47" s="26">
        <f t="shared" si="1"/>
        <v>38.637658033218088</v>
      </c>
      <c r="F47" s="56">
        <v>1.86</v>
      </c>
      <c r="G47" s="26">
        <f>C47*(E47/100)/F47</f>
        <v>10.469558950936513</v>
      </c>
      <c r="H47" s="28">
        <f>0.001*D47/F47</f>
        <v>9.177419354838709E-2</v>
      </c>
    </row>
    <row r="48" spans="1:8" x14ac:dyDescent="0.2">
      <c r="A48" s="15" t="s">
        <v>85</v>
      </c>
      <c r="B48" s="89" t="s">
        <v>39</v>
      </c>
      <c r="C48" s="33">
        <v>138.6</v>
      </c>
      <c r="D48" s="33">
        <v>543</v>
      </c>
      <c r="E48" s="9">
        <f t="shared" si="1"/>
        <v>44.693504419316014</v>
      </c>
      <c r="F48" s="33">
        <v>6.69</v>
      </c>
      <c r="G48" s="9">
        <f>C48*(E48/100)/F48</f>
        <v>9.2593717675892364</v>
      </c>
      <c r="H48" s="19">
        <f>0.001*D48/F48</f>
        <v>8.1165919282511212E-2</v>
      </c>
    </row>
    <row r="49" spans="1:8" x14ac:dyDescent="0.2">
      <c r="A49" s="15" t="s">
        <v>86</v>
      </c>
      <c r="B49" s="89" t="s">
        <v>39</v>
      </c>
      <c r="C49" s="33">
        <v>32.200000000000003</v>
      </c>
      <c r="D49" s="33">
        <v>104</v>
      </c>
      <c r="E49" s="9">
        <f>100*D49*1000/(8765.81277*C49)</f>
        <v>36.845569821545169</v>
      </c>
      <c r="F49" s="33">
        <v>1.4</v>
      </c>
      <c r="G49" s="9">
        <f>C49*(E49/100)/F49</f>
        <v>8.4744810589553907</v>
      </c>
      <c r="H49" s="19">
        <f>0.001*D49/F49</f>
        <v>7.4285714285714302E-2</v>
      </c>
    </row>
    <row r="50" spans="1:8" x14ac:dyDescent="0.2">
      <c r="A50" s="15" t="s">
        <v>87</v>
      </c>
      <c r="B50" s="89" t="s">
        <v>39</v>
      </c>
      <c r="C50" s="33">
        <v>25.2</v>
      </c>
      <c r="D50" s="33">
        <v>96.3</v>
      </c>
      <c r="E50" s="9">
        <f t="shared" ref="E50:E113" si="2">100*D50*1000/(8765.81277*C50)</f>
        <v>43.594686216741671</v>
      </c>
      <c r="F50" s="33">
        <v>1.43</v>
      </c>
      <c r="G50" s="9">
        <f>C50*(E50/100)/F50</f>
        <v>7.6824202284048262</v>
      </c>
      <c r="H50" s="19">
        <f>0.001*D50/F50</f>
        <v>6.7342657342657347E-2</v>
      </c>
    </row>
    <row r="51" spans="1:8" x14ac:dyDescent="0.2">
      <c r="A51" s="15" t="s">
        <v>88</v>
      </c>
      <c r="B51" s="89" t="s">
        <v>39</v>
      </c>
      <c r="C51" s="33">
        <v>94.6</v>
      </c>
      <c r="D51" s="33">
        <v>363.1</v>
      </c>
      <c r="E51" s="9">
        <f t="shared" si="2"/>
        <v>43.786771238304837</v>
      </c>
      <c r="F51" s="33">
        <v>6.56</v>
      </c>
      <c r="G51" s="9">
        <f>C51*(E51/100)/F51</f>
        <v>6.3143728035726188</v>
      </c>
      <c r="H51" s="19">
        <f>0.001*D51/F51</f>
        <v>5.5350609756097569E-2</v>
      </c>
    </row>
    <row r="52" spans="1:8" x14ac:dyDescent="0.2">
      <c r="A52" s="15" t="s">
        <v>89</v>
      </c>
      <c r="B52" s="89" t="s">
        <v>39</v>
      </c>
      <c r="C52" s="33">
        <v>112.2</v>
      </c>
      <c r="D52" s="33">
        <v>370</v>
      </c>
      <c r="E52" s="9">
        <f t="shared" si="2"/>
        <v>37.619816849538019</v>
      </c>
      <c r="F52" s="33">
        <v>7.08</v>
      </c>
      <c r="G52" s="9">
        <f>C52*(E52/100)/F52</f>
        <v>5.9617845346301772</v>
      </c>
      <c r="H52" s="19">
        <f>0.001*D52/F52</f>
        <v>5.2259887005649715E-2</v>
      </c>
    </row>
    <row r="53" spans="1:8" x14ac:dyDescent="0.2">
      <c r="A53" s="15" t="s">
        <v>90</v>
      </c>
      <c r="B53" s="89" t="s">
        <v>39</v>
      </c>
      <c r="C53" s="33">
        <v>39.1</v>
      </c>
      <c r="D53" s="33">
        <v>103</v>
      </c>
      <c r="E53" s="9">
        <f t="shared" si="2"/>
        <v>30.051646879337181</v>
      </c>
      <c r="F53" s="33">
        <v>1.98</v>
      </c>
      <c r="G53" s="9">
        <f>C53*(E53/100)/F53</f>
        <v>5.9344413786973931</v>
      </c>
      <c r="H53" s="19">
        <f>0.001*D53/F53</f>
        <v>5.2020202020202022E-2</v>
      </c>
    </row>
    <row r="54" spans="1:8" x14ac:dyDescent="0.2">
      <c r="A54" s="15" t="s">
        <v>91</v>
      </c>
      <c r="B54" s="89" t="s">
        <v>39</v>
      </c>
      <c r="C54" s="33">
        <v>126</v>
      </c>
      <c r="D54" s="33">
        <v>474</v>
      </c>
      <c r="E54" s="9">
        <f t="shared" si="2"/>
        <v>42.915641260094603</v>
      </c>
      <c r="F54" s="33">
        <v>9.41</v>
      </c>
      <c r="G54" s="9">
        <f>C54*(E54/100)/F54</f>
        <v>5.7464089253686712</v>
      </c>
      <c r="H54" s="19">
        <f>0.001*D54/F54</f>
        <v>5.0371944739638685E-2</v>
      </c>
    </row>
    <row r="55" spans="1:8" x14ac:dyDescent="0.2">
      <c r="A55" s="15" t="s">
        <v>92</v>
      </c>
      <c r="B55" s="89" t="s">
        <v>39</v>
      </c>
      <c r="C55" s="33">
        <v>40.5</v>
      </c>
      <c r="D55" s="32">
        <v>94.51</v>
      </c>
      <c r="E55" s="9">
        <f t="shared" si="2"/>
        <v>26.621379079644431</v>
      </c>
      <c r="F55" s="33">
        <v>1.9</v>
      </c>
      <c r="G55" s="9">
        <f>C55*(E55/100)/F55</f>
        <v>5.6745571196084184</v>
      </c>
      <c r="H55" s="19">
        <f>0.001*D55/F55</f>
        <v>4.97421052631579E-2</v>
      </c>
    </row>
    <row r="56" spans="1:8" x14ac:dyDescent="0.2">
      <c r="A56" s="15" t="s">
        <v>93</v>
      </c>
      <c r="B56" s="89" t="s">
        <v>39</v>
      </c>
      <c r="C56" s="32">
        <v>74</v>
      </c>
      <c r="D56" s="33">
        <v>222.08</v>
      </c>
      <c r="E56" s="9">
        <f t="shared" si="2"/>
        <v>34.236198739630176</v>
      </c>
      <c r="F56" s="33">
        <v>4.57</v>
      </c>
      <c r="G56" s="9">
        <f>C56*(E56/100)/F56</f>
        <v>5.5437170825659354</v>
      </c>
      <c r="H56" s="19">
        <f>0.001*D56/F56</f>
        <v>4.8595185995623638E-2</v>
      </c>
    </row>
    <row r="57" spans="1:8" x14ac:dyDescent="0.2">
      <c r="A57" s="15" t="s">
        <v>94</v>
      </c>
      <c r="B57" s="89" t="s">
        <v>39</v>
      </c>
      <c r="C57" s="32">
        <v>58</v>
      </c>
      <c r="D57" s="33">
        <v>175</v>
      </c>
      <c r="E57" s="9">
        <f t="shared" si="2"/>
        <v>34.420554699006473</v>
      </c>
      <c r="F57" s="33">
        <v>3.65</v>
      </c>
      <c r="G57" s="9">
        <f>C57*(E57/100)/F57</f>
        <v>5.4695675960065087</v>
      </c>
      <c r="H57" s="19">
        <f>0.001*D57/F57</f>
        <v>4.7945205479452059E-2</v>
      </c>
    </row>
    <row r="58" spans="1:8" x14ac:dyDescent="0.2">
      <c r="A58" s="15" t="s">
        <v>95</v>
      </c>
      <c r="B58" s="89" t="s">
        <v>39</v>
      </c>
      <c r="C58" s="33">
        <v>113.4</v>
      </c>
      <c r="D58" s="33">
        <v>405</v>
      </c>
      <c r="E58" s="9">
        <f t="shared" si="2"/>
        <v>40.742697398823985</v>
      </c>
      <c r="F58" s="33">
        <v>8.99</v>
      </c>
      <c r="G58" s="9">
        <f>C58*(E58/100)/F58</f>
        <v>5.1392901946903669</v>
      </c>
      <c r="H58" s="19">
        <f>0.001*D58/F58</f>
        <v>4.5050055617352619E-2</v>
      </c>
    </row>
    <row r="59" spans="1:8" x14ac:dyDescent="0.2">
      <c r="A59" s="15" t="s">
        <v>96</v>
      </c>
      <c r="B59" s="89" t="s">
        <v>39</v>
      </c>
      <c r="C59" s="33">
        <v>30.1</v>
      </c>
      <c r="D59" s="33">
        <v>84.6</v>
      </c>
      <c r="E59" s="9">
        <f t="shared" si="2"/>
        <v>32.063555348283806</v>
      </c>
      <c r="F59" s="33">
        <v>1.88</v>
      </c>
      <c r="G59" s="9">
        <f>C59*(E59/100)/F59</f>
        <v>5.1335798722518229</v>
      </c>
      <c r="H59" s="19">
        <f>0.001*D59/F59</f>
        <v>4.4999999999999998E-2</v>
      </c>
    </row>
    <row r="60" spans="1:8" x14ac:dyDescent="0.2">
      <c r="A60" s="15" t="s">
        <v>97</v>
      </c>
      <c r="B60" s="89" t="s">
        <v>39</v>
      </c>
      <c r="C60" s="33">
        <v>54</v>
      </c>
      <c r="D60" s="32">
        <v>139.41</v>
      </c>
      <c r="E60" s="9">
        <f t="shared" si="2"/>
        <v>29.451537859696568</v>
      </c>
      <c r="F60" s="33">
        <v>3.38</v>
      </c>
      <c r="G60" s="9">
        <f>C60*(E60/100)/F60</f>
        <v>4.7052752793598067</v>
      </c>
      <c r="H60" s="19">
        <f>0.001*D60/F60</f>
        <v>4.1245562130177521E-2</v>
      </c>
    </row>
    <row r="61" spans="1:8" x14ac:dyDescent="0.2">
      <c r="A61" s="15" t="s">
        <v>98</v>
      </c>
      <c r="B61" s="89" t="s">
        <v>39</v>
      </c>
      <c r="C61" s="33">
        <v>98.9</v>
      </c>
      <c r="D61" s="33">
        <v>379.9</v>
      </c>
      <c r="E61" s="9">
        <f t="shared" si="2"/>
        <v>43.820851442949497</v>
      </c>
      <c r="F61" s="33">
        <v>10.34</v>
      </c>
      <c r="G61" s="9">
        <f>C61*(E61/100)/F61</f>
        <v>4.1913754426573551</v>
      </c>
      <c r="H61" s="19">
        <f>0.001*D61/F61</f>
        <v>3.6740812379110248E-2</v>
      </c>
    </row>
    <row r="62" spans="1:8" x14ac:dyDescent="0.2">
      <c r="A62" s="15" t="s">
        <v>99</v>
      </c>
      <c r="B62" s="89" t="s">
        <v>39</v>
      </c>
      <c r="C62" s="33">
        <v>255.6</v>
      </c>
      <c r="D62" s="33">
        <v>900</v>
      </c>
      <c r="E62" s="9">
        <f t="shared" si="2"/>
        <v>40.168856590389851</v>
      </c>
      <c r="F62" s="33">
        <v>24.56</v>
      </c>
      <c r="G62" s="9">
        <f>C62*(E62/100)/F62</f>
        <v>4.1804396353842206</v>
      </c>
      <c r="H62" s="19">
        <f>0.001*D62/F62</f>
        <v>3.6644951140065149E-2</v>
      </c>
    </row>
    <row r="63" spans="1:8" x14ac:dyDescent="0.2">
      <c r="A63" s="15" t="s">
        <v>100</v>
      </c>
      <c r="B63" s="89" t="s">
        <v>39</v>
      </c>
      <c r="C63" s="33">
        <v>160</v>
      </c>
      <c r="D63" s="33">
        <v>550</v>
      </c>
      <c r="E63" s="9">
        <f t="shared" si="2"/>
        <v>39.21484624636809</v>
      </c>
      <c r="F63" s="33">
        <v>16.489999999999998</v>
      </c>
      <c r="G63" s="9">
        <f>C63*(E63/100)/F63</f>
        <v>3.8049577922491782</v>
      </c>
      <c r="H63" s="19">
        <f>0.001*D63/F63</f>
        <v>3.335354760460886E-2</v>
      </c>
    </row>
    <row r="64" spans="1:8" x14ac:dyDescent="0.2">
      <c r="A64" s="15" t="s">
        <v>101</v>
      </c>
      <c r="B64" s="89" t="s">
        <v>39</v>
      </c>
      <c r="C64" s="33">
        <v>58.8</v>
      </c>
      <c r="D64" s="33">
        <v>197.3</v>
      </c>
      <c r="E64" s="9">
        <f t="shared" si="2"/>
        <v>38.278734270418923</v>
      </c>
      <c r="F64" s="33">
        <v>6.61</v>
      </c>
      <c r="G64" s="9">
        <f>C64*(E64/100)/F64</f>
        <v>3.4051279502278859</v>
      </c>
      <c r="H64" s="19">
        <f>0.001*D64/F64</f>
        <v>2.9848714069591525E-2</v>
      </c>
    </row>
    <row r="65" spans="1:8" x14ac:dyDescent="0.2">
      <c r="A65" s="15" t="s">
        <v>102</v>
      </c>
      <c r="B65" s="89" t="s">
        <v>39</v>
      </c>
      <c r="C65" s="33">
        <v>50.4</v>
      </c>
      <c r="D65" s="33">
        <v>154</v>
      </c>
      <c r="E65" s="9">
        <f t="shared" si="2"/>
        <v>34.857641107882749</v>
      </c>
      <c r="F65" s="33">
        <v>5.54</v>
      </c>
      <c r="G65" s="9">
        <f>C65*(E65/100)/F65</f>
        <v>3.1711644618001631</v>
      </c>
      <c r="H65" s="19">
        <f>0.001*D65/F65</f>
        <v>2.779783393501805E-2</v>
      </c>
    </row>
    <row r="66" spans="1:8" x14ac:dyDescent="0.2">
      <c r="A66" s="15" t="s">
        <v>103</v>
      </c>
      <c r="B66" s="89" t="s">
        <v>39</v>
      </c>
      <c r="C66" s="33">
        <v>149.6</v>
      </c>
      <c r="D66" s="33">
        <v>433.7</v>
      </c>
      <c r="E66" s="9">
        <f t="shared" si="2"/>
        <v>33.072394393874269</v>
      </c>
      <c r="F66" s="33">
        <v>16.37</v>
      </c>
      <c r="G66" s="9">
        <f>C66*(E66/100)/F66</f>
        <v>3.0223764210895485</v>
      </c>
      <c r="H66" s="19">
        <f>0.001*D66/F66</f>
        <v>2.6493585827733656E-2</v>
      </c>
    </row>
    <row r="67" spans="1:8" x14ac:dyDescent="0.2">
      <c r="A67" s="15" t="s">
        <v>104</v>
      </c>
      <c r="B67" s="89" t="s">
        <v>39</v>
      </c>
      <c r="C67" s="33">
        <v>288</v>
      </c>
      <c r="D67" s="33">
        <v>972.8</v>
      </c>
      <c r="E67" s="9">
        <f t="shared" si="2"/>
        <v>38.533537806532202</v>
      </c>
      <c r="F67" s="33">
        <v>37.94</v>
      </c>
      <c r="G67" s="9">
        <f>C67*(E67/100)/F67</f>
        <v>2.925055057533283</v>
      </c>
      <c r="H67" s="19">
        <f>0.001*D67/F67</f>
        <v>2.5640484976278334E-2</v>
      </c>
    </row>
    <row r="68" spans="1:8" x14ac:dyDescent="0.2">
      <c r="A68" s="15" t="s">
        <v>105</v>
      </c>
      <c r="B68" s="89" t="s">
        <v>39</v>
      </c>
      <c r="C68" s="33">
        <v>208.3</v>
      </c>
      <c r="D68" s="33">
        <v>670</v>
      </c>
      <c r="E68" s="9">
        <f t="shared" si="2"/>
        <v>36.693855170520308</v>
      </c>
      <c r="F68" s="33">
        <v>26.14</v>
      </c>
      <c r="G68" s="9">
        <f>C68*(E68/100)/F68</f>
        <v>2.9239977169163658</v>
      </c>
      <c r="H68" s="19">
        <f>0.001*D68/F68</f>
        <v>2.5631216526396328E-2</v>
      </c>
    </row>
    <row r="69" spans="1:8" x14ac:dyDescent="0.2">
      <c r="A69" s="15" t="s">
        <v>106</v>
      </c>
      <c r="B69" s="89" t="s">
        <v>39</v>
      </c>
      <c r="C69" s="33">
        <v>197.4</v>
      </c>
      <c r="D69" s="33">
        <v>711.9</v>
      </c>
      <c r="E69" s="9">
        <f t="shared" si="2"/>
        <v>41.141455713791203</v>
      </c>
      <c r="F69" s="33">
        <v>29.13</v>
      </c>
      <c r="G69" s="9">
        <f>C69*(E69/100)/F69</f>
        <v>2.7879585849304442</v>
      </c>
      <c r="H69" s="19">
        <f>0.001*D69/F69</f>
        <v>2.4438722966014417E-2</v>
      </c>
    </row>
    <row r="70" spans="1:8" x14ac:dyDescent="0.2">
      <c r="A70" s="15" t="s">
        <v>107</v>
      </c>
      <c r="B70" s="89" t="s">
        <v>39</v>
      </c>
      <c r="C70" s="33">
        <v>39.1</v>
      </c>
      <c r="D70" s="32">
        <v>118.14</v>
      </c>
      <c r="E70" s="9">
        <f t="shared" si="2"/>
        <v>34.468947207037814</v>
      </c>
      <c r="F70" s="33">
        <v>5.18</v>
      </c>
      <c r="G70" s="9">
        <f>C70*(E70/100)/F70</f>
        <v>2.6018066328092253</v>
      </c>
      <c r="H70" s="19">
        <f>0.001*D70/F70</f>
        <v>2.2806949806949809E-2</v>
      </c>
    </row>
    <row r="71" spans="1:8" x14ac:dyDescent="0.2">
      <c r="A71" s="15" t="s">
        <v>108</v>
      </c>
      <c r="B71" s="89" t="s">
        <v>39</v>
      </c>
      <c r="C71" s="33">
        <v>51.75</v>
      </c>
      <c r="D71" s="33">
        <v>139</v>
      </c>
      <c r="E71" s="9">
        <f t="shared" si="2"/>
        <v>30.641657637917483</v>
      </c>
      <c r="F71" s="33">
        <v>6.1</v>
      </c>
      <c r="G71" s="9">
        <f>C71*(E71/100)/F71</f>
        <v>2.5995176766593935</v>
      </c>
      <c r="H71" s="19">
        <f>0.001*D71/F71</f>
        <v>2.2786885245901643E-2</v>
      </c>
    </row>
    <row r="72" spans="1:8" x14ac:dyDescent="0.2">
      <c r="A72" s="15" t="s">
        <v>109</v>
      </c>
      <c r="B72" s="89" t="s">
        <v>39</v>
      </c>
      <c r="C72" s="33">
        <v>180.6</v>
      </c>
      <c r="D72" s="33">
        <v>546.1</v>
      </c>
      <c r="E72" s="9">
        <f t="shared" si="2"/>
        <v>34.495483797670978</v>
      </c>
      <c r="F72" s="33">
        <v>25.43</v>
      </c>
      <c r="G72" s="9">
        <f>C72*(E72/100)/F72</f>
        <v>2.4498168988829643</v>
      </c>
      <c r="H72" s="19">
        <f>0.001*D72/F72</f>
        <v>2.1474636256390092E-2</v>
      </c>
    </row>
    <row r="73" spans="1:8" x14ac:dyDescent="0.2">
      <c r="A73" s="15" t="s">
        <v>110</v>
      </c>
      <c r="B73" s="89" t="s">
        <v>39</v>
      </c>
      <c r="C73" s="33">
        <v>150.4</v>
      </c>
      <c r="D73" s="33">
        <v>356</v>
      </c>
      <c r="E73" s="9">
        <f t="shared" si="2"/>
        <v>27.002872850497173</v>
      </c>
      <c r="F73" s="33">
        <v>17.55</v>
      </c>
      <c r="G73" s="9">
        <f>C73*(E73/100)/F73</f>
        <v>2.31409235140443</v>
      </c>
      <c r="H73" s="19">
        <f>0.001*D73/F73</f>
        <v>2.0284900284900282E-2</v>
      </c>
    </row>
    <row r="74" spans="1:8" x14ac:dyDescent="0.2">
      <c r="A74" s="15" t="s">
        <v>111</v>
      </c>
      <c r="B74" s="89" t="s">
        <v>39</v>
      </c>
      <c r="C74" s="33">
        <v>84</v>
      </c>
      <c r="D74" s="33">
        <v>227.4</v>
      </c>
      <c r="E74" s="9">
        <f t="shared" si="2"/>
        <v>30.882964628308585</v>
      </c>
      <c r="F74" s="33">
        <v>11.25</v>
      </c>
      <c r="G74" s="9">
        <f>C74*(E74/100)/F74</f>
        <v>2.305928025580374</v>
      </c>
      <c r="H74" s="19">
        <f>0.001*D74/F74</f>
        <v>2.0213333333333337E-2</v>
      </c>
    </row>
    <row r="75" spans="1:8" x14ac:dyDescent="0.2">
      <c r="A75" s="15" t="s">
        <v>112</v>
      </c>
      <c r="B75" s="89" t="s">
        <v>39</v>
      </c>
      <c r="C75" s="33">
        <v>155.4</v>
      </c>
      <c r="D75" s="33">
        <v>558.4</v>
      </c>
      <c r="E75" s="9">
        <f t="shared" si="2"/>
        <v>40.992292301807773</v>
      </c>
      <c r="F75" s="33">
        <v>27.68</v>
      </c>
      <c r="G75" s="9">
        <f>C75*(E75/100)/F75</f>
        <v>2.301373635730104</v>
      </c>
      <c r="H75" s="19">
        <f>0.001*D75/F75</f>
        <v>2.0173410404624278E-2</v>
      </c>
    </row>
    <row r="76" spans="1:8" x14ac:dyDescent="0.2">
      <c r="A76" s="15" t="s">
        <v>113</v>
      </c>
      <c r="B76" s="89" t="s">
        <v>39</v>
      </c>
      <c r="C76" s="33">
        <v>43</v>
      </c>
      <c r="D76" s="33">
        <v>151.4</v>
      </c>
      <c r="E76" s="9">
        <f t="shared" si="2"/>
        <v>40.166614607696431</v>
      </c>
      <c r="F76" s="33">
        <v>7.88</v>
      </c>
      <c r="G76" s="9">
        <f>C76*(E76/100)/F76</f>
        <v>2.1918330306230289</v>
      </c>
      <c r="H76" s="19">
        <f>0.001*D76/F76</f>
        <v>1.9213197969543148E-2</v>
      </c>
    </row>
    <row r="77" spans="1:8" x14ac:dyDescent="0.2">
      <c r="A77" s="15" t="s">
        <v>114</v>
      </c>
      <c r="B77" s="89" t="s">
        <v>39</v>
      </c>
      <c r="C77" s="33">
        <v>45</v>
      </c>
      <c r="D77" s="33">
        <v>189</v>
      </c>
      <c r="E77" s="9">
        <f t="shared" si="2"/>
        <v>47.913412141017012</v>
      </c>
      <c r="F77" s="33">
        <v>10.84</v>
      </c>
      <c r="G77" s="9">
        <f>C77*(E77/100)/F77</f>
        <v>1.9890254117580863</v>
      </c>
      <c r="H77" s="19">
        <f>0.001*D77/F77</f>
        <v>1.7435424354243542E-2</v>
      </c>
    </row>
    <row r="78" spans="1:8" x14ac:dyDescent="0.2">
      <c r="A78" s="15" t="s">
        <v>115</v>
      </c>
      <c r="B78" s="89" t="s">
        <v>39</v>
      </c>
      <c r="C78" s="33">
        <v>93.6</v>
      </c>
      <c r="D78" s="33">
        <v>289.89999999999998</v>
      </c>
      <c r="E78" s="9">
        <f t="shared" si="2"/>
        <v>35.332972577535692</v>
      </c>
      <c r="F78" s="33">
        <v>18.29</v>
      </c>
      <c r="G78" s="9">
        <f>C78*(E78/100)/F78</f>
        <v>1.8081827409826903</v>
      </c>
      <c r="H78" s="19">
        <f>0.001*D78/F78</f>
        <v>1.5850191361399674E-2</v>
      </c>
    </row>
    <row r="79" spans="1:8" x14ac:dyDescent="0.2">
      <c r="A79" s="15" t="s">
        <v>116</v>
      </c>
      <c r="B79" s="89" t="s">
        <v>39</v>
      </c>
      <c r="C79" s="33">
        <v>71.3</v>
      </c>
      <c r="D79" s="33">
        <v>220</v>
      </c>
      <c r="E79" s="9">
        <f t="shared" si="2"/>
        <v>35.199861988324791</v>
      </c>
      <c r="F79" s="33">
        <v>14.96</v>
      </c>
      <c r="G79" s="9">
        <f>C79*(E79/100)/F79</f>
        <v>1.6776404811280465</v>
      </c>
      <c r="H79" s="19">
        <f>0.001*D79/F79</f>
        <v>1.4705882352941176E-2</v>
      </c>
    </row>
    <row r="80" spans="1:8" x14ac:dyDescent="0.2">
      <c r="A80" s="15" t="s">
        <v>117</v>
      </c>
      <c r="B80" s="89" t="s">
        <v>39</v>
      </c>
      <c r="C80" s="33">
        <v>55.2</v>
      </c>
      <c r="D80" s="33">
        <v>138</v>
      </c>
      <c r="E80" s="9">
        <f t="shared" si="2"/>
        <v>28.519888179176792</v>
      </c>
      <c r="F80" s="33">
        <v>9.51</v>
      </c>
      <c r="G80" s="9">
        <f>C80*(E80/100)/F80</f>
        <v>1.6554130678134165</v>
      </c>
      <c r="H80" s="19">
        <f>0.001*D80/F80</f>
        <v>1.4511041009463724E-2</v>
      </c>
    </row>
    <row r="81" spans="1:8" ht="17" thickBot="1" x14ac:dyDescent="0.25">
      <c r="A81" s="20" t="s">
        <v>118</v>
      </c>
      <c r="B81" s="87" t="s">
        <v>39</v>
      </c>
      <c r="C81" s="57">
        <v>111.6</v>
      </c>
      <c r="D81" s="57">
        <v>368.5</v>
      </c>
      <c r="E81" s="22">
        <f t="shared" si="2"/>
        <v>37.66874119722813</v>
      </c>
      <c r="F81" s="57">
        <v>26.92</v>
      </c>
      <c r="G81" s="22">
        <f>C81*(E81/100)/F81</f>
        <v>1.561601603867258</v>
      </c>
      <c r="H81" s="23">
        <f>0.001*D81/F81</f>
        <v>1.3688707280832093E-2</v>
      </c>
    </row>
    <row r="82" spans="1:8" ht="17" thickBot="1" x14ac:dyDescent="0.25">
      <c r="A82" s="43" t="s">
        <v>119</v>
      </c>
      <c r="B82" s="90" t="s">
        <v>120</v>
      </c>
      <c r="C82" s="53">
        <v>246</v>
      </c>
      <c r="D82" s="53">
        <v>601.37</v>
      </c>
      <c r="E82" s="45">
        <f t="shared" si="2"/>
        <v>27.88781325904317</v>
      </c>
      <c r="F82" s="54">
        <v>11</v>
      </c>
      <c r="G82" s="45">
        <f>C82*(E82/100)/F82</f>
        <v>6.2367291470223813</v>
      </c>
      <c r="H82" s="46">
        <f>0.001*D82/F82</f>
        <v>5.4670000000000003E-2</v>
      </c>
    </row>
    <row r="83" spans="1:8" x14ac:dyDescent="0.2">
      <c r="A83" s="15" t="s">
        <v>121</v>
      </c>
      <c r="B83" s="89" t="s">
        <v>197</v>
      </c>
      <c r="C83" s="18">
        <v>273.10000000000002</v>
      </c>
      <c r="D83" s="18">
        <v>778.47</v>
      </c>
      <c r="E83" s="9">
        <f t="shared" si="2"/>
        <v>32.518311755172107</v>
      </c>
      <c r="F83" s="18">
        <v>30.35</v>
      </c>
      <c r="G83" s="9">
        <f>C83*(E83/100)/F83</f>
        <v>2.9261123361902812</v>
      </c>
      <c r="H83" s="19">
        <f>0.001*D83/F83</f>
        <v>2.5649752883031299E-2</v>
      </c>
    </row>
    <row r="84" spans="1:8" x14ac:dyDescent="0.2">
      <c r="A84" s="15" t="s">
        <v>122</v>
      </c>
      <c r="B84" s="89" t="s">
        <v>197</v>
      </c>
      <c r="C84" s="18">
        <v>286.39999999999998</v>
      </c>
      <c r="D84" s="18">
        <v>808.68</v>
      </c>
      <c r="E84" s="9">
        <f t="shared" si="2"/>
        <v>32.211540744045656</v>
      </c>
      <c r="F84" s="18">
        <v>33.200000000000003</v>
      </c>
      <c r="G84" s="9">
        <f>C84*(E84/100)/F84</f>
        <v>2.7787305027393598</v>
      </c>
      <c r="H84" s="19">
        <f>0.001*D84/F84</f>
        <v>2.4357831325301203E-2</v>
      </c>
    </row>
    <row r="85" spans="1:8" x14ac:dyDescent="0.2">
      <c r="A85" s="15" t="s">
        <v>123</v>
      </c>
      <c r="B85" s="89" t="s">
        <v>197</v>
      </c>
      <c r="C85" s="18">
        <v>845</v>
      </c>
      <c r="D85" s="18">
        <v>1667</v>
      </c>
      <c r="E85" s="9">
        <f t="shared" si="2"/>
        <v>22.505398151331462</v>
      </c>
      <c r="F85" s="18">
        <v>78</v>
      </c>
      <c r="G85" s="9">
        <f>C85*(E85/100)/F85</f>
        <v>2.4380847997275752</v>
      </c>
      <c r="H85" s="19">
        <f>0.001*D85/F85</f>
        <v>2.1371794871794872E-2</v>
      </c>
    </row>
    <row r="86" spans="1:8" x14ac:dyDescent="0.2">
      <c r="A86" s="15" t="s">
        <v>124</v>
      </c>
      <c r="B86" s="89" t="s">
        <v>197</v>
      </c>
      <c r="C86" s="18">
        <v>150</v>
      </c>
      <c r="D86" s="18">
        <v>494.19</v>
      </c>
      <c r="E86" s="9">
        <f t="shared" si="2"/>
        <v>37.584649438046341</v>
      </c>
      <c r="F86" s="30">
        <f>82.97*150/505</f>
        <v>24.644554455445544</v>
      </c>
      <c r="G86" s="9">
        <f>C86*(E86/100)/F86</f>
        <v>2.287603708112981</v>
      </c>
      <c r="H86" s="19">
        <f>0.001*D86/F86</f>
        <v>2.0052705797276124E-2</v>
      </c>
    </row>
    <row r="87" spans="1:8" x14ac:dyDescent="0.2">
      <c r="A87" s="15" t="s">
        <v>125</v>
      </c>
      <c r="B87" s="89" t="s">
        <v>197</v>
      </c>
      <c r="C87" s="18">
        <v>148.5</v>
      </c>
      <c r="D87" s="18">
        <v>479.03</v>
      </c>
      <c r="E87" s="9">
        <f t="shared" si="2"/>
        <v>36.799682247733493</v>
      </c>
      <c r="F87" s="18">
        <v>25.9</v>
      </c>
      <c r="G87" s="9">
        <f>C87*(E87/100)/F87</f>
        <v>2.1099431713468819</v>
      </c>
      <c r="H87" s="19">
        <f>0.001*D87/F87</f>
        <v>1.8495366795366796E-2</v>
      </c>
    </row>
    <row r="88" spans="1:8" x14ac:dyDescent="0.2">
      <c r="A88" s="15" t="s">
        <v>126</v>
      </c>
      <c r="B88" s="89" t="s">
        <v>197</v>
      </c>
      <c r="C88" s="18">
        <v>78.2</v>
      </c>
      <c r="D88" s="18">
        <v>214.74</v>
      </c>
      <c r="E88" s="9">
        <f t="shared" si="2"/>
        <v>31.326653644994497</v>
      </c>
      <c r="F88" s="29">
        <f>27.5*78.2/180</f>
        <v>11.947222222222223</v>
      </c>
      <c r="G88" s="9">
        <f>C88*(E88/100)/F88</f>
        <v>2.0504718749450941</v>
      </c>
      <c r="H88" s="19">
        <f>0.001*D88/F88</f>
        <v>1.7974052545919553E-2</v>
      </c>
    </row>
    <row r="89" spans="1:8" x14ac:dyDescent="0.2">
      <c r="A89" s="15" t="s">
        <v>127</v>
      </c>
      <c r="B89" s="89" t="s">
        <v>197</v>
      </c>
      <c r="C89" s="18">
        <v>50</v>
      </c>
      <c r="D89" s="18">
        <v>130.58000000000001</v>
      </c>
      <c r="E89" s="9">
        <f t="shared" si="2"/>
        <v>29.793015987495252</v>
      </c>
      <c r="F89" s="18">
        <v>7.28</v>
      </c>
      <c r="G89" s="9">
        <f>C89*(E89/100)/F89</f>
        <v>2.0462236255147839</v>
      </c>
      <c r="H89" s="19">
        <f>0.001*D89/F89</f>
        <v>1.7936813186813186E-2</v>
      </c>
    </row>
    <row r="90" spans="1:8" x14ac:dyDescent="0.2">
      <c r="A90" s="15" t="s">
        <v>128</v>
      </c>
      <c r="B90" s="89" t="s">
        <v>197</v>
      </c>
      <c r="C90" s="18">
        <v>36.799999999999997</v>
      </c>
      <c r="D90" s="18">
        <v>100.05</v>
      </c>
      <c r="E90" s="9">
        <f t="shared" si="2"/>
        <v>31.015378394854764</v>
      </c>
      <c r="F90" s="30">
        <f>27.5*36.8/180</f>
        <v>5.6222222222222218</v>
      </c>
      <c r="G90" s="9">
        <f>C90*(E90/100)/F90</f>
        <v>2.0300974949359483</v>
      </c>
      <c r="H90" s="19">
        <f>0.001*D90/F90</f>
        <v>1.7795454545454548E-2</v>
      </c>
    </row>
    <row r="91" spans="1:8" x14ac:dyDescent="0.2">
      <c r="A91" s="15" t="s">
        <v>129</v>
      </c>
      <c r="B91" s="89" t="s">
        <v>197</v>
      </c>
      <c r="C91" s="18">
        <v>53</v>
      </c>
      <c r="D91" s="18">
        <v>156.16</v>
      </c>
      <c r="E91" s="9">
        <f t="shared" si="2"/>
        <v>33.612571608001872</v>
      </c>
      <c r="F91" s="18">
        <v>8.9</v>
      </c>
      <c r="G91" s="9">
        <f>C91*(E91/100)/F91</f>
        <v>2.0016475227237072</v>
      </c>
      <c r="H91" s="19">
        <f>0.001*D91/F91</f>
        <v>1.7546067415730334E-2</v>
      </c>
    </row>
    <row r="92" spans="1:8" x14ac:dyDescent="0.2">
      <c r="A92" s="15" t="s">
        <v>130</v>
      </c>
      <c r="B92" s="89" t="s">
        <v>197</v>
      </c>
      <c r="C92" s="18">
        <v>102.5</v>
      </c>
      <c r="D92" s="18">
        <v>277.16000000000003</v>
      </c>
      <c r="E92" s="9">
        <f t="shared" si="2"/>
        <v>30.847111054597626</v>
      </c>
      <c r="F92" s="30">
        <f t="shared" ref="F92:F93" si="3">82.97*102.5/505</f>
        <v>16.840445544554456</v>
      </c>
      <c r="G92" s="9">
        <f>C92*(E92/100)/F92</f>
        <v>1.8775209211247199</v>
      </c>
      <c r="H92" s="19">
        <f>0.001*D92/F92</f>
        <v>1.645799686633723E-2</v>
      </c>
    </row>
    <row r="93" spans="1:8" x14ac:dyDescent="0.2">
      <c r="A93" s="15" t="s">
        <v>131</v>
      </c>
      <c r="B93" s="89" t="s">
        <v>197</v>
      </c>
      <c r="C93" s="18">
        <v>102.5</v>
      </c>
      <c r="D93" s="18">
        <v>276.83999999999997</v>
      </c>
      <c r="E93" s="9">
        <f t="shared" si="2"/>
        <v>30.811495974725084</v>
      </c>
      <c r="F93" s="30">
        <f t="shared" si="3"/>
        <v>16.840445544554456</v>
      </c>
      <c r="G93" s="9">
        <f>C93*(E93/100)/F93</f>
        <v>1.8753531960029126</v>
      </c>
      <c r="H93" s="19">
        <f>0.001*D93/F93</f>
        <v>1.6438994993782648E-2</v>
      </c>
    </row>
    <row r="94" spans="1:8" x14ac:dyDescent="0.2">
      <c r="A94" s="15" t="s">
        <v>132</v>
      </c>
      <c r="B94" s="89" t="s">
        <v>197</v>
      </c>
      <c r="C94" s="18">
        <v>150</v>
      </c>
      <c r="D94" s="18">
        <v>393.99</v>
      </c>
      <c r="E94" s="9">
        <f t="shared" si="2"/>
        <v>29.964135316570307</v>
      </c>
      <c r="F94" s="30">
        <f>82.97*150/505</f>
        <v>24.644554455445544</v>
      </c>
      <c r="G94" s="9">
        <f>C94*(E94/100)/F94</f>
        <v>1.8237782734564307</v>
      </c>
      <c r="H94" s="19">
        <f>0.001*D94/F94</f>
        <v>1.5986898879112935E-2</v>
      </c>
    </row>
    <row r="95" spans="1:8" x14ac:dyDescent="0.2">
      <c r="A95" s="15" t="s">
        <v>133</v>
      </c>
      <c r="B95" s="89" t="s">
        <v>197</v>
      </c>
      <c r="C95" s="18">
        <v>150</v>
      </c>
      <c r="D95" s="18">
        <v>497.5</v>
      </c>
      <c r="E95" s="9">
        <f t="shared" si="2"/>
        <v>37.836384984374547</v>
      </c>
      <c r="F95" s="18">
        <v>32.369999999999997</v>
      </c>
      <c r="G95" s="9">
        <f>C95*(E95/100)/F95</f>
        <v>1.7533079232796362</v>
      </c>
      <c r="H95" s="19">
        <f>0.001*D95/F95</f>
        <v>1.5369168983626816E-2</v>
      </c>
    </row>
    <row r="96" spans="1:8" x14ac:dyDescent="0.2">
      <c r="A96" s="15" t="s">
        <v>134</v>
      </c>
      <c r="B96" s="89" t="s">
        <v>197</v>
      </c>
      <c r="C96" s="18">
        <v>108</v>
      </c>
      <c r="D96" s="18">
        <v>378.68</v>
      </c>
      <c r="E96" s="9">
        <f t="shared" si="2"/>
        <v>39.999671317372844</v>
      </c>
      <c r="F96" s="18">
        <v>25.9</v>
      </c>
      <c r="G96" s="9">
        <f>C96*(E96/100)/F96</f>
        <v>1.6679399622688289</v>
      </c>
      <c r="H96" s="19">
        <f>0.001*D96/F96</f>
        <v>1.4620849420849423E-2</v>
      </c>
    </row>
    <row r="97" spans="1:8" x14ac:dyDescent="0.2">
      <c r="A97" s="15" t="s">
        <v>135</v>
      </c>
      <c r="B97" s="89" t="s">
        <v>197</v>
      </c>
      <c r="C97" s="18">
        <v>97.8</v>
      </c>
      <c r="D97" s="18">
        <v>395.03</v>
      </c>
      <c r="E97" s="9">
        <f t="shared" si="2"/>
        <v>46.078574345276927</v>
      </c>
      <c r="F97" s="17">
        <f>56.66/2</f>
        <v>28.33</v>
      </c>
      <c r="G97" s="9">
        <f>C97*(E97/100)/F97</f>
        <v>1.5907111087074071</v>
      </c>
      <c r="H97" s="19">
        <f>0.001*D97/F97</f>
        <v>1.3943875750088246E-2</v>
      </c>
    </row>
    <row r="98" spans="1:8" x14ac:dyDescent="0.2">
      <c r="A98" s="15" t="s">
        <v>136</v>
      </c>
      <c r="B98" s="89" t="s">
        <v>197</v>
      </c>
      <c r="C98" s="18">
        <v>155.5</v>
      </c>
      <c r="D98" s="18">
        <v>439.72</v>
      </c>
      <c r="E98" s="9">
        <f t="shared" si="2"/>
        <v>32.259203164366866</v>
      </c>
      <c r="F98" s="18">
        <v>32.369999999999997</v>
      </c>
      <c r="G98" s="9">
        <f>C98*(E98/100)/F98</f>
        <v>1.5496775075869782</v>
      </c>
      <c r="H98" s="19">
        <f>0.001*D98/F98</f>
        <v>1.3584182885387708E-2</v>
      </c>
    </row>
    <row r="99" spans="1:8" x14ac:dyDescent="0.2">
      <c r="A99" s="15" t="s">
        <v>137</v>
      </c>
      <c r="B99" s="89" t="s">
        <v>197</v>
      </c>
      <c r="C99" s="18">
        <v>52.8</v>
      </c>
      <c r="D99" s="18">
        <v>168.5</v>
      </c>
      <c r="E99" s="9">
        <f t="shared" si="2"/>
        <v>36.406069380237042</v>
      </c>
      <c r="F99" s="18">
        <v>12.85</v>
      </c>
      <c r="G99" s="9">
        <f>C99*(E99/100)/F99</f>
        <v>1.4959069753124636</v>
      </c>
      <c r="H99" s="19">
        <f>0.001*D99/F99</f>
        <v>1.3112840466926071E-2</v>
      </c>
    </row>
    <row r="100" spans="1:8" x14ac:dyDescent="0.2">
      <c r="A100" s="15" t="s">
        <v>138</v>
      </c>
      <c r="B100" s="89" t="s">
        <v>197</v>
      </c>
      <c r="C100" s="18">
        <v>396</v>
      </c>
      <c r="D100" s="18">
        <v>1162</v>
      </c>
      <c r="E100" s="9">
        <f t="shared" si="2"/>
        <v>33.474858650710537</v>
      </c>
      <c r="F100" s="18">
        <v>89.031000000000006</v>
      </c>
      <c r="G100" s="9">
        <f>C100*(E100/100)/F100</f>
        <v>1.4889245347891602</v>
      </c>
      <c r="H100" s="19">
        <f>0.001*D100/F100</f>
        <v>1.3051633700621131E-2</v>
      </c>
    </row>
    <row r="101" spans="1:8" x14ac:dyDescent="0.2">
      <c r="A101" s="15" t="s">
        <v>139</v>
      </c>
      <c r="B101" s="89" t="s">
        <v>197</v>
      </c>
      <c r="C101" s="18">
        <v>449.7</v>
      </c>
      <c r="D101" s="18">
        <v>1198.79</v>
      </c>
      <c r="E101" s="9">
        <f t="shared" si="2"/>
        <v>30.410813209086367</v>
      </c>
      <c r="F101" s="18">
        <v>100</v>
      </c>
      <c r="G101" s="9">
        <f>C101*(E101/100)/F101</f>
        <v>1.3675742700126139</v>
      </c>
      <c r="H101" s="19">
        <f>0.001*D101/F101</f>
        <v>1.1987900000000001E-2</v>
      </c>
    </row>
    <row r="102" spans="1:8" x14ac:dyDescent="0.2">
      <c r="A102" s="15" t="s">
        <v>140</v>
      </c>
      <c r="B102" s="89" t="s">
        <v>197</v>
      </c>
      <c r="C102" s="18">
        <v>99</v>
      </c>
      <c r="D102" s="18">
        <v>335.95</v>
      </c>
      <c r="E102" s="9">
        <f t="shared" si="2"/>
        <v>38.712147207250275</v>
      </c>
      <c r="F102" s="17">
        <f>56.66/2</f>
        <v>28.33</v>
      </c>
      <c r="G102" s="9">
        <f>C102*(E102/100)/F102</f>
        <v>1.3528071209028514</v>
      </c>
      <c r="H102" s="19">
        <f>0.001*D102/F102</f>
        <v>1.1858453935757147E-2</v>
      </c>
    </row>
    <row r="103" spans="1:8" x14ac:dyDescent="0.2">
      <c r="A103" s="15" t="s">
        <v>141</v>
      </c>
      <c r="B103" s="89" t="s">
        <v>197</v>
      </c>
      <c r="C103" s="18">
        <v>322</v>
      </c>
      <c r="D103" s="18">
        <v>963.13</v>
      </c>
      <c r="E103" s="9">
        <f t="shared" si="2"/>
        <v>34.122186213677693</v>
      </c>
      <c r="F103" s="18">
        <v>85</v>
      </c>
      <c r="G103" s="9">
        <f>C103*(E103/100)/F103</f>
        <v>1.2926287012710842</v>
      </c>
      <c r="H103" s="19">
        <f>0.001*D103/F103</f>
        <v>1.1330941176470589E-2</v>
      </c>
    </row>
    <row r="104" spans="1:8" x14ac:dyDescent="0.2">
      <c r="A104" s="15" t="s">
        <v>142</v>
      </c>
      <c r="B104" s="89" t="s">
        <v>197</v>
      </c>
      <c r="C104" s="18">
        <v>135</v>
      </c>
      <c r="D104" s="18">
        <v>379.25</v>
      </c>
      <c r="E104" s="9">
        <f t="shared" si="2"/>
        <v>32.047903976156441</v>
      </c>
      <c r="F104" s="18">
        <v>33.590000000000003</v>
      </c>
      <c r="G104" s="9">
        <f>C104*(E104/100)/F104</f>
        <v>1.2880223390238519</v>
      </c>
      <c r="H104" s="19">
        <f>0.001*D104/F104</f>
        <v>1.1290562667460554E-2</v>
      </c>
    </row>
    <row r="105" spans="1:8" x14ac:dyDescent="0.2">
      <c r="A105" s="15" t="s">
        <v>143</v>
      </c>
      <c r="B105" s="89" t="s">
        <v>197</v>
      </c>
      <c r="C105" s="18">
        <v>212</v>
      </c>
      <c r="D105" s="18">
        <v>622.58000000000004</v>
      </c>
      <c r="E105" s="9">
        <f t="shared" si="2"/>
        <v>33.501720721871493</v>
      </c>
      <c r="F105" s="18">
        <v>56.66</v>
      </c>
      <c r="G105" s="9">
        <f>C105*(E105/100)/F105</f>
        <v>1.2535059641787427</v>
      </c>
      <c r="H105" s="19">
        <f>0.001*D105/F105</f>
        <v>1.0987998588069186E-2</v>
      </c>
    </row>
    <row r="106" spans="1:8" x14ac:dyDescent="0.2">
      <c r="A106" s="15" t="s">
        <v>144</v>
      </c>
      <c r="B106" s="89" t="s">
        <v>197</v>
      </c>
      <c r="C106" s="18">
        <v>30</v>
      </c>
      <c r="D106" s="18">
        <v>64.94</v>
      </c>
      <c r="E106" s="9">
        <f t="shared" si="2"/>
        <v>24.694420511409877</v>
      </c>
      <c r="F106" s="18">
        <v>6.07</v>
      </c>
      <c r="G106" s="9">
        <f>C106*(E106/100)/F106</f>
        <v>1.2204820681092194</v>
      </c>
      <c r="H106" s="19">
        <f>0.001*D106/F106</f>
        <v>1.0698517298187807E-2</v>
      </c>
    </row>
    <row r="107" spans="1:8" x14ac:dyDescent="0.2">
      <c r="A107" s="15" t="s">
        <v>145</v>
      </c>
      <c r="B107" s="89" t="s">
        <v>197</v>
      </c>
      <c r="C107" s="18">
        <v>119</v>
      </c>
      <c r="D107" s="18">
        <v>349.47</v>
      </c>
      <c r="E107" s="9">
        <f t="shared" si="2"/>
        <v>33.502001082275342</v>
      </c>
      <c r="F107" s="30">
        <f>111.3*119/400</f>
        <v>33.111750000000001</v>
      </c>
      <c r="G107" s="9">
        <f>C107*(E107/100)/F107</f>
        <v>1.2040251961284938</v>
      </c>
      <c r="H107" s="19">
        <f>0.001*D107/F107</f>
        <v>1.0554259439624908E-2</v>
      </c>
    </row>
    <row r="108" spans="1:8" x14ac:dyDescent="0.2">
      <c r="A108" s="15" t="s">
        <v>146</v>
      </c>
      <c r="B108" s="89" t="s">
        <v>197</v>
      </c>
      <c r="C108" s="18">
        <v>200</v>
      </c>
      <c r="D108" s="18">
        <v>581.98</v>
      </c>
      <c r="E108" s="9">
        <f t="shared" si="2"/>
        <v>33.196009045034621</v>
      </c>
      <c r="F108" s="17">
        <f>111.3*200/400</f>
        <v>55.65</v>
      </c>
      <c r="G108" s="9">
        <f>C108*(E108/100)/F108</f>
        <v>1.1930281777191238</v>
      </c>
      <c r="H108" s="19">
        <f>0.001*D108/F108</f>
        <v>1.0457861635220127E-2</v>
      </c>
    </row>
    <row r="109" spans="1:8" x14ac:dyDescent="0.2">
      <c r="A109" s="15" t="s">
        <v>147</v>
      </c>
      <c r="B109" s="89" t="s">
        <v>197</v>
      </c>
      <c r="C109" s="18">
        <v>40</v>
      </c>
      <c r="D109" s="18">
        <v>125.82</v>
      </c>
      <c r="E109" s="9">
        <f t="shared" si="2"/>
        <v>35.883723307040242</v>
      </c>
      <c r="F109" s="18">
        <v>12.14</v>
      </c>
      <c r="G109" s="9">
        <f>C109*(E109/100)/F109</f>
        <v>1.1823302572336158</v>
      </c>
      <c r="H109" s="19">
        <f>0.001*D109/F109</f>
        <v>1.0364085667215814E-2</v>
      </c>
    </row>
    <row r="110" spans="1:8" x14ac:dyDescent="0.2">
      <c r="A110" s="15" t="s">
        <v>148</v>
      </c>
      <c r="B110" s="89" t="s">
        <v>197</v>
      </c>
      <c r="C110" s="18">
        <v>99</v>
      </c>
      <c r="D110" s="18">
        <v>319.2</v>
      </c>
      <c r="E110" s="9">
        <f t="shared" si="2"/>
        <v>36.782013360780738</v>
      </c>
      <c r="F110" s="18">
        <v>31.08</v>
      </c>
      <c r="G110" s="9">
        <f>C110*(E110/100)/F110</f>
        <v>1.1716278387121277</v>
      </c>
      <c r="H110" s="19">
        <f>0.001*D110/F110</f>
        <v>1.0270270270270269E-2</v>
      </c>
    </row>
    <row r="111" spans="1:8" x14ac:dyDescent="0.2">
      <c r="A111" s="15" t="s">
        <v>149</v>
      </c>
      <c r="B111" s="89" t="s">
        <v>197</v>
      </c>
      <c r="C111" s="18">
        <v>135</v>
      </c>
      <c r="D111" s="18">
        <v>330.11</v>
      </c>
      <c r="E111" s="9">
        <f t="shared" si="2"/>
        <v>27.895408257268301</v>
      </c>
      <c r="F111" s="18">
        <v>32.369999999999997</v>
      </c>
      <c r="G111" s="9">
        <f>C111*(E111/100)/F111</f>
        <v>1.1633858865403832</v>
      </c>
      <c r="H111" s="19">
        <f>0.001*D111/F111</f>
        <v>1.0198022860673464E-2</v>
      </c>
    </row>
    <row r="112" spans="1:8" x14ac:dyDescent="0.2">
      <c r="A112" s="15" t="s">
        <v>150</v>
      </c>
      <c r="B112" s="89" t="s">
        <v>197</v>
      </c>
      <c r="C112" s="18">
        <v>95.9</v>
      </c>
      <c r="D112" s="18">
        <v>210.99</v>
      </c>
      <c r="E112" s="9">
        <f t="shared" si="2"/>
        <v>25.09869116548284</v>
      </c>
      <c r="F112" s="18">
        <v>20.72</v>
      </c>
      <c r="G112" s="9">
        <f>C112*(E112/100)/F112</f>
        <v>1.1616623951591722</v>
      </c>
      <c r="H112" s="19">
        <f>0.001*D112/F112</f>
        <v>1.0182915057915059E-2</v>
      </c>
    </row>
    <row r="113" spans="1:8" x14ac:dyDescent="0.2">
      <c r="A113" s="15" t="s">
        <v>151</v>
      </c>
      <c r="B113" s="89" t="s">
        <v>197</v>
      </c>
      <c r="C113" s="18">
        <v>735.5</v>
      </c>
      <c r="D113" s="18">
        <v>1900.81</v>
      </c>
      <c r="E113" s="9">
        <f t="shared" si="2"/>
        <v>29.482468334390781</v>
      </c>
      <c r="F113" s="18">
        <v>190</v>
      </c>
      <c r="G113" s="9">
        <f>C113*(E113/100)/F113</f>
        <v>1.1412818663128643</v>
      </c>
      <c r="H113" s="19">
        <f>0.001*D113/F113</f>
        <v>1.0004263157894737E-2</v>
      </c>
    </row>
    <row r="114" spans="1:8" x14ac:dyDescent="0.2">
      <c r="A114" s="15" t="s">
        <v>152</v>
      </c>
      <c r="B114" s="89" t="s">
        <v>197</v>
      </c>
      <c r="C114" s="18">
        <v>156.6</v>
      </c>
      <c r="D114" s="18">
        <v>405.65</v>
      </c>
      <c r="E114" s="9">
        <f t="shared" ref="E114:E155" si="4">100*D114*1000/(8765.81277*C114)</f>
        <v>29.550683626776671</v>
      </c>
      <c r="F114" s="18">
        <v>44.52</v>
      </c>
      <c r="G114" s="9">
        <f>C114*(E114/100)/F114</f>
        <v>1.0394512704297452</v>
      </c>
      <c r="H114" s="19">
        <f>0.001*D114/F114</f>
        <v>9.1116352201257855E-3</v>
      </c>
    </row>
    <row r="115" spans="1:8" x14ac:dyDescent="0.2">
      <c r="A115" s="15" t="s">
        <v>153</v>
      </c>
      <c r="B115" s="89" t="s">
        <v>197</v>
      </c>
      <c r="C115" s="18">
        <v>162</v>
      </c>
      <c r="D115" s="18">
        <v>425.34</v>
      </c>
      <c r="E115" s="9">
        <f t="shared" si="4"/>
        <v>29.95222034106434</v>
      </c>
      <c r="F115" s="18">
        <v>47.9</v>
      </c>
      <c r="G115" s="9">
        <f>C115*(E115/100)/F115</f>
        <v>1.0129978486957043</v>
      </c>
      <c r="H115" s="19">
        <f>0.001*D115/F115</f>
        <v>8.8797494780793323E-3</v>
      </c>
    </row>
    <row r="116" spans="1:8" x14ac:dyDescent="0.2">
      <c r="A116" s="15" t="s">
        <v>154</v>
      </c>
      <c r="B116" s="89" t="s">
        <v>197</v>
      </c>
      <c r="C116" s="18">
        <v>66</v>
      </c>
      <c r="D116" s="18">
        <v>157.1</v>
      </c>
      <c r="E116" s="9">
        <f t="shared" si="4"/>
        <v>27.154390502719238</v>
      </c>
      <c r="F116" s="18">
        <v>17.8</v>
      </c>
      <c r="G116" s="9">
        <f>C116*(E116/100)/F116</f>
        <v>1.0068481871794774</v>
      </c>
      <c r="H116" s="19">
        <f>0.001*D116/F116</f>
        <v>8.8258426966292131E-3</v>
      </c>
    </row>
    <row r="117" spans="1:8" x14ac:dyDescent="0.2">
      <c r="A117" s="15" t="s">
        <v>155</v>
      </c>
      <c r="B117" s="89" t="s">
        <v>197</v>
      </c>
      <c r="C117" s="18">
        <v>143</v>
      </c>
      <c r="D117" s="18">
        <v>419.95</v>
      </c>
      <c r="E117" s="9">
        <f t="shared" si="4"/>
        <v>33.501893820546279</v>
      </c>
      <c r="F117" s="18">
        <v>48.56</v>
      </c>
      <c r="G117" s="9">
        <f>C117*(E117/100)/F117</f>
        <v>0.98656730155233063</v>
      </c>
      <c r="H117" s="19">
        <f>0.001*D117/F117</f>
        <v>8.6480642504118618E-3</v>
      </c>
    </row>
    <row r="118" spans="1:8" x14ac:dyDescent="0.2">
      <c r="A118" s="15" t="s">
        <v>156</v>
      </c>
      <c r="B118" s="89" t="s">
        <v>197</v>
      </c>
      <c r="C118" s="18">
        <v>199</v>
      </c>
      <c r="D118" s="18">
        <v>520.9</v>
      </c>
      <c r="E118" s="9">
        <f t="shared" si="4"/>
        <v>29.861326135745109</v>
      </c>
      <c r="F118" s="18">
        <v>60.7</v>
      </c>
      <c r="G118" s="9">
        <f>C118*(E118/100)/F118</f>
        <v>0.97897922586709663</v>
      </c>
      <c r="H118" s="19">
        <f>0.001*D118/F118</f>
        <v>8.5815485996705108E-3</v>
      </c>
    </row>
    <row r="119" spans="1:8" x14ac:dyDescent="0.2">
      <c r="A119" s="15" t="s">
        <v>157</v>
      </c>
      <c r="B119" s="89" t="s">
        <v>197</v>
      </c>
      <c r="C119" s="18">
        <v>100.5</v>
      </c>
      <c r="D119" s="18">
        <v>309.05</v>
      </c>
      <c r="E119" s="9">
        <f t="shared" si="4"/>
        <v>35.080881360296864</v>
      </c>
      <c r="F119" s="18">
        <v>36.020000000000003</v>
      </c>
      <c r="G119" s="9">
        <f>C119*(E119/100)/F119</f>
        <v>0.97879749492221946</v>
      </c>
      <c r="H119" s="19">
        <f>0.001*D119/F119</f>
        <v>8.579955580233202E-3</v>
      </c>
    </row>
    <row r="120" spans="1:8" x14ac:dyDescent="0.2">
      <c r="A120" s="15" t="s">
        <v>158</v>
      </c>
      <c r="B120" s="89" t="s">
        <v>197</v>
      </c>
      <c r="C120" s="18">
        <v>100.5</v>
      </c>
      <c r="D120" s="18">
        <v>340.96</v>
      </c>
      <c r="E120" s="9">
        <f t="shared" si="4"/>
        <v>38.703049049043258</v>
      </c>
      <c r="F120" s="18">
        <v>40.47</v>
      </c>
      <c r="G120" s="9">
        <f>C120*(E120/100)/F120</f>
        <v>0.96112093635504015</v>
      </c>
      <c r="H120" s="19">
        <f>0.001*D120/F120</f>
        <v>8.4250061774153694E-3</v>
      </c>
    </row>
    <row r="121" spans="1:8" x14ac:dyDescent="0.2">
      <c r="A121" s="15" t="s">
        <v>159</v>
      </c>
      <c r="B121" s="89" t="s">
        <v>197</v>
      </c>
      <c r="C121" s="18">
        <v>342.7</v>
      </c>
      <c r="D121" s="18">
        <v>871.42</v>
      </c>
      <c r="E121" s="9">
        <f t="shared" si="4"/>
        <v>29.008229888646916</v>
      </c>
      <c r="F121" s="30">
        <f>342.7/1250*384</f>
        <v>105.27744000000001</v>
      </c>
      <c r="G121" s="9">
        <f>C121*(E121/100)/F121</f>
        <v>0.94427831668772488</v>
      </c>
      <c r="H121" s="19">
        <f>0.001*D121/F121</f>
        <v>8.2773669268553628E-3</v>
      </c>
    </row>
    <row r="122" spans="1:8" x14ac:dyDescent="0.2">
      <c r="A122" s="15" t="s">
        <v>160</v>
      </c>
      <c r="B122" s="89" t="s">
        <v>197</v>
      </c>
      <c r="C122" s="18">
        <v>161</v>
      </c>
      <c r="D122" s="18">
        <v>518.97</v>
      </c>
      <c r="E122" s="9">
        <f t="shared" si="4"/>
        <v>36.772587250552498</v>
      </c>
      <c r="F122" s="18">
        <v>64.650000000000006</v>
      </c>
      <c r="G122" s="9">
        <f>C122*(E122/100)/F122</f>
        <v>0.91575971343216578</v>
      </c>
      <c r="H122" s="19">
        <f>0.001*D122/F122</f>
        <v>8.0273781902552195E-3</v>
      </c>
    </row>
    <row r="123" spans="1:8" x14ac:dyDescent="0.2">
      <c r="A123" s="15" t="s">
        <v>161</v>
      </c>
      <c r="B123" s="89" t="s">
        <v>197</v>
      </c>
      <c r="C123" s="18">
        <v>75</v>
      </c>
      <c r="D123" s="18">
        <v>203.47</v>
      </c>
      <c r="E123" s="9">
        <f t="shared" si="4"/>
        <v>30.949022121691211</v>
      </c>
      <c r="F123" s="18">
        <v>25.9</v>
      </c>
      <c r="G123" s="9">
        <f>C123*(E123/100)/F123</f>
        <v>0.89620720429607759</v>
      </c>
      <c r="H123" s="19">
        <f>0.001*D123/F123</f>
        <v>7.8559845559845569E-3</v>
      </c>
    </row>
    <row r="124" spans="1:8" x14ac:dyDescent="0.2">
      <c r="A124" s="15" t="s">
        <v>162</v>
      </c>
      <c r="B124" s="89" t="s">
        <v>197</v>
      </c>
      <c r="C124" s="18">
        <v>120</v>
      </c>
      <c r="D124" s="18">
        <v>379.83</v>
      </c>
      <c r="E124" s="9">
        <f t="shared" si="4"/>
        <v>36.109030423655739</v>
      </c>
      <c r="F124" s="18">
        <v>48.56</v>
      </c>
      <c r="G124" s="9">
        <f>C124*(E124/100)/F124</f>
        <v>0.89231541409363435</v>
      </c>
      <c r="H124" s="19">
        <f>0.001*D124/F124</f>
        <v>7.821869851729819E-3</v>
      </c>
    </row>
    <row r="125" spans="1:8" x14ac:dyDescent="0.2">
      <c r="A125" s="15" t="s">
        <v>163</v>
      </c>
      <c r="B125" s="89" t="s">
        <v>197</v>
      </c>
      <c r="C125" s="18">
        <v>76.2</v>
      </c>
      <c r="D125" s="18">
        <v>104.23</v>
      </c>
      <c r="E125" s="9">
        <f t="shared" si="4"/>
        <v>15.604346167535942</v>
      </c>
      <c r="F125" s="18">
        <v>14.164</v>
      </c>
      <c r="G125" s="9">
        <f>C125*(E125/100)/F125</f>
        <v>0.83948826459067993</v>
      </c>
      <c r="H125" s="19">
        <f>0.001*D125/F125</f>
        <v>7.3587969500141211E-3</v>
      </c>
    </row>
    <row r="126" spans="1:8" x14ac:dyDescent="0.2">
      <c r="A126" s="15" t="s">
        <v>164</v>
      </c>
      <c r="B126" s="89" t="s">
        <v>197</v>
      </c>
      <c r="C126" s="18">
        <v>112</v>
      </c>
      <c r="D126" s="18">
        <v>288.69</v>
      </c>
      <c r="E126" s="9">
        <f t="shared" si="4"/>
        <v>29.405023280166247</v>
      </c>
      <c r="F126" s="18">
        <v>40.47</v>
      </c>
      <c r="G126" s="9">
        <f>C126*(E126/100)/F126</f>
        <v>0.8137787515143613</v>
      </c>
      <c r="H126" s="19">
        <f>0.001*D126/F126</f>
        <v>7.1334321719792445E-3</v>
      </c>
    </row>
    <row r="127" spans="1:8" x14ac:dyDescent="0.2">
      <c r="A127" s="15" t="s">
        <v>165</v>
      </c>
      <c r="B127" s="89" t="s">
        <v>197</v>
      </c>
      <c r="C127" s="18">
        <v>400</v>
      </c>
      <c r="D127" s="18">
        <v>1174.69</v>
      </c>
      <c r="E127" s="9">
        <f t="shared" si="4"/>
        <v>33.502027445197193</v>
      </c>
      <c r="F127" s="18">
        <v>182</v>
      </c>
      <c r="G127" s="9">
        <f>C127*(E127/100)/F127</f>
        <v>0.73630829549883936</v>
      </c>
      <c r="H127" s="19">
        <f>0.001*D127/F127</f>
        <v>6.4543406593406596E-3</v>
      </c>
    </row>
    <row r="128" spans="1:8" x14ac:dyDescent="0.2">
      <c r="A128" s="15" t="s">
        <v>166</v>
      </c>
      <c r="B128" s="89" t="s">
        <v>197</v>
      </c>
      <c r="C128" s="18">
        <v>81</v>
      </c>
      <c r="D128" s="18">
        <v>259.07</v>
      </c>
      <c r="E128" s="9">
        <f t="shared" si="4"/>
        <v>36.487147805330032</v>
      </c>
      <c r="F128" s="18">
        <v>40.47</v>
      </c>
      <c r="G128" s="9">
        <f>C128*(E128/100)/F128</f>
        <v>0.73028390714893321</v>
      </c>
      <c r="H128" s="19">
        <f>0.001*D128/F128</f>
        <v>6.4015319990116141E-3</v>
      </c>
    </row>
    <row r="129" spans="1:8" x14ac:dyDescent="0.2">
      <c r="A129" s="15" t="s">
        <v>167</v>
      </c>
      <c r="B129" s="89" t="s">
        <v>197</v>
      </c>
      <c r="C129" s="18">
        <v>100.5</v>
      </c>
      <c r="D129" s="18">
        <v>284.38</v>
      </c>
      <c r="E129" s="9">
        <f t="shared" si="4"/>
        <v>32.280540499081773</v>
      </c>
      <c r="F129" s="18">
        <v>44.5</v>
      </c>
      <c r="G129" s="9">
        <f>C129*(E129/100)/F129</f>
        <v>0.72903243149611641</v>
      </c>
      <c r="H129" s="19">
        <f>0.001*D129/F129</f>
        <v>6.3905617977528095E-3</v>
      </c>
    </row>
    <row r="130" spans="1:8" x14ac:dyDescent="0.2">
      <c r="A130" s="15" t="s">
        <v>168</v>
      </c>
      <c r="B130" s="89" t="s">
        <v>197</v>
      </c>
      <c r="C130" s="18">
        <v>75</v>
      </c>
      <c r="D130" s="18">
        <v>215.18</v>
      </c>
      <c r="E130" s="9">
        <f t="shared" si="4"/>
        <v>32.73018420477473</v>
      </c>
      <c r="F130" s="18">
        <v>36.4</v>
      </c>
      <c r="G130" s="9">
        <f>C130*(E130/100)/F130</f>
        <v>0.67438566355991891</v>
      </c>
      <c r="H130" s="19">
        <f>0.001*D130/F130</f>
        <v>5.911538461538462E-3</v>
      </c>
    </row>
    <row r="131" spans="1:8" x14ac:dyDescent="0.2">
      <c r="A131" s="15" t="s">
        <v>169</v>
      </c>
      <c r="B131" s="89" t="s">
        <v>197</v>
      </c>
      <c r="C131" s="18">
        <v>500</v>
      </c>
      <c r="D131" s="18">
        <v>1285</v>
      </c>
      <c r="E131" s="9">
        <f t="shared" si="4"/>
        <v>29.318445048193748</v>
      </c>
      <c r="F131" s="18">
        <v>230</v>
      </c>
      <c r="G131" s="9">
        <f>C131*(E131/100)/F131</f>
        <v>0.63735750104769018</v>
      </c>
      <c r="H131" s="19">
        <f>0.001*D131/F131</f>
        <v>5.5869565217391299E-3</v>
      </c>
    </row>
    <row r="132" spans="1:8" x14ac:dyDescent="0.2">
      <c r="A132" s="15" t="s">
        <v>170</v>
      </c>
      <c r="B132" s="89" t="s">
        <v>197</v>
      </c>
      <c r="C132" s="18">
        <v>56.7</v>
      </c>
      <c r="D132" s="18">
        <v>155.97999999999999</v>
      </c>
      <c r="E132" s="9">
        <f t="shared" si="4"/>
        <v>31.382942914906494</v>
      </c>
      <c r="F132" s="18">
        <v>28.33</v>
      </c>
      <c r="G132" s="9">
        <f>C132*(E132/100)/F132</f>
        <v>0.62810196373992166</v>
      </c>
      <c r="H132" s="19">
        <f>0.001*D132/F132</f>
        <v>5.5058242146134835E-3</v>
      </c>
    </row>
    <row r="133" spans="1:8" x14ac:dyDescent="0.2">
      <c r="A133" s="15" t="s">
        <v>171</v>
      </c>
      <c r="B133" s="89" t="s">
        <v>197</v>
      </c>
      <c r="C133" s="18">
        <v>781.5</v>
      </c>
      <c r="D133" s="18">
        <v>2174</v>
      </c>
      <c r="E133" s="9">
        <f t="shared" si="4"/>
        <v>31.734990096752579</v>
      </c>
      <c r="F133" s="18">
        <v>400</v>
      </c>
      <c r="G133" s="9">
        <f>C133*(E133/100)/F133</f>
        <v>0.6200223690153035</v>
      </c>
      <c r="H133" s="19">
        <f>0.001*D133/F133</f>
        <v>5.4349999999999997E-3</v>
      </c>
    </row>
    <row r="134" spans="1:8" x14ac:dyDescent="0.2">
      <c r="A134" s="15" t="s">
        <v>172</v>
      </c>
      <c r="B134" s="89" t="s">
        <v>197</v>
      </c>
      <c r="C134" s="18">
        <v>49.5</v>
      </c>
      <c r="D134" s="18">
        <v>174.15</v>
      </c>
      <c r="E134" s="9">
        <f t="shared" si="4"/>
        <v>40.135260819423344</v>
      </c>
      <c r="F134" s="18">
        <v>32.369999999999997</v>
      </c>
      <c r="G134" s="9">
        <f>C134*(E134/100)/F134</f>
        <v>0.61374587907366573</v>
      </c>
      <c r="H134" s="19">
        <f>0.001*D134/F134</f>
        <v>5.3799814643188141E-3</v>
      </c>
    </row>
    <row r="135" spans="1:8" x14ac:dyDescent="0.2">
      <c r="A135" s="15" t="s">
        <v>173</v>
      </c>
      <c r="B135" s="89" t="s">
        <v>197</v>
      </c>
      <c r="C135" s="18">
        <v>150</v>
      </c>
      <c r="D135" s="18">
        <v>433.54</v>
      </c>
      <c r="E135" s="9">
        <f t="shared" si="4"/>
        <v>32.972032856534149</v>
      </c>
      <c r="F135" s="18">
        <v>81</v>
      </c>
      <c r="G135" s="9">
        <f>C135*(E135/100)/F135</f>
        <v>0.61059320104692871</v>
      </c>
      <c r="H135" s="19">
        <f>0.001*D135/F135</f>
        <v>5.352345679012346E-3</v>
      </c>
    </row>
    <row r="136" spans="1:8" x14ac:dyDescent="0.2">
      <c r="A136" s="15" t="s">
        <v>174</v>
      </c>
      <c r="B136" s="89" t="s">
        <v>197</v>
      </c>
      <c r="C136" s="18">
        <v>81</v>
      </c>
      <c r="D136" s="18">
        <v>238.08</v>
      </c>
      <c r="E136" s="9">
        <f t="shared" si="4"/>
        <v>33.530938161473635</v>
      </c>
      <c r="F136" s="30">
        <f>111.3*81/200</f>
        <v>45.076499999999996</v>
      </c>
      <c r="G136" s="9">
        <f>C136*(E136/100)/F136</f>
        <v>0.60253258151794498</v>
      </c>
      <c r="H136" s="19">
        <f>0.001*D136/F136</f>
        <v>5.2816877974110688E-3</v>
      </c>
    </row>
    <row r="137" spans="1:8" x14ac:dyDescent="0.2">
      <c r="A137" s="15" t="s">
        <v>175</v>
      </c>
      <c r="B137" s="89" t="s">
        <v>197</v>
      </c>
      <c r="C137" s="18">
        <v>44.6</v>
      </c>
      <c r="D137" s="18">
        <v>130.97</v>
      </c>
      <c r="E137" s="9">
        <f t="shared" si="4"/>
        <v>33.499997801137084</v>
      </c>
      <c r="F137" s="18">
        <v>24.89</v>
      </c>
      <c r="G137" s="9">
        <f>C137*(E137/100)/F137</f>
        <v>0.60028119804367774</v>
      </c>
      <c r="H137" s="19">
        <f>0.001*D137/F137</f>
        <v>5.2619525914021697E-3</v>
      </c>
    </row>
    <row r="138" spans="1:8" x14ac:dyDescent="0.2">
      <c r="A138" s="15" t="s">
        <v>176</v>
      </c>
      <c r="B138" s="89" t="s">
        <v>197</v>
      </c>
      <c r="C138" s="18">
        <v>240</v>
      </c>
      <c r="D138" s="18">
        <v>651.20000000000005</v>
      </c>
      <c r="E138" s="9">
        <f t="shared" si="4"/>
        <v>30.95358530379988</v>
      </c>
      <c r="F138" s="18">
        <f>40.47*240/75</f>
        <v>129.50399999999999</v>
      </c>
      <c r="G138" s="9">
        <f>C138*(E138/100)/F138</f>
        <v>0.57363946078205863</v>
      </c>
      <c r="H138" s="19">
        <f>0.001*D138/F138</f>
        <v>5.0284161106992848E-3</v>
      </c>
    </row>
    <row r="139" spans="1:8" x14ac:dyDescent="0.2">
      <c r="A139" s="15" t="s">
        <v>177</v>
      </c>
      <c r="B139" s="89" t="s">
        <v>197</v>
      </c>
      <c r="C139" s="18">
        <v>203.5</v>
      </c>
      <c r="D139" s="18">
        <v>513.26</v>
      </c>
      <c r="E139" s="9">
        <f t="shared" si="4"/>
        <v>28.772713133846256</v>
      </c>
      <c r="F139" s="18">
        <v>103.6</v>
      </c>
      <c r="G139" s="9">
        <f>C139*(E139/100)/F139</f>
        <v>0.5651782937005515</v>
      </c>
      <c r="H139" s="19">
        <f>0.001*D139/F139</f>
        <v>4.954247104247105E-3</v>
      </c>
    </row>
    <row r="140" spans="1:8" x14ac:dyDescent="0.2">
      <c r="A140" s="15" t="s">
        <v>178</v>
      </c>
      <c r="B140" s="89" t="s">
        <v>197</v>
      </c>
      <c r="C140" s="18">
        <v>200</v>
      </c>
      <c r="D140" s="18">
        <v>587.34</v>
      </c>
      <c r="E140" s="9">
        <f t="shared" si="4"/>
        <v>33.501742246315395</v>
      </c>
      <c r="F140" s="18">
        <f t="shared" ref="F140:F141" si="5">242.8/2</f>
        <v>121.4</v>
      </c>
      <c r="G140" s="9">
        <f>C140*(E140/100)/F140</f>
        <v>0.551923266001901</v>
      </c>
      <c r="H140" s="19">
        <f>0.001*D140/F140</f>
        <v>4.8380560131795723E-3</v>
      </c>
    </row>
    <row r="141" spans="1:8" x14ac:dyDescent="0.2">
      <c r="A141" s="15" t="s">
        <v>179</v>
      </c>
      <c r="B141" s="89" t="s">
        <v>197</v>
      </c>
      <c r="C141" s="18">
        <v>200</v>
      </c>
      <c r="D141" s="18">
        <v>587.34</v>
      </c>
      <c r="E141" s="9">
        <f t="shared" si="4"/>
        <v>33.501742246315395</v>
      </c>
      <c r="F141" s="18">
        <f t="shared" si="5"/>
        <v>121.4</v>
      </c>
      <c r="G141" s="9">
        <f>C141*(E141/100)/F141</f>
        <v>0.551923266001901</v>
      </c>
      <c r="H141" s="19">
        <f>0.001*D141/F141</f>
        <v>4.8380560131795723E-3</v>
      </c>
    </row>
    <row r="142" spans="1:8" x14ac:dyDescent="0.2">
      <c r="A142" s="15" t="s">
        <v>180</v>
      </c>
      <c r="B142" s="89" t="s">
        <v>197</v>
      </c>
      <c r="C142" s="18">
        <v>201.3</v>
      </c>
      <c r="D142" s="18">
        <v>624.26</v>
      </c>
      <c r="E142" s="9">
        <f t="shared" si="4"/>
        <v>35.377695766980437</v>
      </c>
      <c r="F142" s="18">
        <v>129.5</v>
      </c>
      <c r="G142" s="9">
        <f>C142*(E142/100)/F142</f>
        <v>0.54992510871761879</v>
      </c>
      <c r="H142" s="19">
        <f>0.001*D142/F142</f>
        <v>4.820540540540541E-3</v>
      </c>
    </row>
    <row r="143" spans="1:8" x14ac:dyDescent="0.2">
      <c r="A143" s="15" t="s">
        <v>181</v>
      </c>
      <c r="B143" s="89" t="s">
        <v>197</v>
      </c>
      <c r="C143" s="18">
        <v>103</v>
      </c>
      <c r="D143" s="18">
        <v>267.75</v>
      </c>
      <c r="E143" s="9">
        <f t="shared" si="4"/>
        <v>29.65514586397898</v>
      </c>
      <c r="F143" s="18">
        <v>56.66</v>
      </c>
      <c r="G143" s="9">
        <f>C143*(E143/100)/F143</f>
        <v>0.53908930885807183</v>
      </c>
      <c r="H143" s="19">
        <f>0.001*D143/F143</f>
        <v>4.7255559477585602E-3</v>
      </c>
    </row>
    <row r="144" spans="1:8" x14ac:dyDescent="0.2">
      <c r="A144" s="15" t="s">
        <v>182</v>
      </c>
      <c r="B144" s="89" t="s">
        <v>197</v>
      </c>
      <c r="C144" s="18">
        <v>600</v>
      </c>
      <c r="D144" s="18">
        <v>1762.03</v>
      </c>
      <c r="E144" s="9">
        <f t="shared" si="4"/>
        <v>33.501932378903255</v>
      </c>
      <c r="F144" s="18">
        <v>384.45</v>
      </c>
      <c r="G144" s="9">
        <f>C144*(E144/100)/F144</f>
        <v>0.52285497274917292</v>
      </c>
      <c r="H144" s="19">
        <f>0.001*D144/F144</f>
        <v>4.5832487969827028E-3</v>
      </c>
    </row>
    <row r="145" spans="1:9" x14ac:dyDescent="0.2">
      <c r="A145" s="15" t="s">
        <v>183</v>
      </c>
      <c r="B145" s="89" t="s">
        <v>197</v>
      </c>
      <c r="C145" s="18">
        <v>200.6</v>
      </c>
      <c r="D145" s="18">
        <v>623.45000000000005</v>
      </c>
      <c r="E145" s="9">
        <f t="shared" si="4"/>
        <v>35.455083320653586</v>
      </c>
      <c r="F145" s="17">
        <f>423.3/3</f>
        <v>141.1</v>
      </c>
      <c r="G145" s="9">
        <f>C145*(E145/100)/F145</f>
        <v>0.50406022070326784</v>
      </c>
      <c r="H145" s="19">
        <f>0.001*D145/F145</f>
        <v>4.4184975194897242E-3</v>
      </c>
    </row>
    <row r="146" spans="1:9" x14ac:dyDescent="0.2">
      <c r="A146" s="15" t="s">
        <v>184</v>
      </c>
      <c r="B146" s="89" t="s">
        <v>197</v>
      </c>
      <c r="C146" s="18">
        <v>99</v>
      </c>
      <c r="D146" s="18">
        <v>345.91</v>
      </c>
      <c r="E146" s="9">
        <f t="shared" si="4"/>
        <v>39.859856646703214</v>
      </c>
      <c r="F146" s="18">
        <f>161.8/2</f>
        <v>80.900000000000006</v>
      </c>
      <c r="G146" s="9">
        <f>C146*(E146/100)/F146</f>
        <v>0.48777822101651636</v>
      </c>
      <c r="H146" s="19">
        <f>0.001*D146/F146</f>
        <v>4.2757725587144624E-3</v>
      </c>
    </row>
    <row r="147" spans="1:9" x14ac:dyDescent="0.2">
      <c r="A147" s="15" t="s">
        <v>185</v>
      </c>
      <c r="B147" s="89" t="s">
        <v>197</v>
      </c>
      <c r="C147" s="18">
        <v>11.9</v>
      </c>
      <c r="D147" s="18">
        <v>32.28</v>
      </c>
      <c r="E147" s="9">
        <f t="shared" si="4"/>
        <v>30.945276989036195</v>
      </c>
      <c r="F147" s="18">
        <v>7.77</v>
      </c>
      <c r="G147" s="9">
        <f>C147*(E147/100)/F147</f>
        <v>0.47393667460686068</v>
      </c>
      <c r="H147" s="19">
        <f>0.001*D147/F147</f>
        <v>4.1544401544401548E-3</v>
      </c>
    </row>
    <row r="148" spans="1:9" x14ac:dyDescent="0.2">
      <c r="A148" s="15" t="s">
        <v>186</v>
      </c>
      <c r="B148" s="89" t="s">
        <v>197</v>
      </c>
      <c r="C148" s="18">
        <v>200</v>
      </c>
      <c r="D148" s="18">
        <v>572.95000000000005</v>
      </c>
      <c r="E148" s="9">
        <f t="shared" si="4"/>
        <v>32.680939864518692</v>
      </c>
      <c r="F148" s="17">
        <f t="shared" ref="F148:F149" si="6">423.3/3</f>
        <v>141.1</v>
      </c>
      <c r="G148" s="9">
        <f>C148*(E148/100)/F148</f>
        <v>0.46323089815051299</v>
      </c>
      <c r="H148" s="19">
        <f>0.001*D148/F148</f>
        <v>4.0605953224663368E-3</v>
      </c>
    </row>
    <row r="149" spans="1:9" x14ac:dyDescent="0.2">
      <c r="A149" s="15" t="s">
        <v>187</v>
      </c>
      <c r="B149" s="89" t="s">
        <v>197</v>
      </c>
      <c r="C149" s="18">
        <v>200</v>
      </c>
      <c r="D149" s="18">
        <v>572.95000000000005</v>
      </c>
      <c r="E149" s="9">
        <f t="shared" si="4"/>
        <v>32.680939864518692</v>
      </c>
      <c r="F149" s="17">
        <f t="shared" si="6"/>
        <v>141.1</v>
      </c>
      <c r="G149" s="9">
        <f>C149*(E149/100)/F149</f>
        <v>0.46323089815051299</v>
      </c>
      <c r="H149" s="19">
        <f>0.001*D149/F149</f>
        <v>4.0605953224663368E-3</v>
      </c>
    </row>
    <row r="150" spans="1:9" x14ac:dyDescent="0.2">
      <c r="A150" s="15" t="s">
        <v>188</v>
      </c>
      <c r="B150" s="89" t="s">
        <v>197</v>
      </c>
      <c r="C150" s="18">
        <v>100.8</v>
      </c>
      <c r="D150" s="18">
        <v>325.64999999999998</v>
      </c>
      <c r="E150" s="9">
        <f t="shared" si="4"/>
        <v>36.855165022019534</v>
      </c>
      <c r="F150" s="18">
        <v>80.900000000000006</v>
      </c>
      <c r="G150" s="9">
        <f>C150*(E150/100)/F150</f>
        <v>0.45920897827188734</v>
      </c>
      <c r="H150" s="19">
        <f>0.001*D150/F150</f>
        <v>4.0253399258343633E-3</v>
      </c>
    </row>
    <row r="151" spans="1:9" x14ac:dyDescent="0.2">
      <c r="A151" s="15" t="s">
        <v>189</v>
      </c>
      <c r="B151" s="89" t="s">
        <v>197</v>
      </c>
      <c r="C151" s="18">
        <v>200</v>
      </c>
      <c r="D151" s="18">
        <v>778.24</v>
      </c>
      <c r="E151" s="9">
        <f t="shared" si="4"/>
        <v>44.390635553125101</v>
      </c>
      <c r="F151" s="18">
        <v>207.2</v>
      </c>
      <c r="G151" s="9">
        <f>C151*(E151/100)/F151</f>
        <v>0.42848103815757821</v>
      </c>
      <c r="H151" s="19">
        <f>0.001*D151/F151</f>
        <v>3.7559845559845565E-3</v>
      </c>
    </row>
    <row r="152" spans="1:9" ht="17" thickBot="1" x14ac:dyDescent="0.25">
      <c r="A152" s="15" t="s">
        <v>190</v>
      </c>
      <c r="B152" s="89" t="s">
        <v>197</v>
      </c>
      <c r="C152" s="18">
        <v>443.9</v>
      </c>
      <c r="D152" s="18">
        <v>1434.17</v>
      </c>
      <c r="E152" s="9">
        <f t="shared" si="4"/>
        <v>36.857281396647878</v>
      </c>
      <c r="F152" s="18">
        <v>400</v>
      </c>
      <c r="G152" s="9">
        <f>C152*(E152/100)/F152</f>
        <v>0.40902368029929981</v>
      </c>
      <c r="H152" s="19">
        <f>0.001*D152/F152</f>
        <v>3.5854250000000006E-3</v>
      </c>
    </row>
    <row r="153" spans="1:9" x14ac:dyDescent="0.2">
      <c r="A153" s="24" t="s">
        <v>191</v>
      </c>
      <c r="B153" s="88" t="s">
        <v>194</v>
      </c>
      <c r="C153" s="31">
        <v>100</v>
      </c>
      <c r="D153" s="31">
        <v>320.2</v>
      </c>
      <c r="E153" s="26">
        <f t="shared" si="4"/>
        <v>36.52827277988964</v>
      </c>
      <c r="F153" s="25">
        <v>16</v>
      </c>
      <c r="G153" s="26">
        <f>C153*(E153/100)/F153</f>
        <v>2.2830170487431025</v>
      </c>
      <c r="H153" s="28">
        <f>0.001*D153/F153</f>
        <v>2.0012499999999999E-2</v>
      </c>
    </row>
    <row r="154" spans="1:9" x14ac:dyDescent="0.2">
      <c r="A154" s="15" t="s">
        <v>192</v>
      </c>
      <c r="B154" s="89" t="s">
        <v>194</v>
      </c>
      <c r="C154" s="17">
        <v>138</v>
      </c>
      <c r="D154" s="17">
        <v>388.33</v>
      </c>
      <c r="E154" s="9">
        <f t="shared" si="4"/>
        <v>32.1018208017963</v>
      </c>
      <c r="F154" s="18">
        <v>37</v>
      </c>
      <c r="G154" s="9">
        <f>C154*(E154/100)/F154</f>
        <v>1.1973111542291592</v>
      </c>
      <c r="H154" s="19">
        <f>0.001*D154/F154</f>
        <v>1.0495405405405406E-2</v>
      </c>
    </row>
    <row r="155" spans="1:9" ht="17" thickBot="1" x14ac:dyDescent="0.25">
      <c r="A155" s="20" t="s">
        <v>193</v>
      </c>
      <c r="B155" s="87" t="s">
        <v>194</v>
      </c>
      <c r="C155" s="37">
        <v>73.8</v>
      </c>
      <c r="D155" s="37">
        <v>169.64</v>
      </c>
      <c r="E155" s="22">
        <f t="shared" si="4"/>
        <v>26.222839190870197</v>
      </c>
      <c r="F155" s="21">
        <v>110</v>
      </c>
      <c r="G155" s="22">
        <f>C155*(E155/100)/F155</f>
        <v>0.17593141202602003</v>
      </c>
      <c r="H155" s="23">
        <f>0.001*D155/F155</f>
        <v>1.542181818181818E-3</v>
      </c>
    </row>
    <row r="156" spans="1:9" ht="35" customHeight="1" thickBot="1" x14ac:dyDescent="0.25">
      <c r="A156" s="38" t="s">
        <v>201</v>
      </c>
      <c r="B156" s="39"/>
      <c r="C156" s="39"/>
      <c r="D156" s="39"/>
      <c r="E156" s="39"/>
      <c r="F156" s="39"/>
      <c r="G156" s="39"/>
      <c r="H156" s="39"/>
      <c r="I156" s="97"/>
    </row>
    <row r="181" ht="16" customHeight="1" x14ac:dyDescent="0.2"/>
  </sheetData>
  <mergeCells count="3">
    <mergeCell ref="A156:H156"/>
    <mergeCell ref="A6:H6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A953A-A44C-F24A-B554-9ED6717A4733}">
  <dimension ref="A2:I181"/>
  <sheetViews>
    <sheetView workbookViewId="0">
      <selection activeCell="B8" sqref="B8:B21"/>
    </sheetView>
  </sheetViews>
  <sheetFormatPr baseColWidth="10" defaultRowHeight="16" x14ac:dyDescent="0.2"/>
  <cols>
    <col min="1" max="1" width="41.6640625" customWidth="1"/>
    <col min="2" max="2" width="21" customWidth="1"/>
    <col min="3" max="3" width="18.33203125" customWidth="1"/>
    <col min="4" max="4" width="12" customWidth="1"/>
    <col min="5" max="5" width="13" customWidth="1"/>
    <col min="6" max="6" width="12.83203125" customWidth="1"/>
    <col min="7" max="7" width="12.5" customWidth="1"/>
    <col min="8" max="8" width="17.5" customWidth="1"/>
    <col min="9" max="9" width="18.1640625" customWidth="1"/>
  </cols>
  <sheetData>
    <row r="2" spans="1:9" ht="9" customHeight="1" x14ac:dyDescent="0.2">
      <c r="A2" s="85"/>
      <c r="B2" s="85"/>
      <c r="C2" s="85"/>
      <c r="D2" s="85"/>
      <c r="E2" s="85"/>
      <c r="F2" s="85"/>
      <c r="G2" s="85"/>
      <c r="H2" s="85"/>
      <c r="I2" s="85"/>
    </row>
    <row r="4" spans="1:9" ht="17" thickBot="1" x14ac:dyDescent="0.25"/>
    <row r="5" spans="1:9" ht="18" customHeight="1" thickBot="1" x14ac:dyDescent="0.25">
      <c r="A5" s="5" t="s">
        <v>209</v>
      </c>
      <c r="B5" s="91"/>
      <c r="C5" s="91"/>
      <c r="D5" s="91"/>
      <c r="E5" s="91"/>
      <c r="F5" s="91"/>
      <c r="G5" s="91"/>
      <c r="H5" s="91"/>
      <c r="I5" s="94"/>
    </row>
    <row r="6" spans="1:9" ht="35" customHeight="1" thickBot="1" x14ac:dyDescent="0.25">
      <c r="A6" s="6" t="s">
        <v>212</v>
      </c>
      <c r="B6" s="7"/>
      <c r="C6" s="7"/>
      <c r="D6" s="7"/>
      <c r="E6" s="7"/>
      <c r="F6" s="7"/>
      <c r="G6" s="7"/>
      <c r="H6" s="7"/>
      <c r="I6" s="95"/>
    </row>
    <row r="7" spans="1:9" ht="40" customHeight="1" thickBot="1" x14ac:dyDescent="0.25">
      <c r="A7" s="1" t="s">
        <v>14</v>
      </c>
      <c r="B7" s="1" t="s">
        <v>196</v>
      </c>
      <c r="C7" s="2" t="s">
        <v>15</v>
      </c>
      <c r="D7" s="2" t="s">
        <v>16</v>
      </c>
      <c r="E7" s="3" t="s">
        <v>17</v>
      </c>
      <c r="F7" s="2" t="s">
        <v>198</v>
      </c>
      <c r="G7" s="4" t="s">
        <v>199</v>
      </c>
      <c r="H7" s="92" t="s">
        <v>200</v>
      </c>
      <c r="I7" s="96"/>
    </row>
    <row r="8" spans="1:9" x14ac:dyDescent="0.2">
      <c r="A8" s="10" t="s">
        <v>20</v>
      </c>
      <c r="B8" s="86" t="s">
        <v>23</v>
      </c>
      <c r="C8" s="12">
        <v>1.8</v>
      </c>
      <c r="D8" s="12">
        <v>11.31</v>
      </c>
      <c r="E8" s="13">
        <f>100*D8*1000/(8765.81277*C8)</f>
        <v>71.679985623664336</v>
      </c>
      <c r="F8" s="48">
        <f>0.35*0.055</f>
        <v>1.925E-2</v>
      </c>
      <c r="G8" s="13">
        <f>C8*(E8/100)/F8</f>
        <v>67.025441102647179</v>
      </c>
      <c r="H8" s="48">
        <f>0.001*D8/F8</f>
        <v>0.58753246753246757</v>
      </c>
      <c r="I8" s="96"/>
    </row>
    <row r="9" spans="1:9" x14ac:dyDescent="0.2">
      <c r="A9" s="15" t="s">
        <v>21</v>
      </c>
      <c r="B9" s="89" t="s">
        <v>23</v>
      </c>
      <c r="C9" s="18">
        <v>25.2</v>
      </c>
      <c r="D9" s="18">
        <v>158.35</v>
      </c>
      <c r="E9" s="9">
        <f>100*D9*1000/(8765.81277*C9)</f>
        <v>71.68451259004199</v>
      </c>
      <c r="F9" s="18">
        <f>4.25*0.1</f>
        <v>0.42500000000000004</v>
      </c>
      <c r="G9" s="9">
        <f>C9*(E9/100)/F9</f>
        <v>42.504699229860194</v>
      </c>
      <c r="H9" s="29">
        <f>0.001*D9/F9</f>
        <v>0.37258823529411761</v>
      </c>
      <c r="I9" s="96"/>
    </row>
    <row r="10" spans="1:9" ht="17" thickBot="1" x14ac:dyDescent="0.25">
      <c r="A10" s="20" t="s">
        <v>24</v>
      </c>
      <c r="B10" s="87" t="s">
        <v>36</v>
      </c>
      <c r="C10" s="37">
        <v>148</v>
      </c>
      <c r="D10" s="37">
        <v>387.11</v>
      </c>
      <c r="E10" s="22">
        <f>100*D10*1000/(8765.81277*C10)</f>
        <v>29.838740305516566</v>
      </c>
      <c r="F10" s="42">
        <f>19.15*0.08</f>
        <v>1.532</v>
      </c>
      <c r="G10" s="22">
        <f>C10*(E10/100)/F10</f>
        <v>28.82593710976796</v>
      </c>
      <c r="H10" s="42">
        <f>0.001*D10/F10</f>
        <v>0.25268276762402087</v>
      </c>
      <c r="I10" s="96"/>
    </row>
    <row r="11" spans="1:9" ht="17" thickBot="1" x14ac:dyDescent="0.25">
      <c r="A11" s="50" t="s">
        <v>25</v>
      </c>
      <c r="B11" s="90" t="s">
        <v>37</v>
      </c>
      <c r="C11" s="47">
        <v>8</v>
      </c>
      <c r="D11" s="47">
        <v>22.84</v>
      </c>
      <c r="E11" s="45">
        <f>100*D11*1000/(8765.81277*C11)</f>
        <v>32.569712300619898</v>
      </c>
      <c r="F11" s="51">
        <f>15.35*0.1</f>
        <v>1.5350000000000001</v>
      </c>
      <c r="G11" s="45">
        <f>C11*(E11/100)/F11</f>
        <v>1.6974442892831214</v>
      </c>
      <c r="H11" s="93">
        <f>0.001*D11/F11</f>
        <v>1.4879478827361561E-2</v>
      </c>
      <c r="I11" s="96"/>
    </row>
    <row r="12" spans="1:9" x14ac:dyDescent="0.2">
      <c r="A12" s="24" t="s">
        <v>26</v>
      </c>
      <c r="B12" s="88" t="s">
        <v>38</v>
      </c>
      <c r="C12" s="31">
        <v>10.4</v>
      </c>
      <c r="D12" s="31">
        <v>26.17</v>
      </c>
      <c r="E12" s="26">
        <f>100*D12*1000/(8765.81277*C12)</f>
        <v>28.706364371117566</v>
      </c>
      <c r="F12" s="52">
        <f>3.2*0.12*12/25</f>
        <v>0.18432000000000001</v>
      </c>
      <c r="G12" s="26">
        <f>C12*(E12/100)/F12</f>
        <v>16.197167396897932</v>
      </c>
      <c r="H12" s="27">
        <f>0.001*D12/F12</f>
        <v>0.14198133680555555</v>
      </c>
      <c r="I12" s="96"/>
    </row>
    <row r="13" spans="1:9" x14ac:dyDescent="0.2">
      <c r="A13" s="15" t="s">
        <v>27</v>
      </c>
      <c r="B13" s="89" t="s">
        <v>38</v>
      </c>
      <c r="C13" s="17">
        <v>10.5</v>
      </c>
      <c r="D13" s="17">
        <v>26.42</v>
      </c>
      <c r="E13" s="9">
        <f>100*D13*1000/(8765.81277*C13)</f>
        <v>28.704588407384794</v>
      </c>
      <c r="F13" s="30">
        <f>0.26*6*0.12</f>
        <v>0.18720000000000001</v>
      </c>
      <c r="G13" s="9">
        <f>C13*(E13/100)/F13</f>
        <v>16.100330036193395</v>
      </c>
      <c r="H13" s="29">
        <f>0.001*D13/F13</f>
        <v>0.14113247863247863</v>
      </c>
      <c r="I13" s="96"/>
    </row>
    <row r="14" spans="1:9" x14ac:dyDescent="0.2">
      <c r="A14" s="15" t="s">
        <v>28</v>
      </c>
      <c r="B14" s="89" t="s">
        <v>38</v>
      </c>
      <c r="C14" s="17">
        <v>9.6</v>
      </c>
      <c r="D14" s="17">
        <v>24.16</v>
      </c>
      <c r="E14" s="9">
        <f>100*D14*1000/(8765.81277*C14)</f>
        <v>28.710020767037971</v>
      </c>
      <c r="F14" s="30">
        <f>3.2*0.12*13/25</f>
        <v>0.19968</v>
      </c>
      <c r="G14" s="9">
        <f>C14*(E14/100)/F14</f>
        <v>13.802894599537485</v>
      </c>
      <c r="H14" s="29">
        <f>0.001*D14/F14</f>
        <v>0.12099358974358974</v>
      </c>
      <c r="I14" s="96"/>
    </row>
    <row r="15" spans="1:9" x14ac:dyDescent="0.2">
      <c r="A15" s="15" t="s">
        <v>29</v>
      </c>
      <c r="B15" s="89" t="s">
        <v>38</v>
      </c>
      <c r="C15" s="17">
        <v>12</v>
      </c>
      <c r="D15" s="17">
        <v>30.2</v>
      </c>
      <c r="E15" s="9">
        <f>100*D15*1000/(8765.81277*C15)</f>
        <v>28.710020767037971</v>
      </c>
      <c r="F15" s="17">
        <f t="shared" ref="F15:F16" si="0">0.4*15*0.12/2</f>
        <v>0.36</v>
      </c>
      <c r="G15" s="9">
        <f>C15*(E15/100)/F15</f>
        <v>9.5700069223459909</v>
      </c>
      <c r="H15" s="29">
        <f>0.001*D15/F15</f>
        <v>8.3888888888888902E-2</v>
      </c>
      <c r="I15" s="96"/>
    </row>
    <row r="16" spans="1:9" ht="17" thickBot="1" x14ac:dyDescent="0.25">
      <c r="A16" s="20" t="s">
        <v>30</v>
      </c>
      <c r="B16" s="87" t="s">
        <v>38</v>
      </c>
      <c r="C16" s="37">
        <v>12</v>
      </c>
      <c r="D16" s="37">
        <v>30.2</v>
      </c>
      <c r="E16" s="22">
        <f>100*D16*1000/(8765.81277*C16)</f>
        <v>28.710020767037971</v>
      </c>
      <c r="F16" s="37">
        <f t="shared" si="0"/>
        <v>0.36</v>
      </c>
      <c r="G16" s="22">
        <f>C16*(E16/100)/F16</f>
        <v>9.5700069223459909</v>
      </c>
      <c r="H16" s="42">
        <f>0.001*D16/F16</f>
        <v>8.3888888888888902E-2</v>
      </c>
      <c r="I16" s="96"/>
    </row>
    <row r="17" spans="1:9" x14ac:dyDescent="0.2">
      <c r="A17" s="15" t="s">
        <v>31</v>
      </c>
      <c r="B17" s="89" t="s">
        <v>39</v>
      </c>
      <c r="C17" s="18">
        <v>55</v>
      </c>
      <c r="D17" s="18">
        <v>211.1</v>
      </c>
      <c r="E17" s="9">
        <f>100*D17*1000/(8765.81277*C17)</f>
        <v>43.785806506357972</v>
      </c>
      <c r="F17" s="18">
        <v>0.56999999999999995</v>
      </c>
      <c r="G17" s="9">
        <f>C17*(E17/100)/F17</f>
        <v>42.24946241841559</v>
      </c>
      <c r="H17" s="29">
        <f>0.001*D17/F17</f>
        <v>0.37035087719298249</v>
      </c>
      <c r="I17" s="96"/>
    </row>
    <row r="18" spans="1:9" x14ac:dyDescent="0.2">
      <c r="A18" s="15" t="s">
        <v>32</v>
      </c>
      <c r="B18" s="89" t="s">
        <v>39</v>
      </c>
      <c r="C18" s="18">
        <v>3.75</v>
      </c>
      <c r="D18" s="18">
        <v>10</v>
      </c>
      <c r="E18" s="9">
        <f>100*D18*1000/(8765.81277*C18)</f>
        <v>30.421214057788578</v>
      </c>
      <c r="F18" s="18">
        <v>0.1</v>
      </c>
      <c r="G18" s="9">
        <f>C18*(E18/100)/F18</f>
        <v>11.407955271670716</v>
      </c>
      <c r="H18" s="29">
        <f>0.001*D18/F18</f>
        <v>9.9999999999999992E-2</v>
      </c>
      <c r="I18" s="96"/>
    </row>
    <row r="19" spans="1:9" x14ac:dyDescent="0.2">
      <c r="A19" s="15" t="s">
        <v>33</v>
      </c>
      <c r="B19" s="89" t="s">
        <v>39</v>
      </c>
      <c r="C19" s="18">
        <v>30.1</v>
      </c>
      <c r="D19" s="18">
        <v>117.2</v>
      </c>
      <c r="E19" s="9">
        <f>100*D19*1000/(8765.81277*C19)</f>
        <v>44.419015210624849</v>
      </c>
      <c r="F19" s="18">
        <v>1.3</v>
      </c>
      <c r="G19" s="9">
        <f>C19*(E19/100)/F19</f>
        <v>10.2847104449216</v>
      </c>
      <c r="H19" s="29">
        <f>0.001*D19/F19</f>
        <v>9.0153846153846154E-2</v>
      </c>
      <c r="I19" s="96"/>
    </row>
    <row r="20" spans="1:9" x14ac:dyDescent="0.2">
      <c r="A20" s="15" t="s">
        <v>34</v>
      </c>
      <c r="B20" s="89" t="s">
        <v>39</v>
      </c>
      <c r="C20" s="18">
        <v>25.3</v>
      </c>
      <c r="D20" s="18">
        <v>74</v>
      </c>
      <c r="E20" s="9">
        <f>100*D20*1000/(8765.81277*C20)</f>
        <v>33.367141901329369</v>
      </c>
      <c r="F20" s="18">
        <v>0.96</v>
      </c>
      <c r="G20" s="9">
        <f>C20*(E20/100)/F20</f>
        <v>8.7936321885795117</v>
      </c>
      <c r="H20" s="29">
        <f>0.001*D20/F20</f>
        <v>7.7083333333333337E-2</v>
      </c>
      <c r="I20" s="96"/>
    </row>
    <row r="21" spans="1:9" ht="17" thickBot="1" x14ac:dyDescent="0.25">
      <c r="A21" s="20" t="s">
        <v>35</v>
      </c>
      <c r="B21" s="87" t="s">
        <v>39</v>
      </c>
      <c r="C21" s="21">
        <v>54</v>
      </c>
      <c r="D21" s="21">
        <v>192</v>
      </c>
      <c r="E21" s="22">
        <f>100*D21*1000/(8765.81277*C21)</f>
        <v>40.561618743718107</v>
      </c>
      <c r="F21" s="21">
        <v>6.2</v>
      </c>
      <c r="G21" s="22">
        <f>C21*(E21/100)/F21</f>
        <v>3.5327861486464158</v>
      </c>
      <c r="H21" s="42">
        <f>0.001*D21/F21</f>
        <v>3.0967741935483871E-2</v>
      </c>
      <c r="I21" s="96"/>
    </row>
    <row r="22" spans="1:9" ht="35" customHeight="1" thickBot="1" x14ac:dyDescent="0.25">
      <c r="A22" s="38" t="s">
        <v>201</v>
      </c>
      <c r="B22" s="39"/>
      <c r="C22" s="39"/>
      <c r="D22" s="39"/>
      <c r="E22" s="39"/>
      <c r="F22" s="39"/>
      <c r="G22" s="39"/>
      <c r="H22" s="39"/>
      <c r="I22" s="97"/>
    </row>
    <row r="32" spans="1:9" x14ac:dyDescent="0.2">
      <c r="A32" s="49"/>
      <c r="B32" s="49"/>
      <c r="C32" s="49"/>
      <c r="D32" s="49"/>
      <c r="E32" s="49"/>
      <c r="F32" s="49"/>
      <c r="G32" s="49"/>
      <c r="H32" s="49"/>
      <c r="I32" s="49"/>
    </row>
    <row r="33" spans="1:9" x14ac:dyDescent="0.2">
      <c r="A33" s="16"/>
      <c r="B33" s="16"/>
      <c r="C33" s="16"/>
      <c r="D33" s="17"/>
      <c r="E33" s="17"/>
      <c r="F33" s="9"/>
      <c r="G33" s="18"/>
      <c r="H33" s="9"/>
      <c r="I33" s="29"/>
    </row>
    <row r="34" spans="1:9" x14ac:dyDescent="0.2">
      <c r="A34" s="16"/>
      <c r="B34" s="16"/>
      <c r="C34" s="16"/>
      <c r="D34" s="17"/>
      <c r="E34" s="17"/>
      <c r="F34" s="9"/>
      <c r="G34" s="18"/>
      <c r="H34" s="9"/>
      <c r="I34" s="29"/>
    </row>
    <row r="35" spans="1:9" x14ac:dyDescent="0.2">
      <c r="A35" s="16"/>
      <c r="B35" s="16"/>
      <c r="C35" s="16"/>
      <c r="D35" s="17"/>
      <c r="E35" s="17"/>
      <c r="F35" s="9"/>
      <c r="G35" s="18"/>
      <c r="H35" s="9"/>
      <c r="I35" s="29"/>
    </row>
    <row r="36" spans="1:9" x14ac:dyDescent="0.2">
      <c r="A36" s="16"/>
      <c r="B36" s="16"/>
      <c r="C36" s="16"/>
      <c r="D36" s="17"/>
      <c r="E36" s="17"/>
      <c r="F36" s="9"/>
      <c r="G36" s="18"/>
      <c r="H36" s="9"/>
      <c r="I36" s="29"/>
    </row>
    <row r="37" spans="1:9" x14ac:dyDescent="0.2">
      <c r="A37" s="16"/>
      <c r="B37" s="16"/>
      <c r="C37" s="16"/>
      <c r="D37" s="17"/>
      <c r="E37" s="17"/>
      <c r="F37" s="9"/>
      <c r="G37" s="18"/>
      <c r="H37" s="9"/>
      <c r="I37" s="29"/>
    </row>
    <row r="38" spans="1:9" x14ac:dyDescent="0.2">
      <c r="A38" s="16"/>
      <c r="B38" s="16"/>
      <c r="C38" s="16"/>
      <c r="D38" s="17"/>
      <c r="E38" s="17"/>
      <c r="F38" s="9"/>
      <c r="G38" s="18"/>
      <c r="H38" s="9"/>
      <c r="I38" s="29"/>
    </row>
    <row r="39" spans="1:9" x14ac:dyDescent="0.2">
      <c r="A39" s="16"/>
      <c r="B39" s="16"/>
      <c r="C39" s="16"/>
      <c r="D39" s="17"/>
      <c r="E39" s="17"/>
      <c r="F39" s="9"/>
      <c r="G39" s="18"/>
      <c r="H39" s="9"/>
      <c r="I39" s="29"/>
    </row>
    <row r="40" spans="1:9" x14ac:dyDescent="0.2">
      <c r="A40" s="16"/>
      <c r="B40" s="16"/>
      <c r="C40" s="16"/>
      <c r="D40" s="17"/>
      <c r="E40" s="17"/>
      <c r="F40" s="9"/>
      <c r="G40" s="17"/>
      <c r="H40" s="9"/>
      <c r="I40" s="29"/>
    </row>
    <row r="41" spans="1:9" x14ac:dyDescent="0.2">
      <c r="A41" s="16"/>
      <c r="B41" s="16"/>
      <c r="C41" s="16"/>
      <c r="D41" s="17"/>
      <c r="E41" s="17"/>
      <c r="F41" s="9"/>
      <c r="G41" s="18"/>
      <c r="H41" s="9"/>
      <c r="I41" s="29"/>
    </row>
    <row r="42" spans="1:9" x14ac:dyDescent="0.2">
      <c r="A42" s="16"/>
      <c r="B42" s="16"/>
      <c r="C42" s="16"/>
      <c r="D42" s="17"/>
      <c r="E42" s="17"/>
      <c r="F42" s="9"/>
      <c r="G42" s="18"/>
      <c r="H42" s="9"/>
      <c r="I42" s="29"/>
    </row>
    <row r="43" spans="1:9" x14ac:dyDescent="0.2">
      <c r="A43" s="16"/>
      <c r="B43" s="16"/>
      <c r="C43" s="16"/>
      <c r="D43" s="17"/>
      <c r="E43" s="17"/>
      <c r="F43" s="9"/>
      <c r="G43" s="18"/>
      <c r="H43" s="9"/>
      <c r="I43" s="29"/>
    </row>
    <row r="45" spans="1:9" x14ac:dyDescent="0.2">
      <c r="A45" s="16"/>
      <c r="B45" s="16"/>
      <c r="C45" s="16"/>
      <c r="D45" s="18"/>
      <c r="E45" s="18"/>
      <c r="F45" s="9"/>
      <c r="G45" s="18"/>
      <c r="H45" s="9"/>
      <c r="I45" s="29"/>
    </row>
    <row r="46" spans="1:9" x14ac:dyDescent="0.2">
      <c r="A46" s="16"/>
      <c r="B46" s="16"/>
      <c r="C46" s="16"/>
      <c r="D46" s="18"/>
      <c r="E46" s="18"/>
      <c r="F46" s="9"/>
      <c r="G46" s="18"/>
      <c r="H46" s="9"/>
      <c r="I46" s="29"/>
    </row>
    <row r="47" spans="1:9" x14ac:dyDescent="0.2">
      <c r="A47" s="16"/>
      <c r="B47" s="16"/>
      <c r="C47" s="16"/>
      <c r="D47" s="18"/>
      <c r="E47" s="18"/>
      <c r="F47" s="9"/>
      <c r="G47" s="18"/>
      <c r="H47" s="9"/>
      <c r="I47" s="29"/>
    </row>
    <row r="48" spans="1:9" x14ac:dyDescent="0.2">
      <c r="A48" s="16"/>
      <c r="B48" s="16"/>
      <c r="C48" s="16"/>
      <c r="D48" s="18"/>
      <c r="E48" s="18"/>
      <c r="F48" s="9"/>
      <c r="G48" s="18"/>
      <c r="H48" s="9"/>
      <c r="I48" s="29"/>
    </row>
    <row r="49" spans="1:9" x14ac:dyDescent="0.2">
      <c r="A49" s="16"/>
      <c r="B49" s="16"/>
      <c r="C49" s="16"/>
      <c r="D49" s="18"/>
      <c r="E49" s="18"/>
      <c r="F49" s="9"/>
      <c r="G49" s="18"/>
      <c r="H49" s="9"/>
      <c r="I49" s="29"/>
    </row>
    <row r="50" spans="1:9" x14ac:dyDescent="0.2">
      <c r="A50" s="16"/>
      <c r="B50" s="16"/>
      <c r="C50" s="16"/>
      <c r="D50" s="18"/>
      <c r="E50" s="18"/>
      <c r="F50" s="9"/>
      <c r="G50" s="18"/>
      <c r="H50" s="9"/>
      <c r="I50" s="29"/>
    </row>
    <row r="51" spans="1:9" x14ac:dyDescent="0.2">
      <c r="A51" s="16"/>
      <c r="B51" s="16"/>
      <c r="C51" s="16"/>
      <c r="D51" s="32"/>
      <c r="E51" s="32"/>
      <c r="F51" s="9"/>
      <c r="G51" s="33"/>
      <c r="H51" s="9"/>
      <c r="I51" s="29"/>
    </row>
    <row r="52" spans="1:9" x14ac:dyDescent="0.2">
      <c r="A52" s="16"/>
      <c r="B52" s="16"/>
      <c r="C52" s="16"/>
      <c r="D52" s="18"/>
      <c r="E52" s="18"/>
      <c r="F52" s="9"/>
      <c r="G52" s="18"/>
      <c r="H52" s="9"/>
      <c r="I52" s="29"/>
    </row>
    <row r="53" spans="1:9" x14ac:dyDescent="0.2">
      <c r="A53" s="16"/>
      <c r="B53" s="16"/>
      <c r="C53" s="16"/>
      <c r="D53" s="18"/>
      <c r="E53" s="18"/>
      <c r="F53" s="9"/>
      <c r="G53" s="18"/>
      <c r="H53" s="9"/>
      <c r="I53" s="29"/>
    </row>
    <row r="54" spans="1:9" x14ac:dyDescent="0.2">
      <c r="A54" s="16"/>
      <c r="B54" s="16"/>
      <c r="C54" s="16"/>
      <c r="D54" s="18"/>
      <c r="E54" s="18"/>
      <c r="F54" s="9"/>
      <c r="G54" s="18"/>
      <c r="H54" s="9"/>
      <c r="I54" s="29"/>
    </row>
    <row r="55" spans="1:9" x14ac:dyDescent="0.2">
      <c r="A55" s="16"/>
      <c r="B55" s="16"/>
      <c r="C55" s="16"/>
      <c r="D55" s="18"/>
      <c r="E55" s="18"/>
      <c r="F55" s="9"/>
      <c r="G55" s="18"/>
      <c r="H55" s="9"/>
      <c r="I55" s="29"/>
    </row>
    <row r="56" spans="1:9" x14ac:dyDescent="0.2">
      <c r="A56" s="16"/>
      <c r="B56" s="16"/>
      <c r="C56" s="16"/>
      <c r="D56" s="32"/>
      <c r="E56" s="32"/>
      <c r="F56" s="9"/>
      <c r="G56" s="34"/>
      <c r="H56" s="9"/>
      <c r="I56" s="29"/>
    </row>
    <row r="57" spans="1:9" x14ac:dyDescent="0.2">
      <c r="A57" s="16"/>
      <c r="B57" s="16"/>
      <c r="C57" s="16"/>
      <c r="D57" s="18"/>
      <c r="E57" s="18"/>
      <c r="F57" s="9"/>
      <c r="G57" s="18"/>
      <c r="H57" s="9"/>
      <c r="I57" s="29"/>
    </row>
    <row r="58" spans="1:9" x14ac:dyDescent="0.2">
      <c r="A58" s="16"/>
      <c r="B58" s="16"/>
      <c r="C58" s="16"/>
      <c r="D58" s="17"/>
      <c r="E58" s="17"/>
      <c r="F58" s="9"/>
      <c r="G58" s="18"/>
      <c r="H58" s="9"/>
      <c r="I58" s="29"/>
    </row>
    <row r="59" spans="1:9" x14ac:dyDescent="0.2">
      <c r="A59" s="16"/>
      <c r="B59" s="16"/>
      <c r="C59" s="16"/>
      <c r="D59" s="17"/>
      <c r="E59" s="17"/>
      <c r="F59" s="9"/>
      <c r="G59" s="18"/>
      <c r="H59" s="9"/>
      <c r="I59" s="29"/>
    </row>
    <row r="60" spans="1:9" x14ac:dyDescent="0.2">
      <c r="A60" s="16"/>
      <c r="B60" s="35"/>
      <c r="C60" s="16"/>
      <c r="D60" s="18"/>
      <c r="E60" s="17"/>
      <c r="F60" s="9"/>
      <c r="G60" s="18"/>
      <c r="H60" s="9"/>
      <c r="I60" s="29"/>
    </row>
    <row r="61" spans="1:9" x14ac:dyDescent="0.2">
      <c r="A61" s="16"/>
      <c r="B61" s="35"/>
      <c r="C61" s="16"/>
      <c r="D61" s="18"/>
      <c r="E61" s="17"/>
      <c r="F61" s="9"/>
      <c r="G61" s="18"/>
      <c r="H61" s="9"/>
      <c r="I61" s="29"/>
    </row>
    <row r="62" spans="1:9" x14ac:dyDescent="0.2">
      <c r="A62" s="16"/>
      <c r="B62" s="35"/>
      <c r="C62" s="16"/>
      <c r="D62" s="18"/>
      <c r="E62" s="17"/>
      <c r="F62" s="9"/>
      <c r="G62" s="18"/>
      <c r="H62" s="9"/>
      <c r="I62" s="29"/>
    </row>
    <row r="63" spans="1:9" x14ac:dyDescent="0.2">
      <c r="A63" s="16"/>
      <c r="B63" s="35"/>
      <c r="C63" s="16"/>
      <c r="D63" s="18"/>
      <c r="E63" s="17"/>
      <c r="F63" s="9"/>
      <c r="G63" s="30"/>
      <c r="H63" s="9"/>
      <c r="I63" s="29"/>
    </row>
    <row r="64" spans="1:9" x14ac:dyDescent="0.2">
      <c r="A64" s="16"/>
      <c r="B64" s="35"/>
      <c r="C64" s="16"/>
      <c r="D64" s="18"/>
      <c r="E64" s="17"/>
      <c r="F64" s="9"/>
      <c r="G64" s="18"/>
      <c r="H64" s="9"/>
      <c r="I64" s="29"/>
    </row>
    <row r="65" spans="1:9" x14ac:dyDescent="0.2">
      <c r="A65" s="16"/>
      <c r="B65" s="35"/>
      <c r="C65" s="16"/>
      <c r="D65" s="18"/>
      <c r="E65" s="17"/>
      <c r="F65" s="9"/>
      <c r="G65" s="18"/>
      <c r="H65" s="9"/>
      <c r="I65" s="29"/>
    </row>
    <row r="66" spans="1:9" x14ac:dyDescent="0.2">
      <c r="A66" s="16"/>
      <c r="B66" s="35"/>
      <c r="C66" s="16"/>
      <c r="D66" s="18"/>
      <c r="E66" s="17"/>
      <c r="F66" s="9"/>
      <c r="G66" s="18"/>
      <c r="H66" s="9"/>
      <c r="I66" s="29"/>
    </row>
    <row r="67" spans="1:9" x14ac:dyDescent="0.2">
      <c r="A67" s="16"/>
      <c r="B67" s="35"/>
      <c r="C67" s="16"/>
      <c r="D67" s="18"/>
      <c r="E67" s="17"/>
      <c r="F67" s="9"/>
      <c r="G67" s="18"/>
      <c r="H67" s="9"/>
      <c r="I67" s="29"/>
    </row>
    <row r="68" spans="1:9" x14ac:dyDescent="0.2">
      <c r="A68" s="16"/>
      <c r="B68" s="16"/>
      <c r="C68" s="16"/>
      <c r="D68" s="18"/>
      <c r="E68" s="17"/>
      <c r="F68" s="9"/>
      <c r="G68" s="18"/>
      <c r="H68" s="9"/>
      <c r="I68" s="29"/>
    </row>
    <row r="69" spans="1:9" x14ac:dyDescent="0.2">
      <c r="A69" s="41"/>
      <c r="B69" s="36"/>
      <c r="C69" s="16"/>
      <c r="D69" s="18"/>
      <c r="E69" s="17"/>
      <c r="F69" s="9"/>
      <c r="G69" s="18"/>
      <c r="H69" s="9"/>
      <c r="I69" s="29"/>
    </row>
    <row r="70" spans="1:9" x14ac:dyDescent="0.2">
      <c r="A70" s="41"/>
      <c r="B70" s="16"/>
      <c r="C70" s="16"/>
      <c r="D70" s="18"/>
      <c r="E70" s="17"/>
      <c r="F70" s="9"/>
      <c r="G70" s="18"/>
      <c r="H70" s="9"/>
      <c r="I70" s="29"/>
    </row>
    <row r="71" spans="1:9" x14ac:dyDescent="0.2">
      <c r="A71" s="16"/>
      <c r="B71" s="16"/>
      <c r="C71" s="16"/>
      <c r="D71" s="17"/>
      <c r="E71" s="17"/>
      <c r="F71" s="9"/>
      <c r="G71" s="18"/>
      <c r="H71" s="9"/>
      <c r="I71" s="29"/>
    </row>
    <row r="73" spans="1:9" x14ac:dyDescent="0.2">
      <c r="A73" s="16"/>
      <c r="B73" s="16"/>
      <c r="C73" s="16"/>
      <c r="D73" s="33"/>
      <c r="E73" s="33"/>
      <c r="F73" s="9"/>
      <c r="G73" s="33"/>
      <c r="H73" s="9"/>
      <c r="I73" s="29"/>
    </row>
    <row r="74" spans="1:9" x14ac:dyDescent="0.2">
      <c r="A74" s="16"/>
      <c r="B74" s="16"/>
      <c r="C74" s="16"/>
      <c r="D74" s="33"/>
      <c r="E74" s="33"/>
      <c r="F74" s="9"/>
      <c r="G74" s="33"/>
      <c r="H74" s="9"/>
      <c r="I74" s="29"/>
    </row>
    <row r="75" spans="1:9" x14ac:dyDescent="0.2">
      <c r="A75" s="16"/>
      <c r="B75" s="16"/>
      <c r="C75" s="16"/>
      <c r="D75" s="33"/>
      <c r="E75" s="33"/>
      <c r="F75" s="9"/>
      <c r="G75" s="33"/>
      <c r="H75" s="9"/>
      <c r="I75" s="29"/>
    </row>
    <row r="76" spans="1:9" x14ac:dyDescent="0.2">
      <c r="A76" s="16"/>
      <c r="B76" s="16"/>
      <c r="C76" s="16"/>
      <c r="D76" s="33"/>
      <c r="E76" s="33"/>
      <c r="F76" s="9"/>
      <c r="G76" s="33"/>
      <c r="H76" s="9"/>
      <c r="I76" s="29"/>
    </row>
    <row r="77" spans="1:9" x14ac:dyDescent="0.2">
      <c r="A77" s="16"/>
      <c r="B77" s="16"/>
      <c r="C77" s="16"/>
      <c r="D77" s="33"/>
      <c r="E77" s="33"/>
      <c r="F77" s="9"/>
      <c r="G77" s="33"/>
      <c r="H77" s="9"/>
      <c r="I77" s="29"/>
    </row>
    <row r="78" spans="1:9" x14ac:dyDescent="0.2">
      <c r="A78" s="16"/>
      <c r="B78" s="16"/>
      <c r="C78" s="16"/>
      <c r="D78" s="33"/>
      <c r="E78" s="33"/>
      <c r="F78" s="9"/>
      <c r="G78" s="33"/>
      <c r="H78" s="9"/>
      <c r="I78" s="29"/>
    </row>
    <row r="79" spans="1:9" x14ac:dyDescent="0.2">
      <c r="A79" s="16"/>
      <c r="B79" s="16"/>
      <c r="C79" s="16"/>
      <c r="D79" s="33"/>
      <c r="E79" s="33"/>
      <c r="F79" s="9"/>
      <c r="G79" s="33"/>
      <c r="H79" s="9"/>
      <c r="I79" s="29"/>
    </row>
    <row r="80" spans="1:9" x14ac:dyDescent="0.2">
      <c r="A80" s="16"/>
      <c r="B80" s="16"/>
      <c r="C80" s="16"/>
      <c r="D80" s="33"/>
      <c r="E80" s="32"/>
      <c r="F80" s="9"/>
      <c r="G80" s="33"/>
      <c r="H80" s="9"/>
      <c r="I80" s="29"/>
    </row>
    <row r="81" spans="1:9" x14ac:dyDescent="0.2">
      <c r="A81" s="16"/>
      <c r="B81" s="16"/>
      <c r="C81" s="16"/>
      <c r="D81" s="32"/>
      <c r="E81" s="33"/>
      <c r="F81" s="9"/>
      <c r="G81" s="33"/>
      <c r="H81" s="9"/>
      <c r="I81" s="29"/>
    </row>
    <row r="82" spans="1:9" x14ac:dyDescent="0.2">
      <c r="A82" s="16"/>
      <c r="B82" s="16"/>
      <c r="C82" s="16"/>
      <c r="D82" s="32"/>
      <c r="E82" s="33"/>
      <c r="F82" s="9"/>
      <c r="G82" s="33"/>
      <c r="H82" s="9"/>
      <c r="I82" s="29"/>
    </row>
    <row r="83" spans="1:9" x14ac:dyDescent="0.2">
      <c r="A83" s="16"/>
      <c r="B83" s="16"/>
      <c r="C83" s="16"/>
      <c r="D83" s="33"/>
      <c r="E83" s="33"/>
      <c r="F83" s="9"/>
      <c r="G83" s="33"/>
      <c r="H83" s="9"/>
      <c r="I83" s="29"/>
    </row>
    <row r="84" spans="1:9" x14ac:dyDescent="0.2">
      <c r="A84" s="16"/>
      <c r="B84" s="16"/>
      <c r="C84" s="16"/>
      <c r="D84" s="33"/>
      <c r="E84" s="33"/>
      <c r="F84" s="9"/>
      <c r="G84" s="33"/>
      <c r="H84" s="9"/>
      <c r="I84" s="29"/>
    </row>
    <row r="85" spans="1:9" x14ac:dyDescent="0.2">
      <c r="A85" s="16"/>
      <c r="B85" s="16"/>
      <c r="C85" s="16"/>
      <c r="D85" s="33"/>
      <c r="E85" s="32"/>
      <c r="F85" s="9"/>
      <c r="G85" s="33"/>
      <c r="H85" s="9"/>
      <c r="I85" s="29"/>
    </row>
    <row r="86" spans="1:9" x14ac:dyDescent="0.2">
      <c r="A86" s="16"/>
      <c r="B86" s="16"/>
      <c r="C86" s="16"/>
      <c r="D86" s="33"/>
      <c r="E86" s="33"/>
      <c r="F86" s="9"/>
      <c r="G86" s="33"/>
      <c r="H86" s="9"/>
      <c r="I86" s="29"/>
    </row>
    <row r="87" spans="1:9" x14ac:dyDescent="0.2">
      <c r="A87" s="16"/>
      <c r="B87" s="16"/>
      <c r="C87" s="16"/>
      <c r="D87" s="33"/>
      <c r="E87" s="33"/>
      <c r="F87" s="9"/>
      <c r="G87" s="33"/>
      <c r="H87" s="9"/>
      <c r="I87" s="29"/>
    </row>
    <row r="88" spans="1:9" x14ac:dyDescent="0.2">
      <c r="A88" s="16"/>
      <c r="B88" s="16"/>
      <c r="C88" s="16"/>
      <c r="D88" s="33"/>
      <c r="E88" s="33"/>
      <c r="F88" s="9"/>
      <c r="G88" s="33"/>
      <c r="H88" s="9"/>
      <c r="I88" s="29"/>
    </row>
    <row r="89" spans="1:9" x14ac:dyDescent="0.2">
      <c r="A89" s="16"/>
      <c r="B89" s="16"/>
      <c r="C89" s="16"/>
      <c r="D89" s="33"/>
      <c r="E89" s="33"/>
      <c r="F89" s="9"/>
      <c r="G89" s="33"/>
      <c r="H89" s="9"/>
      <c r="I89" s="29"/>
    </row>
    <row r="90" spans="1:9" x14ac:dyDescent="0.2">
      <c r="A90" s="16"/>
      <c r="B90" s="16"/>
      <c r="C90" s="16"/>
      <c r="D90" s="33"/>
      <c r="E90" s="33"/>
      <c r="F90" s="9"/>
      <c r="G90" s="33"/>
      <c r="H90" s="9"/>
      <c r="I90" s="29"/>
    </row>
    <row r="91" spans="1:9" x14ac:dyDescent="0.2">
      <c r="A91" s="16"/>
      <c r="B91" s="16"/>
      <c r="C91" s="16"/>
      <c r="D91" s="33"/>
      <c r="E91" s="33"/>
      <c r="F91" s="9"/>
      <c r="G91" s="33"/>
      <c r="H91" s="9"/>
      <c r="I91" s="29"/>
    </row>
    <row r="92" spans="1:9" x14ac:dyDescent="0.2">
      <c r="A92" s="16"/>
      <c r="B92" s="16"/>
      <c r="C92" s="16"/>
      <c r="D92" s="33"/>
      <c r="E92" s="33"/>
      <c r="F92" s="9"/>
      <c r="G92" s="33"/>
      <c r="H92" s="9"/>
      <c r="I92" s="29"/>
    </row>
    <row r="93" spans="1:9" x14ac:dyDescent="0.2">
      <c r="A93" s="16"/>
      <c r="B93" s="16"/>
      <c r="C93" s="16"/>
      <c r="D93" s="33"/>
      <c r="E93" s="33"/>
      <c r="F93" s="9"/>
      <c r="G93" s="33"/>
      <c r="H93" s="9"/>
      <c r="I93" s="29"/>
    </row>
    <row r="94" spans="1:9" x14ac:dyDescent="0.2">
      <c r="A94" s="16"/>
      <c r="B94" s="16"/>
      <c r="C94" s="16"/>
      <c r="D94" s="33"/>
      <c r="E94" s="33"/>
      <c r="F94" s="9"/>
      <c r="G94" s="33"/>
      <c r="H94" s="9"/>
      <c r="I94" s="29"/>
    </row>
    <row r="95" spans="1:9" x14ac:dyDescent="0.2">
      <c r="A95" s="16"/>
      <c r="B95" s="16"/>
      <c r="C95" s="16"/>
      <c r="D95" s="33"/>
      <c r="E95" s="32"/>
      <c r="F95" s="9"/>
      <c r="G95" s="33"/>
      <c r="H95" s="9"/>
      <c r="I95" s="29"/>
    </row>
    <row r="96" spans="1:9" x14ac:dyDescent="0.2">
      <c r="A96" s="16"/>
      <c r="B96" s="16"/>
      <c r="C96" s="16"/>
      <c r="D96" s="33"/>
      <c r="E96" s="33"/>
      <c r="F96" s="9"/>
      <c r="G96" s="33"/>
      <c r="H96" s="9"/>
      <c r="I96" s="29"/>
    </row>
    <row r="97" spans="1:9" x14ac:dyDescent="0.2">
      <c r="A97" s="16"/>
      <c r="B97" s="16"/>
      <c r="C97" s="16"/>
      <c r="D97" s="33"/>
      <c r="E97" s="33"/>
      <c r="F97" s="9"/>
      <c r="G97" s="33"/>
      <c r="H97" s="9"/>
      <c r="I97" s="29"/>
    </row>
    <row r="98" spans="1:9" x14ac:dyDescent="0.2">
      <c r="A98" s="16"/>
      <c r="B98" s="16"/>
      <c r="C98" s="16"/>
      <c r="D98" s="33"/>
      <c r="E98" s="33"/>
      <c r="F98" s="9"/>
      <c r="G98" s="33"/>
      <c r="H98" s="9"/>
      <c r="I98" s="29"/>
    </row>
    <row r="99" spans="1:9" x14ac:dyDescent="0.2">
      <c r="A99" s="16"/>
      <c r="B99" s="16"/>
      <c r="C99" s="16"/>
      <c r="D99" s="33"/>
      <c r="E99" s="33"/>
      <c r="F99" s="9"/>
      <c r="G99" s="33"/>
      <c r="H99" s="9"/>
      <c r="I99" s="29"/>
    </row>
    <row r="100" spans="1:9" x14ac:dyDescent="0.2">
      <c r="A100" s="16"/>
      <c r="B100" s="16"/>
      <c r="C100" s="16"/>
      <c r="D100" s="33"/>
      <c r="E100" s="33"/>
      <c r="F100" s="9"/>
      <c r="G100" s="33"/>
      <c r="H100" s="9"/>
      <c r="I100" s="29"/>
    </row>
    <row r="102" spans="1:9" x14ac:dyDescent="0.2">
      <c r="A102" s="16"/>
      <c r="B102" s="16"/>
      <c r="C102" s="16"/>
      <c r="D102" s="33"/>
      <c r="E102" s="33"/>
      <c r="F102" s="9"/>
      <c r="G102" s="33"/>
      <c r="H102" s="9"/>
      <c r="I102" s="29"/>
    </row>
    <row r="103" spans="1:9" x14ac:dyDescent="0.2">
      <c r="A103" s="16"/>
      <c r="B103" s="16"/>
      <c r="C103" s="16"/>
      <c r="D103" s="33"/>
      <c r="E103" s="33"/>
      <c r="F103" s="9"/>
      <c r="G103" s="33"/>
      <c r="H103" s="9"/>
      <c r="I103" s="29"/>
    </row>
    <row r="104" spans="1:9" x14ac:dyDescent="0.2">
      <c r="A104" s="16"/>
      <c r="B104" s="16"/>
      <c r="C104" s="16"/>
      <c r="D104" s="33"/>
      <c r="E104" s="33"/>
      <c r="F104" s="9"/>
      <c r="G104" s="33"/>
      <c r="H104" s="9"/>
      <c r="I104" s="29"/>
    </row>
    <row r="105" spans="1:9" x14ac:dyDescent="0.2">
      <c r="A105" s="16"/>
      <c r="B105" s="16"/>
      <c r="C105" s="16"/>
      <c r="D105" s="33"/>
      <c r="E105" s="33"/>
      <c r="F105" s="9"/>
      <c r="G105" s="33"/>
      <c r="H105" s="9"/>
      <c r="I105" s="29"/>
    </row>
    <row r="106" spans="1:9" x14ac:dyDescent="0.2">
      <c r="A106" s="16"/>
      <c r="B106" s="16"/>
      <c r="C106" s="16"/>
      <c r="D106" s="33"/>
      <c r="E106" s="33"/>
      <c r="F106" s="9"/>
      <c r="G106" s="33"/>
      <c r="H106" s="9"/>
      <c r="I106" s="29"/>
    </row>
    <row r="107" spans="1:9" x14ac:dyDescent="0.2">
      <c r="A107" s="16"/>
      <c r="B107" s="16"/>
      <c r="C107" s="16"/>
      <c r="D107" s="32"/>
      <c r="E107" s="32"/>
      <c r="F107" s="9"/>
      <c r="G107" s="33"/>
      <c r="H107" s="9"/>
      <c r="I107" s="29"/>
    </row>
    <row r="108" spans="1:9" x14ac:dyDescent="0.2">
      <c r="A108" s="16"/>
      <c r="B108" s="16"/>
      <c r="C108" s="16"/>
      <c r="D108" s="18"/>
      <c r="E108" s="18"/>
      <c r="F108" s="9"/>
      <c r="G108" s="18"/>
      <c r="H108" s="9"/>
      <c r="I108" s="29"/>
    </row>
    <row r="109" spans="1:9" x14ac:dyDescent="0.2">
      <c r="A109" s="16"/>
      <c r="B109" s="16"/>
      <c r="C109" s="16"/>
      <c r="D109" s="18"/>
      <c r="E109" s="18"/>
      <c r="F109" s="9"/>
      <c r="G109" s="18"/>
      <c r="H109" s="9"/>
      <c r="I109" s="29"/>
    </row>
    <row r="110" spans="1:9" x14ac:dyDescent="0.2">
      <c r="A110" s="16"/>
      <c r="B110" s="16"/>
      <c r="C110" s="16"/>
      <c r="D110" s="18"/>
      <c r="E110" s="18"/>
      <c r="F110" s="9"/>
      <c r="G110" s="18"/>
      <c r="H110" s="9"/>
      <c r="I110" s="29"/>
    </row>
    <row r="111" spans="1:9" x14ac:dyDescent="0.2">
      <c r="A111" s="16"/>
      <c r="B111" s="16"/>
      <c r="C111" s="16"/>
      <c r="D111" s="18"/>
      <c r="E111" s="18"/>
      <c r="F111" s="9"/>
      <c r="G111" s="30"/>
      <c r="H111" s="9"/>
      <c r="I111" s="29"/>
    </row>
    <row r="112" spans="1:9" x14ac:dyDescent="0.2">
      <c r="A112" s="16"/>
      <c r="B112" s="16"/>
      <c r="C112" s="16"/>
      <c r="D112" s="18"/>
      <c r="E112" s="18"/>
      <c r="F112" s="9"/>
      <c r="G112" s="18"/>
      <c r="H112" s="9"/>
      <c r="I112" s="29"/>
    </row>
    <row r="113" spans="1:9" x14ac:dyDescent="0.2">
      <c r="A113" s="16"/>
      <c r="B113" s="16"/>
      <c r="C113" s="16"/>
      <c r="D113" s="18"/>
      <c r="E113" s="18"/>
      <c r="F113" s="9"/>
      <c r="G113" s="29"/>
      <c r="H113" s="9"/>
      <c r="I113" s="29"/>
    </row>
    <row r="114" spans="1:9" x14ac:dyDescent="0.2">
      <c r="A114" s="16"/>
      <c r="B114" s="16"/>
      <c r="C114" s="16"/>
      <c r="D114" s="18"/>
      <c r="E114" s="18"/>
      <c r="F114" s="9"/>
      <c r="G114" s="18"/>
      <c r="H114" s="9"/>
      <c r="I114" s="29"/>
    </row>
    <row r="115" spans="1:9" x14ac:dyDescent="0.2">
      <c r="A115" s="16"/>
      <c r="B115" s="16"/>
      <c r="C115" s="16"/>
      <c r="D115" s="18"/>
      <c r="E115" s="18"/>
      <c r="F115" s="9"/>
      <c r="G115" s="30"/>
      <c r="H115" s="9"/>
      <c r="I115" s="29"/>
    </row>
    <row r="116" spans="1:9" x14ac:dyDescent="0.2">
      <c r="A116" s="16"/>
      <c r="B116" s="16"/>
      <c r="C116" s="16"/>
      <c r="D116" s="18"/>
      <c r="E116" s="18"/>
      <c r="F116" s="9"/>
      <c r="G116" s="18"/>
      <c r="H116" s="9"/>
      <c r="I116" s="29"/>
    </row>
    <row r="117" spans="1:9" x14ac:dyDescent="0.2">
      <c r="A117" s="16"/>
      <c r="B117" s="16"/>
      <c r="C117" s="16"/>
      <c r="D117" s="18"/>
      <c r="E117" s="18"/>
      <c r="F117" s="9"/>
      <c r="G117" s="30"/>
      <c r="H117" s="9"/>
      <c r="I117" s="29"/>
    </row>
    <row r="118" spans="1:9" x14ac:dyDescent="0.2">
      <c r="A118" s="16"/>
      <c r="B118" s="16"/>
      <c r="C118" s="16"/>
      <c r="D118" s="18"/>
      <c r="E118" s="18"/>
      <c r="F118" s="9"/>
      <c r="G118" s="30"/>
      <c r="H118" s="9"/>
      <c r="I118" s="29"/>
    </row>
    <row r="119" spans="1:9" x14ac:dyDescent="0.2">
      <c r="A119" s="16"/>
      <c r="B119" s="16"/>
      <c r="C119" s="16"/>
      <c r="D119" s="18"/>
      <c r="E119" s="18"/>
      <c r="F119" s="9"/>
      <c r="G119" s="30"/>
      <c r="H119" s="9"/>
      <c r="I119" s="29"/>
    </row>
    <row r="120" spans="1:9" x14ac:dyDescent="0.2">
      <c r="A120" s="16"/>
      <c r="B120" s="16"/>
      <c r="C120" s="16"/>
      <c r="D120" s="18"/>
      <c r="E120" s="18"/>
      <c r="F120" s="9"/>
      <c r="G120" s="18"/>
      <c r="H120" s="9"/>
      <c r="I120" s="29"/>
    </row>
    <row r="121" spans="1:9" x14ac:dyDescent="0.2">
      <c r="A121" s="16"/>
      <c r="B121" s="16"/>
      <c r="C121" s="16"/>
      <c r="D121" s="18"/>
      <c r="E121" s="18"/>
      <c r="F121" s="9"/>
      <c r="G121" s="18"/>
      <c r="H121" s="9"/>
      <c r="I121" s="29"/>
    </row>
    <row r="122" spans="1:9" x14ac:dyDescent="0.2">
      <c r="A122" s="16"/>
      <c r="B122" s="16"/>
      <c r="C122" s="16"/>
      <c r="D122" s="18"/>
      <c r="E122" s="18"/>
      <c r="F122" s="9"/>
      <c r="G122" s="17"/>
      <c r="H122" s="9"/>
      <c r="I122" s="29"/>
    </row>
    <row r="123" spans="1:9" x14ac:dyDescent="0.2">
      <c r="A123" s="16"/>
      <c r="B123" s="16"/>
      <c r="C123" s="16"/>
      <c r="D123" s="18"/>
      <c r="E123" s="18"/>
      <c r="F123" s="9"/>
      <c r="G123" s="18"/>
      <c r="H123" s="9"/>
      <c r="I123" s="29"/>
    </row>
    <row r="124" spans="1:9" x14ac:dyDescent="0.2">
      <c r="A124" s="16"/>
      <c r="B124" s="16"/>
      <c r="C124" s="16"/>
      <c r="D124" s="18"/>
      <c r="E124" s="18"/>
      <c r="F124" s="9"/>
      <c r="G124" s="18"/>
      <c r="H124" s="9"/>
      <c r="I124" s="29"/>
    </row>
    <row r="125" spans="1:9" x14ac:dyDescent="0.2">
      <c r="A125" s="16"/>
      <c r="B125" s="16"/>
      <c r="C125" s="16"/>
      <c r="D125" s="18"/>
      <c r="E125" s="18"/>
      <c r="F125" s="9"/>
      <c r="G125" s="18"/>
      <c r="H125" s="9"/>
      <c r="I125" s="29"/>
    </row>
    <row r="126" spans="1:9" x14ac:dyDescent="0.2">
      <c r="A126" s="16"/>
      <c r="B126" s="16"/>
      <c r="C126" s="16"/>
      <c r="D126" s="18"/>
      <c r="E126" s="18"/>
      <c r="F126" s="9"/>
      <c r="G126" s="18"/>
      <c r="H126" s="9"/>
      <c r="I126" s="29"/>
    </row>
    <row r="127" spans="1:9" x14ac:dyDescent="0.2">
      <c r="A127" s="16"/>
      <c r="B127" s="16"/>
      <c r="C127" s="16"/>
      <c r="D127" s="18"/>
      <c r="E127" s="18"/>
      <c r="F127" s="9"/>
      <c r="G127" s="17"/>
      <c r="H127" s="9"/>
      <c r="I127" s="29"/>
    </row>
    <row r="128" spans="1:9" x14ac:dyDescent="0.2">
      <c r="A128" s="16"/>
      <c r="B128" s="16"/>
      <c r="C128" s="16"/>
      <c r="D128" s="18"/>
      <c r="E128" s="18"/>
      <c r="F128" s="9"/>
      <c r="G128" s="18"/>
      <c r="H128" s="9"/>
      <c r="I128" s="29"/>
    </row>
    <row r="129" spans="1:9" x14ac:dyDescent="0.2">
      <c r="A129" s="16"/>
      <c r="B129" s="16"/>
      <c r="C129" s="16"/>
      <c r="D129" s="18"/>
      <c r="E129" s="18"/>
      <c r="F129" s="9"/>
      <c r="G129" s="18"/>
      <c r="H129" s="9"/>
      <c r="I129" s="29"/>
    </row>
    <row r="130" spans="1:9" x14ac:dyDescent="0.2">
      <c r="A130" s="16"/>
      <c r="B130" s="16"/>
      <c r="C130" s="16"/>
      <c r="D130" s="18"/>
      <c r="E130" s="18"/>
      <c r="F130" s="9"/>
      <c r="G130" s="18"/>
      <c r="H130" s="9"/>
      <c r="I130" s="29"/>
    </row>
    <row r="132" spans="1:9" x14ac:dyDescent="0.2">
      <c r="A132" s="16"/>
      <c r="B132" s="16"/>
      <c r="C132" s="16"/>
      <c r="D132" s="18"/>
      <c r="E132" s="18"/>
      <c r="F132" s="9"/>
      <c r="G132" s="30"/>
      <c r="H132" s="9"/>
      <c r="I132" s="29"/>
    </row>
    <row r="133" spans="1:9" x14ac:dyDescent="0.2">
      <c r="A133" s="16"/>
      <c r="B133" s="16"/>
      <c r="C133" s="16"/>
      <c r="D133" s="18"/>
      <c r="E133" s="18"/>
      <c r="F133" s="9"/>
      <c r="G133" s="17"/>
      <c r="H133" s="9"/>
      <c r="I133" s="29"/>
    </row>
    <row r="134" spans="1:9" x14ac:dyDescent="0.2">
      <c r="A134" s="16"/>
      <c r="B134" s="16"/>
      <c r="C134" s="16"/>
      <c r="D134" s="18"/>
      <c r="E134" s="18"/>
      <c r="F134" s="9"/>
      <c r="G134" s="18"/>
      <c r="H134" s="9"/>
      <c r="I134" s="29"/>
    </row>
    <row r="135" spans="1:9" x14ac:dyDescent="0.2">
      <c r="A135" s="16"/>
      <c r="B135" s="16"/>
      <c r="C135" s="16"/>
      <c r="D135" s="18"/>
      <c r="E135" s="18"/>
      <c r="F135" s="9"/>
      <c r="G135" s="18"/>
      <c r="H135" s="9"/>
      <c r="I135" s="29"/>
    </row>
    <row r="136" spans="1:9" x14ac:dyDescent="0.2">
      <c r="A136" s="16"/>
      <c r="B136" s="16"/>
      <c r="C136" s="16"/>
      <c r="D136" s="18"/>
      <c r="E136" s="18"/>
      <c r="F136" s="9"/>
      <c r="G136" s="18"/>
      <c r="H136" s="9"/>
      <c r="I136" s="29"/>
    </row>
    <row r="137" spans="1:9" x14ac:dyDescent="0.2">
      <c r="A137" s="16"/>
      <c r="B137" s="16"/>
      <c r="C137" s="16"/>
      <c r="D137" s="18"/>
      <c r="E137" s="18"/>
      <c r="F137" s="9"/>
      <c r="G137" s="18"/>
      <c r="H137" s="9"/>
      <c r="I137" s="29"/>
    </row>
    <row r="138" spans="1:9" x14ac:dyDescent="0.2">
      <c r="A138" s="16"/>
      <c r="B138" s="16"/>
      <c r="C138" s="16"/>
      <c r="D138" s="18"/>
      <c r="E138" s="18"/>
      <c r="F138" s="9"/>
      <c r="G138" s="18"/>
      <c r="H138" s="9"/>
      <c r="I138" s="29"/>
    </row>
    <row r="139" spans="1:9" x14ac:dyDescent="0.2">
      <c r="A139" s="16"/>
      <c r="B139" s="16"/>
      <c r="C139" s="16"/>
      <c r="D139" s="18"/>
      <c r="E139" s="18"/>
      <c r="F139" s="9"/>
      <c r="G139" s="18"/>
      <c r="H139" s="9"/>
      <c r="I139" s="29"/>
    </row>
    <row r="140" spans="1:9" x14ac:dyDescent="0.2">
      <c r="A140" s="16"/>
      <c r="B140" s="16"/>
      <c r="C140" s="16"/>
      <c r="D140" s="18"/>
      <c r="E140" s="18"/>
      <c r="F140" s="9"/>
      <c r="G140" s="18"/>
      <c r="H140" s="9"/>
      <c r="I140" s="29"/>
    </row>
    <row r="141" spans="1:9" x14ac:dyDescent="0.2">
      <c r="A141" s="16"/>
      <c r="B141" s="16"/>
      <c r="C141" s="16"/>
      <c r="D141" s="18"/>
      <c r="E141" s="18"/>
      <c r="F141" s="9"/>
      <c r="G141" s="18"/>
      <c r="H141" s="9"/>
      <c r="I141" s="29"/>
    </row>
    <row r="142" spans="1:9" x14ac:dyDescent="0.2">
      <c r="A142" s="16"/>
      <c r="B142" s="16"/>
      <c r="C142" s="16"/>
      <c r="D142" s="18"/>
      <c r="E142" s="18"/>
      <c r="F142" s="9"/>
      <c r="G142" s="18"/>
      <c r="H142" s="9"/>
      <c r="I142" s="29"/>
    </row>
    <row r="143" spans="1:9" x14ac:dyDescent="0.2">
      <c r="A143" s="16"/>
      <c r="B143" s="16"/>
      <c r="C143" s="16"/>
      <c r="D143" s="18"/>
      <c r="E143" s="18"/>
      <c r="F143" s="9"/>
      <c r="G143" s="18"/>
      <c r="H143" s="9"/>
      <c r="I143" s="29"/>
    </row>
    <row r="144" spans="1:9" x14ac:dyDescent="0.2">
      <c r="A144" s="16"/>
      <c r="B144" s="16"/>
      <c r="C144" s="16"/>
      <c r="D144" s="18"/>
      <c r="E144" s="18"/>
      <c r="F144" s="9"/>
      <c r="G144" s="18"/>
      <c r="H144" s="9"/>
      <c r="I144" s="29"/>
    </row>
    <row r="145" spans="1:9" x14ac:dyDescent="0.2">
      <c r="A145" s="16"/>
      <c r="B145" s="16"/>
      <c r="C145" s="16"/>
      <c r="D145" s="18"/>
      <c r="E145" s="18"/>
      <c r="F145" s="9"/>
      <c r="G145" s="18"/>
      <c r="H145" s="9"/>
      <c r="I145" s="29"/>
    </row>
    <row r="146" spans="1:9" x14ac:dyDescent="0.2">
      <c r="A146" s="16"/>
      <c r="B146" s="16"/>
      <c r="C146" s="16"/>
      <c r="D146" s="18"/>
      <c r="E146" s="18"/>
      <c r="F146" s="9"/>
      <c r="G146" s="30"/>
      <c r="H146" s="9"/>
      <c r="I146" s="29"/>
    </row>
    <row r="147" spans="1:9" x14ac:dyDescent="0.2">
      <c r="A147" s="16"/>
      <c r="B147" s="16"/>
      <c r="C147" s="16"/>
      <c r="D147" s="18"/>
      <c r="E147" s="18"/>
      <c r="F147" s="9"/>
      <c r="G147" s="18"/>
      <c r="H147" s="9"/>
      <c r="I147" s="29"/>
    </row>
    <row r="148" spans="1:9" x14ac:dyDescent="0.2">
      <c r="A148" s="16"/>
      <c r="B148" s="16"/>
      <c r="C148" s="16"/>
      <c r="D148" s="18"/>
      <c r="E148" s="18"/>
      <c r="F148" s="9"/>
      <c r="G148" s="18"/>
      <c r="H148" s="9"/>
      <c r="I148" s="29"/>
    </row>
    <row r="149" spans="1:9" x14ac:dyDescent="0.2">
      <c r="A149" s="16"/>
      <c r="B149" s="16"/>
      <c r="C149" s="16"/>
      <c r="D149" s="18"/>
      <c r="E149" s="18"/>
      <c r="F149" s="9"/>
      <c r="G149" s="18"/>
      <c r="H149" s="9"/>
      <c r="I149" s="29"/>
    </row>
    <row r="150" spans="1:9" x14ac:dyDescent="0.2">
      <c r="A150" s="16"/>
      <c r="B150" s="16"/>
      <c r="C150" s="16"/>
      <c r="D150" s="18"/>
      <c r="E150" s="18"/>
      <c r="F150" s="9"/>
      <c r="G150" s="18"/>
      <c r="H150" s="9"/>
      <c r="I150" s="29"/>
    </row>
    <row r="151" spans="1:9" x14ac:dyDescent="0.2">
      <c r="A151" s="16"/>
      <c r="B151" s="16"/>
      <c r="C151" s="16"/>
      <c r="D151" s="18"/>
      <c r="E151" s="18"/>
      <c r="F151" s="9"/>
      <c r="G151" s="18"/>
      <c r="H151" s="9"/>
      <c r="I151" s="29"/>
    </row>
    <row r="152" spans="1:9" x14ac:dyDescent="0.2">
      <c r="A152" s="16"/>
      <c r="B152" s="16"/>
      <c r="C152" s="16"/>
      <c r="D152" s="18"/>
      <c r="E152" s="18"/>
      <c r="F152" s="9"/>
      <c r="G152" s="18"/>
      <c r="H152" s="9"/>
      <c r="I152" s="29"/>
    </row>
    <row r="153" spans="1:9" x14ac:dyDescent="0.2">
      <c r="A153" s="16"/>
      <c r="B153" s="16"/>
      <c r="C153" s="16"/>
      <c r="D153" s="18"/>
      <c r="E153" s="18"/>
      <c r="F153" s="9"/>
      <c r="G153" s="18"/>
      <c r="H153" s="9"/>
      <c r="I153" s="29"/>
    </row>
    <row r="154" spans="1:9" x14ac:dyDescent="0.2">
      <c r="A154" s="16"/>
      <c r="B154" s="16"/>
      <c r="C154" s="16"/>
      <c r="D154" s="18"/>
      <c r="E154" s="18"/>
      <c r="F154" s="9"/>
      <c r="G154" s="18"/>
      <c r="H154" s="9"/>
      <c r="I154" s="29"/>
    </row>
    <row r="155" spans="1:9" x14ac:dyDescent="0.2">
      <c r="A155" s="16"/>
      <c r="B155" s="16"/>
      <c r="C155" s="16"/>
      <c r="D155" s="18"/>
      <c r="E155" s="18"/>
      <c r="F155" s="9"/>
      <c r="G155" s="18"/>
      <c r="H155" s="9"/>
      <c r="I155" s="29"/>
    </row>
    <row r="156" spans="1:9" x14ac:dyDescent="0.2">
      <c r="A156" s="16"/>
      <c r="B156" s="16"/>
      <c r="C156" s="16"/>
      <c r="D156" s="18"/>
      <c r="E156" s="18"/>
      <c r="F156" s="9"/>
      <c r="G156" s="18"/>
      <c r="H156" s="9"/>
      <c r="I156" s="29"/>
    </row>
    <row r="157" spans="1:9" x14ac:dyDescent="0.2">
      <c r="A157" s="16"/>
      <c r="B157" s="16"/>
      <c r="C157" s="16"/>
      <c r="D157" s="18"/>
      <c r="E157" s="18"/>
      <c r="F157" s="9"/>
      <c r="G157" s="18"/>
      <c r="H157" s="9"/>
      <c r="I157" s="29"/>
    </row>
    <row r="158" spans="1:9" x14ac:dyDescent="0.2">
      <c r="A158" s="16"/>
      <c r="B158" s="16"/>
      <c r="C158" s="16"/>
      <c r="D158" s="18"/>
      <c r="E158" s="18"/>
      <c r="F158" s="9"/>
      <c r="G158" s="18"/>
      <c r="H158" s="9"/>
      <c r="I158" s="29"/>
    </row>
    <row r="159" spans="1:9" x14ac:dyDescent="0.2">
      <c r="A159" s="16"/>
      <c r="B159" s="16"/>
      <c r="C159" s="16"/>
      <c r="D159" s="18"/>
      <c r="E159" s="18"/>
      <c r="F159" s="9"/>
      <c r="G159" s="18"/>
      <c r="H159" s="9"/>
      <c r="I159" s="29"/>
    </row>
    <row r="160" spans="1:9" x14ac:dyDescent="0.2">
      <c r="A160" s="16"/>
      <c r="B160" s="16"/>
      <c r="C160" s="16"/>
      <c r="D160" s="18"/>
      <c r="E160" s="18"/>
      <c r="F160" s="9"/>
      <c r="G160" s="18"/>
      <c r="H160" s="9"/>
      <c r="I160" s="29"/>
    </row>
    <row r="161" spans="1:9" x14ac:dyDescent="0.2">
      <c r="A161" s="16"/>
      <c r="B161" s="16"/>
      <c r="C161" s="16"/>
      <c r="D161" s="18"/>
      <c r="E161" s="18"/>
      <c r="F161" s="9"/>
      <c r="G161" s="30"/>
      <c r="H161" s="9"/>
      <c r="I161" s="29"/>
    </row>
    <row r="163" spans="1:9" x14ac:dyDescent="0.2">
      <c r="A163" s="16"/>
      <c r="B163" s="16"/>
      <c r="C163" s="16"/>
      <c r="D163" s="18"/>
      <c r="E163" s="18"/>
      <c r="F163" s="9"/>
      <c r="G163" s="18"/>
      <c r="H163" s="9"/>
      <c r="I163" s="29"/>
    </row>
    <row r="164" spans="1:9" x14ac:dyDescent="0.2">
      <c r="A164" s="16"/>
      <c r="B164" s="16"/>
      <c r="C164" s="16"/>
      <c r="D164" s="18"/>
      <c r="E164" s="18"/>
      <c r="F164" s="9"/>
      <c r="G164" s="18"/>
      <c r="H164" s="9"/>
      <c r="I164" s="29"/>
    </row>
    <row r="165" spans="1:9" x14ac:dyDescent="0.2">
      <c r="A165" s="16"/>
      <c r="B165" s="16"/>
      <c r="C165" s="16"/>
      <c r="D165" s="18"/>
      <c r="E165" s="18"/>
      <c r="F165" s="9"/>
      <c r="G165" s="18"/>
      <c r="H165" s="9"/>
      <c r="I165" s="29"/>
    </row>
    <row r="166" spans="1:9" x14ac:dyDescent="0.2">
      <c r="A166" s="16"/>
      <c r="B166" s="16"/>
      <c r="C166" s="16"/>
      <c r="D166" s="18"/>
      <c r="E166" s="18"/>
      <c r="F166" s="9"/>
      <c r="G166" s="18"/>
      <c r="H166" s="9"/>
      <c r="I166" s="29"/>
    </row>
    <row r="167" spans="1:9" x14ac:dyDescent="0.2">
      <c r="A167" s="16"/>
      <c r="B167" s="16"/>
      <c r="C167" s="16"/>
      <c r="D167" s="18"/>
      <c r="E167" s="18"/>
      <c r="F167" s="9"/>
      <c r="G167" s="18"/>
      <c r="H167" s="9"/>
      <c r="I167" s="29"/>
    </row>
    <row r="168" spans="1:9" x14ac:dyDescent="0.2">
      <c r="A168" s="16"/>
      <c r="B168" s="16"/>
      <c r="C168" s="16"/>
      <c r="D168" s="18"/>
      <c r="E168" s="18"/>
      <c r="F168" s="9"/>
      <c r="G168" s="18"/>
      <c r="H168" s="9"/>
      <c r="I168" s="29"/>
    </row>
    <row r="169" spans="1:9" x14ac:dyDescent="0.2">
      <c r="A169" s="16"/>
      <c r="B169" s="16"/>
      <c r="C169" s="16"/>
      <c r="D169" s="18"/>
      <c r="E169" s="18"/>
      <c r="F169" s="9"/>
      <c r="G169" s="18"/>
      <c r="H169" s="9"/>
      <c r="I169" s="29"/>
    </row>
    <row r="170" spans="1:9" x14ac:dyDescent="0.2">
      <c r="A170" s="16"/>
      <c r="B170" s="16"/>
      <c r="C170" s="16"/>
      <c r="D170" s="18"/>
      <c r="E170" s="18"/>
      <c r="F170" s="9"/>
      <c r="G170" s="17"/>
      <c r="H170" s="9"/>
      <c r="I170" s="29"/>
    </row>
    <row r="171" spans="1:9" x14ac:dyDescent="0.2">
      <c r="A171" s="16"/>
      <c r="B171" s="16"/>
      <c r="C171" s="16"/>
      <c r="D171" s="18"/>
      <c r="E171" s="18"/>
      <c r="F171" s="9"/>
      <c r="G171" s="18"/>
      <c r="H171" s="9"/>
      <c r="I171" s="29"/>
    </row>
    <row r="172" spans="1:9" x14ac:dyDescent="0.2">
      <c r="A172" s="16"/>
      <c r="B172" s="16"/>
      <c r="C172" s="16"/>
      <c r="D172" s="18"/>
      <c r="E172" s="18"/>
      <c r="F172" s="9"/>
      <c r="G172" s="18"/>
      <c r="H172" s="9"/>
      <c r="I172" s="29"/>
    </row>
    <row r="173" spans="1:9" x14ac:dyDescent="0.2">
      <c r="A173" s="16"/>
      <c r="B173" s="16"/>
      <c r="C173" s="16"/>
      <c r="D173" s="18"/>
      <c r="E173" s="18"/>
      <c r="F173" s="9"/>
      <c r="G173" s="17"/>
      <c r="H173" s="9"/>
      <c r="I173" s="29"/>
    </row>
    <row r="175" spans="1:9" x14ac:dyDescent="0.2">
      <c r="A175" s="16"/>
      <c r="B175" s="16"/>
      <c r="C175" s="16"/>
      <c r="D175" s="18"/>
      <c r="E175" s="18"/>
      <c r="F175" s="9"/>
      <c r="G175" s="18"/>
      <c r="H175" s="9"/>
      <c r="I175" s="29"/>
    </row>
    <row r="176" spans="1:9" x14ac:dyDescent="0.2">
      <c r="A176" s="16"/>
      <c r="B176" s="16"/>
      <c r="C176" s="16"/>
      <c r="D176" s="18"/>
      <c r="E176" s="18"/>
      <c r="F176" s="9"/>
      <c r="G176" s="18"/>
      <c r="H176" s="9"/>
      <c r="I176" s="29"/>
    </row>
    <row r="177" spans="1:9" x14ac:dyDescent="0.2">
      <c r="A177" s="16"/>
      <c r="B177" s="16"/>
      <c r="C177" s="16"/>
      <c r="D177" s="18"/>
      <c r="E177" s="18"/>
      <c r="F177" s="9"/>
      <c r="G177" s="18"/>
      <c r="H177" s="9"/>
      <c r="I177" s="29"/>
    </row>
    <row r="178" spans="1:9" x14ac:dyDescent="0.2">
      <c r="A178" s="16"/>
      <c r="B178" s="16"/>
      <c r="C178" s="16"/>
      <c r="D178" s="17"/>
      <c r="E178" s="17"/>
      <c r="F178" s="9"/>
      <c r="G178" s="18"/>
      <c r="H178" s="9"/>
      <c r="I178" s="29"/>
    </row>
    <row r="179" spans="1:9" x14ac:dyDescent="0.2">
      <c r="A179" s="16"/>
      <c r="B179" s="16"/>
      <c r="C179" s="16"/>
      <c r="D179" s="17"/>
      <c r="E179" s="17"/>
      <c r="F179" s="9"/>
      <c r="G179" s="18"/>
      <c r="H179" s="9"/>
      <c r="I179" s="29"/>
    </row>
    <row r="180" spans="1:9" x14ac:dyDescent="0.2">
      <c r="A180" s="16"/>
      <c r="B180" s="16"/>
      <c r="C180" s="16"/>
      <c r="D180" s="17"/>
      <c r="E180" s="17"/>
      <c r="F180" s="9"/>
      <c r="G180" s="18"/>
      <c r="H180" s="9"/>
      <c r="I180" s="29"/>
    </row>
    <row r="181" spans="1:9" ht="16" customHeight="1" x14ac:dyDescent="0.2">
      <c r="A181" s="49"/>
      <c r="B181" s="49"/>
      <c r="C181" s="49"/>
      <c r="D181" s="49"/>
      <c r="E181" s="49"/>
      <c r="F181" s="49"/>
      <c r="G181" s="49"/>
      <c r="H181" s="49"/>
      <c r="I181" s="49"/>
    </row>
  </sheetData>
  <mergeCells count="3">
    <mergeCell ref="A6:H6"/>
    <mergeCell ref="A5:H5"/>
    <mergeCell ref="A22:H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DD3A-0179-114C-8FCC-DFD6A2A3AB5E}">
  <dimension ref="A2:I181"/>
  <sheetViews>
    <sheetView workbookViewId="0">
      <selection activeCell="B8" sqref="B8:B18"/>
    </sheetView>
  </sheetViews>
  <sheetFormatPr baseColWidth="10" defaultRowHeight="16" x14ac:dyDescent="0.2"/>
  <cols>
    <col min="1" max="1" width="41.6640625" customWidth="1"/>
    <col min="2" max="2" width="21" customWidth="1"/>
    <col min="3" max="3" width="18.33203125" customWidth="1"/>
    <col min="4" max="4" width="12" customWidth="1"/>
    <col min="5" max="5" width="13" customWidth="1"/>
    <col min="6" max="6" width="12.83203125" customWidth="1"/>
    <col min="7" max="7" width="12.5" customWidth="1"/>
    <col min="8" max="8" width="17.5" customWidth="1"/>
    <col min="9" max="9" width="18.1640625" customWidth="1"/>
  </cols>
  <sheetData>
    <row r="2" spans="1:9" ht="12" customHeight="1" x14ac:dyDescent="0.2">
      <c r="A2" s="85"/>
      <c r="B2" s="85"/>
      <c r="C2" s="85"/>
      <c r="D2" s="85"/>
      <c r="E2" s="85"/>
      <c r="F2" s="85"/>
      <c r="G2" s="85"/>
      <c r="H2" s="85"/>
      <c r="I2" s="85"/>
    </row>
    <row r="4" spans="1:9" ht="17" thickBot="1" x14ac:dyDescent="0.25"/>
    <row r="5" spans="1:9" ht="18" customHeight="1" thickBot="1" x14ac:dyDescent="0.25">
      <c r="A5" s="5" t="s">
        <v>210</v>
      </c>
      <c r="B5" s="91"/>
      <c r="C5" s="91"/>
      <c r="D5" s="91"/>
      <c r="E5" s="91"/>
      <c r="F5" s="91"/>
      <c r="G5" s="91"/>
      <c r="H5" s="91"/>
      <c r="I5" s="94"/>
    </row>
    <row r="6" spans="1:9" ht="35" customHeight="1" thickBot="1" x14ac:dyDescent="0.25">
      <c r="A6" s="6" t="s">
        <v>211</v>
      </c>
      <c r="B6" s="7"/>
      <c r="C6" s="7"/>
      <c r="D6" s="7"/>
      <c r="E6" s="7"/>
      <c r="F6" s="7"/>
      <c r="G6" s="7"/>
      <c r="H6" s="7"/>
      <c r="I6" s="95"/>
    </row>
    <row r="7" spans="1:9" ht="40" customHeight="1" thickBot="1" x14ac:dyDescent="0.25">
      <c r="A7" s="1" t="s">
        <v>14</v>
      </c>
      <c r="B7" s="1" t="s">
        <v>196</v>
      </c>
      <c r="C7" s="2" t="s">
        <v>15</v>
      </c>
      <c r="D7" s="2" t="s">
        <v>16</v>
      </c>
      <c r="E7" s="3" t="s">
        <v>17</v>
      </c>
      <c r="F7" s="2" t="s">
        <v>198</v>
      </c>
      <c r="G7" s="4" t="s">
        <v>199</v>
      </c>
      <c r="H7" s="92" t="s">
        <v>200</v>
      </c>
      <c r="I7" s="96"/>
    </row>
    <row r="8" spans="1:9" x14ac:dyDescent="0.2">
      <c r="A8" s="10" t="s">
        <v>0</v>
      </c>
      <c r="B8" s="86" t="s">
        <v>10</v>
      </c>
      <c r="C8" s="11">
        <v>216</v>
      </c>
      <c r="D8" s="12">
        <v>791.07</v>
      </c>
      <c r="E8" s="13">
        <f>100*D8*1000/(8765.81277*C8)</f>
        <v>41.780051744261826</v>
      </c>
      <c r="F8" s="12">
        <v>14.5</v>
      </c>
      <c r="G8" s="13">
        <f>C8*(E8/100)/F8</f>
        <v>6.223787018455555</v>
      </c>
      <c r="H8" s="48">
        <f>0.001*D8/F8</f>
        <v>5.4556551724137932E-2</v>
      </c>
      <c r="I8" s="96"/>
    </row>
    <row r="9" spans="1:9" x14ac:dyDescent="0.2">
      <c r="A9" s="15" t="s">
        <v>1</v>
      </c>
      <c r="B9" s="89" t="s">
        <v>10</v>
      </c>
      <c r="C9" s="17">
        <v>171</v>
      </c>
      <c r="D9" s="18">
        <v>574.70000000000005</v>
      </c>
      <c r="E9" s="9">
        <f t="shared" ref="E9:E18" si="0">100*D9*1000/(8765.81277*C9)</f>
        <v>38.34006955923487</v>
      </c>
      <c r="F9" s="18">
        <v>13</v>
      </c>
      <c r="G9" s="9">
        <f>C9*(E9/100)/F9</f>
        <v>5.0431937650993559</v>
      </c>
      <c r="H9" s="29">
        <f>0.001*D9/F9</f>
        <v>4.4207692307692316E-2</v>
      </c>
      <c r="I9" s="96"/>
    </row>
    <row r="10" spans="1:9" ht="17" thickBot="1" x14ac:dyDescent="0.25">
      <c r="A10" s="20" t="s">
        <v>2</v>
      </c>
      <c r="B10" s="87" t="s">
        <v>10</v>
      </c>
      <c r="C10" s="21">
        <v>309</v>
      </c>
      <c r="D10" s="21">
        <v>1000</v>
      </c>
      <c r="E10" s="22">
        <f t="shared" si="0"/>
        <v>36.918949099257986</v>
      </c>
      <c r="F10" s="21">
        <v>68</v>
      </c>
      <c r="G10" s="22">
        <f>C10*(E10/100)/F10</f>
        <v>1.6776404811280468</v>
      </c>
      <c r="H10" s="42">
        <f>0.001*D10/F10</f>
        <v>1.4705882352941176E-2</v>
      </c>
      <c r="I10" s="96"/>
    </row>
    <row r="11" spans="1:9" ht="17" thickBot="1" x14ac:dyDescent="0.25">
      <c r="A11" s="43" t="s">
        <v>3</v>
      </c>
      <c r="B11" s="90" t="s">
        <v>11</v>
      </c>
      <c r="C11" s="44">
        <v>610</v>
      </c>
      <c r="D11" s="44">
        <v>2500</v>
      </c>
      <c r="E11" s="45">
        <f t="shared" si="0"/>
        <v>46.753915047830809</v>
      </c>
      <c r="F11" s="44">
        <v>53</v>
      </c>
      <c r="G11" s="45">
        <f>C11*(E11/100)/F11</f>
        <v>5.3811109772031687</v>
      </c>
      <c r="H11" s="93">
        <f>0.001*D11/F11</f>
        <v>4.716981132075472E-2</v>
      </c>
      <c r="I11" s="96"/>
    </row>
    <row r="12" spans="1:9" x14ac:dyDescent="0.2">
      <c r="A12" s="24" t="s">
        <v>4</v>
      </c>
      <c r="B12" s="88" t="s">
        <v>12</v>
      </c>
      <c r="C12" s="25">
        <v>450</v>
      </c>
      <c r="D12" s="25">
        <v>1684.62</v>
      </c>
      <c r="E12" s="26">
        <f t="shared" si="0"/>
        <v>42.706821355026499</v>
      </c>
      <c r="F12" s="25">
        <v>50</v>
      </c>
      <c r="G12" s="26">
        <f>C12*(E12/100)/F12</f>
        <v>3.8436139219523846</v>
      </c>
      <c r="H12" s="27">
        <f>0.001*D12/F12</f>
        <v>3.3692399999999997E-2</v>
      </c>
      <c r="I12" s="96"/>
    </row>
    <row r="13" spans="1:9" x14ac:dyDescent="0.2">
      <c r="A13" s="15" t="s">
        <v>5</v>
      </c>
      <c r="B13" s="89" t="s">
        <v>12</v>
      </c>
      <c r="C13" s="18">
        <v>480</v>
      </c>
      <c r="D13" s="18">
        <v>2139.1999999999998</v>
      </c>
      <c r="E13" s="9">
        <f t="shared" si="0"/>
        <v>50.841453994079153</v>
      </c>
      <c r="F13" s="18">
        <v>78</v>
      </c>
      <c r="G13" s="9">
        <f>C13*(E13/100)/F13</f>
        <v>3.1287048611741017</v>
      </c>
      <c r="H13" s="29">
        <f>0.001*D13/F13</f>
        <v>2.7425641025641021E-2</v>
      </c>
      <c r="I13" s="96"/>
    </row>
    <row r="14" spans="1:9" x14ac:dyDescent="0.2">
      <c r="A14" s="15" t="s">
        <v>6</v>
      </c>
      <c r="B14" s="89" t="s">
        <v>12</v>
      </c>
      <c r="C14" s="18">
        <v>496</v>
      </c>
      <c r="D14" s="18">
        <v>1820</v>
      </c>
      <c r="E14" s="9">
        <f t="shared" si="0"/>
        <v>41.859835875888521</v>
      </c>
      <c r="F14" s="18">
        <v>75</v>
      </c>
      <c r="G14" s="9">
        <f>C14*(E14/100)/F14</f>
        <v>2.7683304792587609</v>
      </c>
      <c r="H14" s="29">
        <f>0.001*D14/F14</f>
        <v>2.4266666666666669E-2</v>
      </c>
      <c r="I14" s="96"/>
    </row>
    <row r="15" spans="1:9" x14ac:dyDescent="0.2">
      <c r="A15" s="15" t="s">
        <v>7</v>
      </c>
      <c r="B15" s="89" t="s">
        <v>12</v>
      </c>
      <c r="C15" s="18">
        <v>496</v>
      </c>
      <c r="D15" s="18">
        <v>1900</v>
      </c>
      <c r="E15" s="9">
        <f t="shared" si="0"/>
        <v>43.699828661641867</v>
      </c>
      <c r="F15" s="18">
        <v>83</v>
      </c>
      <c r="G15" s="9">
        <f>C15*(E15/100)/F15</f>
        <v>2.6114596405029356</v>
      </c>
      <c r="H15" s="29">
        <f>0.001*D15/F15</f>
        <v>2.2891566265060243E-2</v>
      </c>
      <c r="I15" s="96"/>
    </row>
    <row r="16" spans="1:9" ht="17" thickBot="1" x14ac:dyDescent="0.25">
      <c r="A16" s="20" t="s">
        <v>8</v>
      </c>
      <c r="B16" s="87" t="s">
        <v>12</v>
      </c>
      <c r="C16" s="21">
        <v>496</v>
      </c>
      <c r="D16" s="21">
        <v>2000</v>
      </c>
      <c r="E16" s="22">
        <f t="shared" si="0"/>
        <v>45.99981964383354</v>
      </c>
      <c r="F16" s="21">
        <v>110</v>
      </c>
      <c r="G16" s="22">
        <f>C16*(E16/100)/F16</f>
        <v>2.0741736857583124</v>
      </c>
      <c r="H16" s="42">
        <f>0.001*D16/F16</f>
        <v>1.8181818181818181E-2</v>
      </c>
      <c r="I16" s="96"/>
    </row>
    <row r="17" spans="1:9" ht="17" thickBot="1" x14ac:dyDescent="0.25">
      <c r="A17" s="43" t="s">
        <v>9</v>
      </c>
      <c r="B17" s="90" t="s">
        <v>13</v>
      </c>
      <c r="C17" s="47">
        <v>600</v>
      </c>
      <c r="D17" s="44">
        <v>2332.59</v>
      </c>
      <c r="E17" s="45">
        <f t="shared" si="0"/>
        <v>44.350137311910665</v>
      </c>
      <c r="F17" s="44">
        <v>68</v>
      </c>
      <c r="G17" s="45">
        <f>C17*(E17/100)/F17</f>
        <v>3.9132474098744705</v>
      </c>
      <c r="H17" s="93">
        <f>0.001*D17/F17</f>
        <v>3.4302794117647063E-2</v>
      </c>
      <c r="I17" s="96"/>
    </row>
    <row r="18" spans="1:9" ht="17" thickBot="1" x14ac:dyDescent="0.25">
      <c r="A18" s="20" t="s">
        <v>19</v>
      </c>
      <c r="B18" s="87" t="s">
        <v>22</v>
      </c>
      <c r="C18" s="21">
        <v>128</v>
      </c>
      <c r="D18" s="21">
        <v>609.52</v>
      </c>
      <c r="E18" s="22">
        <f t="shared" si="0"/>
        <v>54.323257009286998</v>
      </c>
      <c r="F18" s="21">
        <v>11.3</v>
      </c>
      <c r="G18" s="22">
        <f>C18*(E18/100)/F18</f>
        <v>6.1534308824679069</v>
      </c>
      <c r="H18" s="42">
        <f>0.001*D18/F18</f>
        <v>5.3939823008849551E-2</v>
      </c>
      <c r="I18" s="96"/>
    </row>
    <row r="19" spans="1:9" ht="35" customHeight="1" thickBot="1" x14ac:dyDescent="0.25">
      <c r="A19" s="38" t="s">
        <v>201</v>
      </c>
      <c r="B19" s="39"/>
      <c r="C19" s="39"/>
      <c r="D19" s="39"/>
      <c r="E19" s="39"/>
      <c r="F19" s="39"/>
      <c r="G19" s="39"/>
      <c r="H19" s="39"/>
      <c r="I19" s="97"/>
    </row>
    <row r="20" spans="1:9" x14ac:dyDescent="0.2">
      <c r="A20" s="16"/>
      <c r="B20" s="16"/>
      <c r="C20" s="16"/>
      <c r="D20" s="18"/>
      <c r="E20" s="18"/>
      <c r="F20" s="9"/>
      <c r="G20" s="18"/>
      <c r="H20" s="9"/>
      <c r="I20" s="29"/>
    </row>
    <row r="21" spans="1:9" x14ac:dyDescent="0.2">
      <c r="A21" s="16"/>
      <c r="B21" s="16"/>
      <c r="C21" s="16"/>
      <c r="D21" s="17"/>
      <c r="E21" s="17"/>
      <c r="F21" s="9"/>
      <c r="G21" s="29"/>
      <c r="H21" s="9"/>
      <c r="I21" s="29"/>
    </row>
    <row r="22" spans="1:9" x14ac:dyDescent="0.2">
      <c r="A22" s="41"/>
      <c r="B22" s="16"/>
      <c r="C22" s="16"/>
      <c r="D22" s="17"/>
      <c r="E22" s="17"/>
      <c r="F22" s="9"/>
      <c r="G22" s="30"/>
      <c r="H22" s="9"/>
      <c r="I22" s="29"/>
    </row>
    <row r="23" spans="1:9" x14ac:dyDescent="0.2">
      <c r="A23" s="16"/>
      <c r="B23" s="16"/>
      <c r="C23" s="16"/>
      <c r="D23" s="17"/>
      <c r="E23" s="17"/>
      <c r="F23" s="9"/>
      <c r="G23" s="30"/>
      <c r="H23" s="9"/>
      <c r="I23" s="29"/>
    </row>
    <row r="24" spans="1:9" x14ac:dyDescent="0.2">
      <c r="A24" s="16"/>
      <c r="B24" s="16"/>
      <c r="C24" s="16"/>
      <c r="D24" s="17"/>
      <c r="E24" s="17"/>
      <c r="F24" s="9"/>
      <c r="G24" s="30"/>
      <c r="H24" s="9"/>
      <c r="I24" s="29"/>
    </row>
    <row r="25" spans="1:9" x14ac:dyDescent="0.2">
      <c r="A25" s="16"/>
      <c r="B25" s="16"/>
      <c r="C25" s="16"/>
      <c r="D25" s="17"/>
      <c r="E25" s="17"/>
      <c r="F25" s="9"/>
      <c r="G25" s="30"/>
      <c r="H25" s="9"/>
      <c r="I25" s="29"/>
    </row>
    <row r="26" spans="1:9" x14ac:dyDescent="0.2">
      <c r="A26" s="16"/>
      <c r="B26" s="16"/>
      <c r="C26" s="16"/>
      <c r="D26" s="17"/>
      <c r="E26" s="17"/>
      <c r="F26" s="9"/>
      <c r="G26" s="17"/>
      <c r="H26" s="9"/>
      <c r="I26" s="29"/>
    </row>
    <row r="27" spans="1:9" x14ac:dyDescent="0.2">
      <c r="A27" s="16"/>
      <c r="B27" s="16"/>
      <c r="C27" s="16"/>
      <c r="D27" s="17"/>
      <c r="E27" s="17"/>
      <c r="F27" s="9"/>
      <c r="G27" s="17"/>
      <c r="H27" s="9"/>
      <c r="I27" s="29"/>
    </row>
    <row r="28" spans="1:9" x14ac:dyDescent="0.2">
      <c r="A28" s="16"/>
      <c r="B28" s="16"/>
      <c r="C28" s="16"/>
      <c r="D28" s="18"/>
      <c r="E28" s="18"/>
      <c r="F28" s="9"/>
      <c r="G28" s="18"/>
      <c r="H28" s="9"/>
      <c r="I28" s="29"/>
    </row>
    <row r="29" spans="1:9" x14ac:dyDescent="0.2">
      <c r="A29" s="16"/>
      <c r="B29" s="16"/>
      <c r="C29" s="16"/>
      <c r="D29" s="18"/>
      <c r="E29" s="18"/>
      <c r="F29" s="9"/>
      <c r="G29" s="18"/>
      <c r="H29" s="9"/>
      <c r="I29" s="29"/>
    </row>
    <row r="30" spans="1:9" x14ac:dyDescent="0.2">
      <c r="A30" s="16"/>
      <c r="B30" s="16"/>
      <c r="C30" s="16"/>
      <c r="D30" s="18"/>
      <c r="E30" s="18"/>
      <c r="F30" s="9"/>
      <c r="G30" s="18"/>
      <c r="H30" s="9"/>
      <c r="I30" s="29"/>
    </row>
    <row r="32" spans="1:9" x14ac:dyDescent="0.2">
      <c r="A32" s="16"/>
      <c r="B32" s="16"/>
      <c r="C32" s="16"/>
      <c r="D32" s="18"/>
      <c r="E32" s="18"/>
      <c r="F32" s="9"/>
      <c r="G32" s="18"/>
      <c r="H32" s="9"/>
      <c r="I32" s="29"/>
    </row>
    <row r="33" spans="1:9" x14ac:dyDescent="0.2">
      <c r="A33" s="16"/>
      <c r="B33" s="16"/>
      <c r="C33" s="16"/>
      <c r="D33" s="17"/>
      <c r="E33" s="17"/>
      <c r="F33" s="9"/>
      <c r="G33" s="18"/>
      <c r="H33" s="9"/>
      <c r="I33" s="29"/>
    </row>
    <row r="34" spans="1:9" x14ac:dyDescent="0.2">
      <c r="A34" s="16"/>
      <c r="B34" s="16"/>
      <c r="C34" s="16"/>
      <c r="D34" s="17"/>
      <c r="E34" s="17"/>
      <c r="F34" s="9"/>
      <c r="G34" s="18"/>
      <c r="H34" s="9"/>
      <c r="I34" s="29"/>
    </row>
    <row r="35" spans="1:9" x14ac:dyDescent="0.2">
      <c r="A35" s="16"/>
      <c r="B35" s="16"/>
      <c r="C35" s="16"/>
      <c r="D35" s="17"/>
      <c r="E35" s="17"/>
      <c r="F35" s="9"/>
      <c r="G35" s="18"/>
      <c r="H35" s="9"/>
      <c r="I35" s="29"/>
    </row>
    <row r="36" spans="1:9" x14ac:dyDescent="0.2">
      <c r="A36" s="16"/>
      <c r="B36" s="16"/>
      <c r="C36" s="16"/>
      <c r="D36" s="17"/>
      <c r="E36" s="17"/>
      <c r="F36" s="9"/>
      <c r="G36" s="18"/>
      <c r="H36" s="9"/>
      <c r="I36" s="29"/>
    </row>
    <row r="37" spans="1:9" x14ac:dyDescent="0.2">
      <c r="A37" s="16"/>
      <c r="B37" s="16"/>
      <c r="C37" s="16"/>
      <c r="D37" s="17"/>
      <c r="E37" s="17"/>
      <c r="F37" s="9"/>
      <c r="G37" s="18"/>
      <c r="H37" s="9"/>
      <c r="I37" s="29"/>
    </row>
    <row r="38" spans="1:9" x14ac:dyDescent="0.2">
      <c r="A38" s="16"/>
      <c r="B38" s="16"/>
      <c r="C38" s="16"/>
      <c r="D38" s="17"/>
      <c r="E38" s="17"/>
      <c r="F38" s="9"/>
      <c r="G38" s="18"/>
      <c r="H38" s="9"/>
      <c r="I38" s="29"/>
    </row>
    <row r="39" spans="1:9" x14ac:dyDescent="0.2">
      <c r="A39" s="16"/>
      <c r="B39" s="16"/>
      <c r="C39" s="16"/>
      <c r="D39" s="17"/>
      <c r="E39" s="17"/>
      <c r="F39" s="9"/>
      <c r="G39" s="18"/>
      <c r="H39" s="9"/>
      <c r="I39" s="29"/>
    </row>
    <row r="40" spans="1:9" x14ac:dyDescent="0.2">
      <c r="A40" s="16"/>
      <c r="B40" s="16"/>
      <c r="C40" s="16"/>
      <c r="D40" s="17"/>
      <c r="E40" s="17"/>
      <c r="F40" s="9"/>
      <c r="G40" s="17"/>
      <c r="H40" s="9"/>
      <c r="I40" s="29"/>
    </row>
    <row r="41" spans="1:9" x14ac:dyDescent="0.2">
      <c r="A41" s="16"/>
      <c r="B41" s="16"/>
      <c r="C41" s="16"/>
      <c r="D41" s="17"/>
      <c r="E41" s="17"/>
      <c r="F41" s="9"/>
      <c r="G41" s="18"/>
      <c r="H41" s="9"/>
      <c r="I41" s="29"/>
    </row>
    <row r="42" spans="1:9" x14ac:dyDescent="0.2">
      <c r="A42" s="16"/>
      <c r="B42" s="16"/>
      <c r="C42" s="16"/>
      <c r="D42" s="17"/>
      <c r="E42" s="17"/>
      <c r="F42" s="9"/>
      <c r="G42" s="18"/>
      <c r="H42" s="9"/>
      <c r="I42" s="29"/>
    </row>
    <row r="43" spans="1:9" x14ac:dyDescent="0.2">
      <c r="A43" s="16"/>
      <c r="B43" s="16"/>
      <c r="C43" s="16"/>
      <c r="D43" s="17"/>
      <c r="E43" s="17"/>
      <c r="F43" s="9"/>
      <c r="G43" s="18"/>
      <c r="H43" s="9"/>
      <c r="I43" s="29"/>
    </row>
    <row r="44" spans="1:9" x14ac:dyDescent="0.2">
      <c r="A44" s="16"/>
      <c r="B44" s="16"/>
      <c r="C44" s="16"/>
      <c r="D44" s="18"/>
      <c r="E44" s="18"/>
      <c r="F44" s="9"/>
      <c r="G44" s="18"/>
      <c r="H44" s="9"/>
      <c r="I44" s="29"/>
    </row>
    <row r="45" spans="1:9" x14ac:dyDescent="0.2">
      <c r="A45" s="16"/>
      <c r="B45" s="16"/>
      <c r="C45" s="16"/>
      <c r="D45" s="18"/>
      <c r="E45" s="18"/>
      <c r="F45" s="9"/>
      <c r="G45" s="18"/>
      <c r="H45" s="9"/>
      <c r="I45" s="29"/>
    </row>
    <row r="46" spans="1:9" x14ac:dyDescent="0.2">
      <c r="A46" s="16"/>
      <c r="B46" s="16"/>
      <c r="C46" s="16"/>
      <c r="D46" s="18"/>
      <c r="E46" s="18"/>
      <c r="F46" s="9"/>
      <c r="G46" s="18"/>
      <c r="H46" s="9"/>
      <c r="I46" s="29"/>
    </row>
    <row r="47" spans="1:9" x14ac:dyDescent="0.2">
      <c r="A47" s="16"/>
      <c r="B47" s="16"/>
      <c r="C47" s="16"/>
      <c r="D47" s="18"/>
      <c r="E47" s="18"/>
      <c r="F47" s="9"/>
      <c r="G47" s="18"/>
      <c r="H47" s="9"/>
      <c r="I47" s="29"/>
    </row>
    <row r="48" spans="1:9" x14ac:dyDescent="0.2">
      <c r="A48" s="16"/>
      <c r="B48" s="16"/>
      <c r="C48" s="16"/>
      <c r="D48" s="18"/>
      <c r="E48" s="18"/>
      <c r="F48" s="9"/>
      <c r="G48" s="18"/>
      <c r="H48" s="9"/>
      <c r="I48" s="29"/>
    </row>
    <row r="49" spans="1:9" x14ac:dyDescent="0.2">
      <c r="A49" s="16"/>
      <c r="B49" s="16"/>
      <c r="C49" s="16"/>
      <c r="D49" s="18"/>
      <c r="E49" s="18"/>
      <c r="F49" s="9"/>
      <c r="G49" s="18"/>
      <c r="H49" s="9"/>
      <c r="I49" s="29"/>
    </row>
    <row r="50" spans="1:9" x14ac:dyDescent="0.2">
      <c r="A50" s="16"/>
      <c r="B50" s="16"/>
      <c r="C50" s="16"/>
      <c r="D50" s="18"/>
      <c r="E50" s="18"/>
      <c r="F50" s="9"/>
      <c r="G50" s="18"/>
      <c r="H50" s="9"/>
      <c r="I50" s="29"/>
    </row>
    <row r="51" spans="1:9" x14ac:dyDescent="0.2">
      <c r="A51" s="16"/>
      <c r="B51" s="16"/>
      <c r="C51" s="16"/>
      <c r="D51" s="32"/>
      <c r="E51" s="32"/>
      <c r="F51" s="9"/>
      <c r="G51" s="33"/>
      <c r="H51" s="9"/>
      <c r="I51" s="29"/>
    </row>
    <row r="52" spans="1:9" x14ac:dyDescent="0.2">
      <c r="A52" s="16"/>
      <c r="B52" s="16"/>
      <c r="C52" s="16"/>
      <c r="D52" s="18"/>
      <c r="E52" s="18"/>
      <c r="F52" s="9"/>
      <c r="G52" s="18"/>
      <c r="H52" s="9"/>
      <c r="I52" s="29"/>
    </row>
    <row r="53" spans="1:9" x14ac:dyDescent="0.2">
      <c r="A53" s="16"/>
      <c r="B53" s="16"/>
      <c r="C53" s="16"/>
      <c r="D53" s="18"/>
      <c r="E53" s="18"/>
      <c r="F53" s="9"/>
      <c r="G53" s="18"/>
      <c r="H53" s="9"/>
      <c r="I53" s="29"/>
    </row>
    <row r="55" spans="1:9" x14ac:dyDescent="0.2">
      <c r="A55" s="16"/>
      <c r="B55" s="16"/>
      <c r="C55" s="16"/>
      <c r="D55" s="18"/>
      <c r="E55" s="18"/>
      <c r="F55" s="9"/>
      <c r="G55" s="18"/>
      <c r="H55" s="9"/>
      <c r="I55" s="29"/>
    </row>
    <row r="56" spans="1:9" x14ac:dyDescent="0.2">
      <c r="A56" s="16"/>
      <c r="B56" s="16"/>
      <c r="C56" s="16"/>
      <c r="D56" s="32"/>
      <c r="E56" s="32"/>
      <c r="F56" s="9"/>
      <c r="G56" s="34"/>
      <c r="H56" s="9"/>
      <c r="I56" s="29"/>
    </row>
    <row r="57" spans="1:9" x14ac:dyDescent="0.2">
      <c r="A57" s="16"/>
      <c r="B57" s="16"/>
      <c r="C57" s="16"/>
      <c r="D57" s="18"/>
      <c r="E57" s="18"/>
      <c r="F57" s="9"/>
      <c r="G57" s="18"/>
      <c r="H57" s="9"/>
      <c r="I57" s="29"/>
    </row>
    <row r="58" spans="1:9" x14ac:dyDescent="0.2">
      <c r="A58" s="16"/>
      <c r="B58" s="16"/>
      <c r="C58" s="16"/>
      <c r="D58" s="17"/>
      <c r="E58" s="17"/>
      <c r="F58" s="9"/>
      <c r="G58" s="18"/>
      <c r="H58" s="9"/>
      <c r="I58" s="29"/>
    </row>
    <row r="59" spans="1:9" x14ac:dyDescent="0.2">
      <c r="A59" s="16"/>
      <c r="B59" s="16"/>
      <c r="C59" s="16"/>
      <c r="D59" s="17"/>
      <c r="E59" s="17"/>
      <c r="F59" s="9"/>
      <c r="G59" s="18"/>
      <c r="H59" s="9"/>
      <c r="I59" s="29"/>
    </row>
    <row r="60" spans="1:9" x14ac:dyDescent="0.2">
      <c r="A60" s="16"/>
      <c r="B60" s="35"/>
      <c r="C60" s="16"/>
      <c r="D60" s="18"/>
      <c r="E60" s="17"/>
      <c r="F60" s="9"/>
      <c r="G60" s="18"/>
      <c r="H60" s="9"/>
      <c r="I60" s="29"/>
    </row>
    <row r="61" spans="1:9" x14ac:dyDescent="0.2">
      <c r="A61" s="16"/>
      <c r="B61" s="35"/>
      <c r="C61" s="16"/>
      <c r="D61" s="18"/>
      <c r="E61" s="17"/>
      <c r="F61" s="9"/>
      <c r="G61" s="18"/>
      <c r="H61" s="9"/>
      <c r="I61" s="29"/>
    </row>
    <row r="62" spans="1:9" x14ac:dyDescent="0.2">
      <c r="A62" s="16"/>
      <c r="B62" s="35"/>
      <c r="C62" s="16"/>
      <c r="D62" s="18"/>
      <c r="E62" s="17"/>
      <c r="F62" s="9"/>
      <c r="G62" s="18"/>
      <c r="H62" s="9"/>
      <c r="I62" s="29"/>
    </row>
    <row r="63" spans="1:9" x14ac:dyDescent="0.2">
      <c r="A63" s="16"/>
      <c r="B63" s="35"/>
      <c r="C63" s="16"/>
      <c r="D63" s="18"/>
      <c r="E63" s="17"/>
      <c r="F63" s="9"/>
      <c r="G63" s="30"/>
      <c r="H63" s="9"/>
      <c r="I63" s="29"/>
    </row>
    <row r="64" spans="1:9" x14ac:dyDescent="0.2">
      <c r="A64" s="16"/>
      <c r="B64" s="35"/>
      <c r="C64" s="16"/>
      <c r="D64" s="18"/>
      <c r="E64" s="17"/>
      <c r="F64" s="9"/>
      <c r="G64" s="18"/>
      <c r="H64" s="9"/>
      <c r="I64" s="29"/>
    </row>
    <row r="65" spans="1:9" x14ac:dyDescent="0.2">
      <c r="A65" s="16"/>
      <c r="B65" s="35"/>
      <c r="C65" s="16"/>
      <c r="D65" s="18"/>
      <c r="E65" s="17"/>
      <c r="F65" s="9"/>
      <c r="G65" s="18"/>
      <c r="H65" s="9"/>
      <c r="I65" s="29"/>
    </row>
    <row r="66" spans="1:9" x14ac:dyDescent="0.2">
      <c r="A66" s="16"/>
      <c r="B66" s="35"/>
      <c r="C66" s="16"/>
      <c r="D66" s="18"/>
      <c r="E66" s="17"/>
      <c r="F66" s="9"/>
      <c r="G66" s="18"/>
      <c r="H66" s="9"/>
      <c r="I66" s="29"/>
    </row>
    <row r="67" spans="1:9" x14ac:dyDescent="0.2">
      <c r="A67" s="16"/>
      <c r="B67" s="35"/>
      <c r="C67" s="16"/>
      <c r="D67" s="18"/>
      <c r="E67" s="17"/>
      <c r="F67" s="9"/>
      <c r="G67" s="18"/>
      <c r="H67" s="9"/>
      <c r="I67" s="29"/>
    </row>
    <row r="68" spans="1:9" x14ac:dyDescent="0.2">
      <c r="A68" s="16"/>
      <c r="B68" s="16"/>
      <c r="C68" s="16"/>
      <c r="D68" s="18"/>
      <c r="E68" s="17"/>
      <c r="F68" s="9"/>
      <c r="G68" s="18"/>
      <c r="H68" s="9"/>
      <c r="I68" s="29"/>
    </row>
    <row r="69" spans="1:9" x14ac:dyDescent="0.2">
      <c r="A69" s="41"/>
      <c r="B69" s="36"/>
      <c r="C69" s="16"/>
      <c r="D69" s="18"/>
      <c r="E69" s="17"/>
      <c r="F69" s="9"/>
      <c r="G69" s="18"/>
      <c r="H69" s="9"/>
      <c r="I69" s="29"/>
    </row>
    <row r="70" spans="1:9" x14ac:dyDescent="0.2">
      <c r="A70" s="41"/>
      <c r="B70" s="16"/>
      <c r="C70" s="16"/>
      <c r="D70" s="18"/>
      <c r="E70" s="17"/>
      <c r="F70" s="9"/>
      <c r="G70" s="18"/>
      <c r="H70" s="9"/>
      <c r="I70" s="29"/>
    </row>
    <row r="71" spans="1:9" x14ac:dyDescent="0.2">
      <c r="A71" s="16"/>
      <c r="B71" s="16"/>
      <c r="C71" s="16"/>
      <c r="D71" s="17"/>
      <c r="E71" s="17"/>
      <c r="F71" s="9"/>
      <c r="G71" s="18"/>
      <c r="H71" s="9"/>
      <c r="I71" s="29"/>
    </row>
    <row r="72" spans="1:9" x14ac:dyDescent="0.2">
      <c r="A72" s="16"/>
      <c r="B72" s="16"/>
      <c r="C72" s="16"/>
      <c r="D72" s="33"/>
      <c r="E72" s="33"/>
      <c r="F72" s="9"/>
      <c r="G72" s="33"/>
      <c r="H72" s="9"/>
      <c r="I72" s="29"/>
    </row>
    <row r="73" spans="1:9" x14ac:dyDescent="0.2">
      <c r="A73" s="16"/>
      <c r="B73" s="16"/>
      <c r="C73" s="16"/>
      <c r="D73" s="33"/>
      <c r="E73" s="33"/>
      <c r="F73" s="9"/>
      <c r="G73" s="33"/>
      <c r="H73" s="9"/>
      <c r="I73" s="29"/>
    </row>
    <row r="74" spans="1:9" x14ac:dyDescent="0.2">
      <c r="A74" s="16"/>
      <c r="B74" s="16"/>
      <c r="C74" s="16"/>
      <c r="D74" s="33"/>
      <c r="E74" s="33"/>
      <c r="F74" s="9"/>
      <c r="G74" s="33"/>
      <c r="H74" s="9"/>
      <c r="I74" s="29"/>
    </row>
    <row r="75" spans="1:9" x14ac:dyDescent="0.2">
      <c r="A75" s="16"/>
      <c r="B75" s="16"/>
      <c r="C75" s="16"/>
      <c r="D75" s="33"/>
      <c r="E75" s="33"/>
      <c r="F75" s="9"/>
      <c r="G75" s="33"/>
      <c r="H75" s="9"/>
      <c r="I75" s="29"/>
    </row>
    <row r="76" spans="1:9" x14ac:dyDescent="0.2">
      <c r="A76" s="16"/>
      <c r="B76" s="16"/>
      <c r="C76" s="16"/>
      <c r="D76" s="33"/>
      <c r="E76" s="33"/>
      <c r="F76" s="9"/>
      <c r="G76" s="33"/>
      <c r="H76" s="9"/>
      <c r="I76" s="29"/>
    </row>
    <row r="77" spans="1:9" x14ac:dyDescent="0.2">
      <c r="A77" s="16"/>
      <c r="B77" s="16"/>
      <c r="C77" s="16"/>
      <c r="D77" s="33"/>
      <c r="E77" s="33"/>
      <c r="F77" s="9"/>
      <c r="G77" s="33"/>
      <c r="H77" s="9"/>
      <c r="I77" s="29"/>
    </row>
    <row r="78" spans="1:9" x14ac:dyDescent="0.2">
      <c r="A78" s="16"/>
      <c r="B78" s="16"/>
      <c r="C78" s="16"/>
      <c r="D78" s="33"/>
      <c r="E78" s="33"/>
      <c r="F78" s="9"/>
      <c r="G78" s="33"/>
      <c r="H78" s="9"/>
      <c r="I78" s="29"/>
    </row>
    <row r="79" spans="1:9" x14ac:dyDescent="0.2">
      <c r="A79" s="16"/>
      <c r="B79" s="16"/>
      <c r="C79" s="16"/>
      <c r="D79" s="33"/>
      <c r="E79" s="33"/>
      <c r="F79" s="9"/>
      <c r="G79" s="33"/>
      <c r="H79" s="9"/>
      <c r="I79" s="29"/>
    </row>
    <row r="80" spans="1:9" x14ac:dyDescent="0.2">
      <c r="A80" s="16"/>
      <c r="B80" s="16"/>
      <c r="C80" s="16"/>
      <c r="D80" s="33"/>
      <c r="E80" s="32"/>
      <c r="F80" s="9"/>
      <c r="G80" s="33"/>
      <c r="H80" s="9"/>
      <c r="I80" s="29"/>
    </row>
    <row r="81" spans="1:9" x14ac:dyDescent="0.2">
      <c r="A81" s="16"/>
      <c r="B81" s="16"/>
      <c r="C81" s="16"/>
      <c r="D81" s="32"/>
      <c r="E81" s="33"/>
      <c r="F81" s="9"/>
      <c r="G81" s="33"/>
      <c r="H81" s="9"/>
      <c r="I81" s="29"/>
    </row>
    <row r="83" spans="1:9" x14ac:dyDescent="0.2">
      <c r="A83" s="16"/>
      <c r="B83" s="16"/>
      <c r="C83" s="16"/>
      <c r="D83" s="33"/>
      <c r="E83" s="33"/>
      <c r="F83" s="9"/>
      <c r="G83" s="33"/>
      <c r="H83" s="9"/>
      <c r="I83" s="29"/>
    </row>
    <row r="84" spans="1:9" x14ac:dyDescent="0.2">
      <c r="A84" s="16"/>
      <c r="B84" s="16"/>
      <c r="C84" s="16"/>
      <c r="D84" s="33"/>
      <c r="E84" s="33"/>
      <c r="F84" s="9"/>
      <c r="G84" s="33"/>
      <c r="H84" s="9"/>
      <c r="I84" s="29"/>
    </row>
    <row r="85" spans="1:9" x14ac:dyDescent="0.2">
      <c r="A85" s="16"/>
      <c r="B85" s="16"/>
      <c r="C85" s="16"/>
      <c r="D85" s="33"/>
      <c r="E85" s="32"/>
      <c r="F85" s="9"/>
      <c r="G85" s="33"/>
      <c r="H85" s="9"/>
      <c r="I85" s="29"/>
    </row>
    <row r="86" spans="1:9" x14ac:dyDescent="0.2">
      <c r="A86" s="16"/>
      <c r="B86" s="16"/>
      <c r="C86" s="16"/>
      <c r="D86" s="33"/>
      <c r="E86" s="33"/>
      <c r="F86" s="9"/>
      <c r="G86" s="33"/>
      <c r="H86" s="9"/>
      <c r="I86" s="29"/>
    </row>
    <row r="87" spans="1:9" x14ac:dyDescent="0.2">
      <c r="A87" s="16"/>
      <c r="B87" s="16"/>
      <c r="C87" s="16"/>
      <c r="D87" s="33"/>
      <c r="E87" s="33"/>
      <c r="F87" s="9"/>
      <c r="G87" s="33"/>
      <c r="H87" s="9"/>
      <c r="I87" s="29"/>
    </row>
    <row r="88" spans="1:9" x14ac:dyDescent="0.2">
      <c r="A88" s="16"/>
      <c r="B88" s="16"/>
      <c r="C88" s="16"/>
      <c r="D88" s="33"/>
      <c r="E88" s="33"/>
      <c r="F88" s="9"/>
      <c r="G88" s="33"/>
      <c r="H88" s="9"/>
      <c r="I88" s="29"/>
    </row>
    <row r="89" spans="1:9" x14ac:dyDescent="0.2">
      <c r="A89" s="16"/>
      <c r="B89" s="16"/>
      <c r="C89" s="16"/>
      <c r="D89" s="33"/>
      <c r="E89" s="33"/>
      <c r="F89" s="9"/>
      <c r="G89" s="33"/>
      <c r="H89" s="9"/>
      <c r="I89" s="29"/>
    </row>
    <row r="90" spans="1:9" x14ac:dyDescent="0.2">
      <c r="A90" s="16"/>
      <c r="B90" s="16"/>
      <c r="C90" s="16"/>
      <c r="D90" s="33"/>
      <c r="E90" s="33"/>
      <c r="F90" s="9"/>
      <c r="G90" s="33"/>
      <c r="H90" s="9"/>
      <c r="I90" s="29"/>
    </row>
    <row r="91" spans="1:9" x14ac:dyDescent="0.2">
      <c r="A91" s="16"/>
      <c r="B91" s="16"/>
      <c r="C91" s="16"/>
      <c r="D91" s="33"/>
      <c r="E91" s="33"/>
      <c r="F91" s="9"/>
      <c r="G91" s="33"/>
      <c r="H91" s="9"/>
      <c r="I91" s="29"/>
    </row>
    <row r="92" spans="1:9" x14ac:dyDescent="0.2">
      <c r="A92" s="16"/>
      <c r="B92" s="16"/>
      <c r="C92" s="16"/>
      <c r="D92" s="33"/>
      <c r="E92" s="33"/>
      <c r="F92" s="9"/>
      <c r="G92" s="33"/>
      <c r="H92" s="9"/>
      <c r="I92" s="29"/>
    </row>
    <row r="93" spans="1:9" x14ac:dyDescent="0.2">
      <c r="A93" s="16"/>
      <c r="B93" s="16"/>
      <c r="C93" s="16"/>
      <c r="D93" s="33"/>
      <c r="E93" s="33"/>
      <c r="F93" s="9"/>
      <c r="G93" s="33"/>
      <c r="H93" s="9"/>
      <c r="I93" s="29"/>
    </row>
    <row r="94" spans="1:9" x14ac:dyDescent="0.2">
      <c r="A94" s="16"/>
      <c r="B94" s="16"/>
      <c r="C94" s="16"/>
      <c r="D94" s="33"/>
      <c r="E94" s="33"/>
      <c r="F94" s="9"/>
      <c r="G94" s="33"/>
      <c r="H94" s="9"/>
      <c r="I94" s="29"/>
    </row>
    <row r="95" spans="1:9" x14ac:dyDescent="0.2">
      <c r="A95" s="16"/>
      <c r="B95" s="16"/>
      <c r="C95" s="16"/>
      <c r="D95" s="33"/>
      <c r="E95" s="32"/>
      <c r="F95" s="9"/>
      <c r="G95" s="33"/>
      <c r="H95" s="9"/>
      <c r="I95" s="29"/>
    </row>
    <row r="96" spans="1:9" x14ac:dyDescent="0.2">
      <c r="A96" s="16"/>
      <c r="B96" s="16"/>
      <c r="C96" s="16"/>
      <c r="D96" s="33"/>
      <c r="E96" s="33"/>
      <c r="F96" s="9"/>
      <c r="G96" s="33"/>
      <c r="H96" s="9"/>
      <c r="I96" s="29"/>
    </row>
    <row r="97" spans="1:9" x14ac:dyDescent="0.2">
      <c r="A97" s="16"/>
      <c r="B97" s="16"/>
      <c r="C97" s="16"/>
      <c r="D97" s="33"/>
      <c r="E97" s="33"/>
      <c r="F97" s="9"/>
      <c r="G97" s="33"/>
      <c r="H97" s="9"/>
      <c r="I97" s="29"/>
    </row>
    <row r="98" spans="1:9" x14ac:dyDescent="0.2">
      <c r="A98" s="16"/>
      <c r="B98" s="16"/>
      <c r="C98" s="16"/>
      <c r="D98" s="33"/>
      <c r="E98" s="33"/>
      <c r="F98" s="9"/>
      <c r="G98" s="33"/>
      <c r="H98" s="9"/>
      <c r="I98" s="29"/>
    </row>
    <row r="99" spans="1:9" x14ac:dyDescent="0.2">
      <c r="A99" s="16"/>
      <c r="B99" s="16"/>
      <c r="C99" s="16"/>
      <c r="D99" s="33"/>
      <c r="E99" s="33"/>
      <c r="F99" s="9"/>
      <c r="G99" s="33"/>
      <c r="H99" s="9"/>
      <c r="I99" s="29"/>
    </row>
    <row r="100" spans="1:9" x14ac:dyDescent="0.2">
      <c r="A100" s="16"/>
      <c r="B100" s="16"/>
      <c r="C100" s="16"/>
      <c r="D100" s="33"/>
      <c r="E100" s="33"/>
      <c r="F100" s="9"/>
      <c r="G100" s="33"/>
      <c r="H100" s="9"/>
      <c r="I100" s="29"/>
    </row>
    <row r="101" spans="1:9" x14ac:dyDescent="0.2">
      <c r="A101" s="16"/>
      <c r="B101" s="16"/>
      <c r="C101" s="16"/>
      <c r="D101" s="33"/>
      <c r="E101" s="33"/>
      <c r="F101" s="9"/>
      <c r="G101" s="33"/>
      <c r="H101" s="9"/>
      <c r="I101" s="29"/>
    </row>
    <row r="102" spans="1:9" x14ac:dyDescent="0.2">
      <c r="A102" s="16"/>
      <c r="B102" s="16"/>
      <c r="C102" s="16"/>
      <c r="D102" s="33"/>
      <c r="E102" s="33"/>
      <c r="F102" s="9"/>
      <c r="G102" s="33"/>
      <c r="H102" s="9"/>
      <c r="I102" s="29"/>
    </row>
    <row r="103" spans="1:9" x14ac:dyDescent="0.2">
      <c r="A103" s="16"/>
      <c r="B103" s="16"/>
      <c r="C103" s="16"/>
      <c r="D103" s="33"/>
      <c r="E103" s="33"/>
      <c r="F103" s="9"/>
      <c r="G103" s="33"/>
      <c r="H103" s="9"/>
      <c r="I103" s="29"/>
    </row>
    <row r="104" spans="1:9" x14ac:dyDescent="0.2">
      <c r="A104" s="16"/>
      <c r="B104" s="16"/>
      <c r="C104" s="16"/>
      <c r="D104" s="33"/>
      <c r="E104" s="33"/>
      <c r="F104" s="9"/>
      <c r="G104" s="33"/>
      <c r="H104" s="9"/>
      <c r="I104" s="29"/>
    </row>
    <row r="106" spans="1:9" x14ac:dyDescent="0.2">
      <c r="A106" s="16"/>
      <c r="B106" s="16"/>
      <c r="C106" s="16"/>
      <c r="D106" s="33"/>
      <c r="E106" s="33"/>
      <c r="F106" s="9"/>
      <c r="G106" s="33"/>
      <c r="H106" s="9"/>
      <c r="I106" s="29"/>
    </row>
    <row r="107" spans="1:9" x14ac:dyDescent="0.2">
      <c r="A107" s="16"/>
      <c r="B107" s="16"/>
      <c r="C107" s="16"/>
      <c r="D107" s="32"/>
      <c r="E107" s="32"/>
      <c r="F107" s="9"/>
      <c r="G107" s="33"/>
      <c r="H107" s="9"/>
      <c r="I107" s="29"/>
    </row>
    <row r="108" spans="1:9" x14ac:dyDescent="0.2">
      <c r="A108" s="16"/>
      <c r="B108" s="16"/>
      <c r="C108" s="16"/>
      <c r="D108" s="18"/>
      <c r="E108" s="18"/>
      <c r="F108" s="9"/>
      <c r="G108" s="18"/>
      <c r="H108" s="9"/>
      <c r="I108" s="29"/>
    </row>
    <row r="109" spans="1:9" x14ac:dyDescent="0.2">
      <c r="A109" s="16"/>
      <c r="B109" s="16"/>
      <c r="C109" s="16"/>
      <c r="D109" s="18"/>
      <c r="E109" s="18"/>
      <c r="F109" s="9"/>
      <c r="G109" s="18"/>
      <c r="H109" s="9"/>
      <c r="I109" s="29"/>
    </row>
    <row r="110" spans="1:9" x14ac:dyDescent="0.2">
      <c r="A110" s="16"/>
      <c r="B110" s="16"/>
      <c r="C110" s="16"/>
      <c r="D110" s="18"/>
      <c r="E110" s="18"/>
      <c r="F110" s="9"/>
      <c r="G110" s="18"/>
      <c r="H110" s="9"/>
      <c r="I110" s="29"/>
    </row>
    <row r="111" spans="1:9" x14ac:dyDescent="0.2">
      <c r="A111" s="16"/>
      <c r="B111" s="16"/>
      <c r="C111" s="16"/>
      <c r="D111" s="18"/>
      <c r="E111" s="18"/>
      <c r="F111" s="9"/>
      <c r="G111" s="30"/>
      <c r="H111" s="9"/>
      <c r="I111" s="29"/>
    </row>
    <row r="112" spans="1:9" x14ac:dyDescent="0.2">
      <c r="A112" s="16"/>
      <c r="B112" s="16"/>
      <c r="C112" s="16"/>
      <c r="D112" s="18"/>
      <c r="E112" s="18"/>
      <c r="F112" s="9"/>
      <c r="G112" s="18"/>
      <c r="H112" s="9"/>
      <c r="I112" s="29"/>
    </row>
    <row r="113" spans="1:9" x14ac:dyDescent="0.2">
      <c r="A113" s="16"/>
      <c r="B113" s="16"/>
      <c r="C113" s="16"/>
      <c r="D113" s="18"/>
      <c r="E113" s="18"/>
      <c r="F113" s="9"/>
      <c r="G113" s="29"/>
      <c r="H113" s="9"/>
      <c r="I113" s="29"/>
    </row>
    <row r="114" spans="1:9" x14ac:dyDescent="0.2">
      <c r="A114" s="16"/>
      <c r="B114" s="16"/>
      <c r="C114" s="16"/>
      <c r="D114" s="18"/>
      <c r="E114" s="18"/>
      <c r="F114" s="9"/>
      <c r="G114" s="18"/>
      <c r="H114" s="9"/>
      <c r="I114" s="29"/>
    </row>
    <row r="115" spans="1:9" x14ac:dyDescent="0.2">
      <c r="A115" s="16"/>
      <c r="B115" s="16"/>
      <c r="C115" s="16"/>
      <c r="D115" s="18"/>
      <c r="E115" s="18"/>
      <c r="F115" s="9"/>
      <c r="G115" s="30"/>
      <c r="H115" s="9"/>
      <c r="I115" s="29"/>
    </row>
    <row r="116" spans="1:9" x14ac:dyDescent="0.2">
      <c r="A116" s="16"/>
      <c r="B116" s="16"/>
      <c r="C116" s="16"/>
      <c r="D116" s="18"/>
      <c r="E116" s="18"/>
      <c r="F116" s="9"/>
      <c r="G116" s="18"/>
      <c r="H116" s="9"/>
      <c r="I116" s="29"/>
    </row>
    <row r="117" spans="1:9" x14ac:dyDescent="0.2">
      <c r="A117" s="16"/>
      <c r="B117" s="16"/>
      <c r="C117" s="16"/>
      <c r="D117" s="18"/>
      <c r="E117" s="18"/>
      <c r="F117" s="9"/>
      <c r="G117" s="30"/>
      <c r="H117" s="9"/>
      <c r="I117" s="29"/>
    </row>
    <row r="118" spans="1:9" x14ac:dyDescent="0.2">
      <c r="A118" s="16"/>
      <c r="B118" s="16"/>
      <c r="C118" s="16"/>
      <c r="D118" s="18"/>
      <c r="E118" s="18"/>
      <c r="F118" s="9"/>
      <c r="G118" s="30"/>
      <c r="H118" s="9"/>
      <c r="I118" s="29"/>
    </row>
    <row r="119" spans="1:9" x14ac:dyDescent="0.2">
      <c r="A119" s="16"/>
      <c r="B119" s="16"/>
      <c r="C119" s="16"/>
      <c r="D119" s="18"/>
      <c r="E119" s="18"/>
      <c r="F119" s="9"/>
      <c r="G119" s="30"/>
      <c r="H119" s="9"/>
      <c r="I119" s="29"/>
    </row>
    <row r="120" spans="1:9" x14ac:dyDescent="0.2">
      <c r="A120" s="16"/>
      <c r="B120" s="16"/>
      <c r="C120" s="16"/>
      <c r="D120" s="18"/>
      <c r="E120" s="18"/>
      <c r="F120" s="9"/>
      <c r="G120" s="18"/>
      <c r="H120" s="9"/>
      <c r="I120" s="29"/>
    </row>
    <row r="121" spans="1:9" x14ac:dyDescent="0.2">
      <c r="A121" s="16"/>
      <c r="B121" s="16"/>
      <c r="C121" s="16"/>
      <c r="D121" s="18"/>
      <c r="E121" s="18"/>
      <c r="F121" s="9"/>
      <c r="G121" s="18"/>
      <c r="H121" s="9"/>
      <c r="I121" s="29"/>
    </row>
    <row r="122" spans="1:9" x14ac:dyDescent="0.2">
      <c r="A122" s="16"/>
      <c r="B122" s="16"/>
      <c r="C122" s="16"/>
      <c r="D122" s="18"/>
      <c r="E122" s="18"/>
      <c r="F122" s="9"/>
      <c r="G122" s="17"/>
      <c r="H122" s="9"/>
      <c r="I122" s="29"/>
    </row>
    <row r="123" spans="1:9" x14ac:dyDescent="0.2">
      <c r="A123" s="16"/>
      <c r="B123" s="16"/>
      <c r="C123" s="16"/>
      <c r="D123" s="18"/>
      <c r="E123" s="18"/>
      <c r="F123" s="9"/>
      <c r="G123" s="18"/>
      <c r="H123" s="9"/>
      <c r="I123" s="29"/>
    </row>
    <row r="124" spans="1:9" x14ac:dyDescent="0.2">
      <c r="A124" s="16"/>
      <c r="B124" s="16"/>
      <c r="C124" s="16"/>
      <c r="D124" s="18"/>
      <c r="E124" s="18"/>
      <c r="F124" s="9"/>
      <c r="G124" s="18"/>
      <c r="H124" s="9"/>
      <c r="I124" s="29"/>
    </row>
    <row r="125" spans="1:9" x14ac:dyDescent="0.2">
      <c r="A125" s="16"/>
      <c r="B125" s="16"/>
      <c r="C125" s="16"/>
      <c r="D125" s="18"/>
      <c r="E125" s="18"/>
      <c r="F125" s="9"/>
      <c r="G125" s="18"/>
      <c r="H125" s="9"/>
      <c r="I125" s="29"/>
    </row>
    <row r="126" spans="1:9" x14ac:dyDescent="0.2">
      <c r="A126" s="16"/>
      <c r="B126" s="16"/>
      <c r="C126" s="16"/>
      <c r="D126" s="18"/>
      <c r="E126" s="18"/>
      <c r="F126" s="9"/>
      <c r="G126" s="18"/>
      <c r="H126" s="9"/>
      <c r="I126" s="29"/>
    </row>
    <row r="127" spans="1:9" x14ac:dyDescent="0.2">
      <c r="A127" s="16"/>
      <c r="B127" s="16"/>
      <c r="C127" s="16"/>
      <c r="D127" s="18"/>
      <c r="E127" s="18"/>
      <c r="F127" s="9"/>
      <c r="G127" s="17"/>
      <c r="H127" s="9"/>
      <c r="I127" s="29"/>
    </row>
    <row r="128" spans="1:9" x14ac:dyDescent="0.2">
      <c r="A128" s="16"/>
      <c r="B128" s="16"/>
      <c r="C128" s="16"/>
      <c r="D128" s="18"/>
      <c r="E128" s="18"/>
      <c r="F128" s="9"/>
      <c r="G128" s="18"/>
      <c r="H128" s="9"/>
      <c r="I128" s="29"/>
    </row>
    <row r="129" spans="1:9" x14ac:dyDescent="0.2">
      <c r="A129" s="16"/>
      <c r="B129" s="16"/>
      <c r="C129" s="16"/>
      <c r="D129" s="18"/>
      <c r="E129" s="18"/>
      <c r="F129" s="9"/>
      <c r="G129" s="18"/>
      <c r="H129" s="9"/>
      <c r="I129" s="29"/>
    </row>
    <row r="130" spans="1:9" x14ac:dyDescent="0.2">
      <c r="A130" s="16"/>
      <c r="B130" s="16"/>
      <c r="C130" s="16"/>
      <c r="D130" s="18"/>
      <c r="E130" s="18"/>
      <c r="F130" s="9"/>
      <c r="G130" s="18"/>
      <c r="H130" s="9"/>
      <c r="I130" s="29"/>
    </row>
    <row r="131" spans="1:9" x14ac:dyDescent="0.2">
      <c r="A131" s="16"/>
      <c r="B131" s="16"/>
      <c r="C131" s="16"/>
      <c r="D131" s="18"/>
      <c r="E131" s="18"/>
      <c r="F131" s="9"/>
      <c r="G131" s="18"/>
      <c r="H131" s="9"/>
      <c r="I131" s="29"/>
    </row>
    <row r="132" spans="1:9" x14ac:dyDescent="0.2">
      <c r="A132" s="16"/>
      <c r="B132" s="16"/>
      <c r="C132" s="16"/>
      <c r="D132" s="18"/>
      <c r="E132" s="18"/>
      <c r="F132" s="9"/>
      <c r="G132" s="30"/>
      <c r="H132" s="9"/>
      <c r="I132" s="29"/>
    </row>
    <row r="133" spans="1:9" x14ac:dyDescent="0.2">
      <c r="A133" s="16"/>
      <c r="B133" s="16"/>
      <c r="C133" s="16"/>
      <c r="D133" s="18"/>
      <c r="E133" s="18"/>
      <c r="F133" s="9"/>
      <c r="G133" s="17"/>
      <c r="H133" s="9"/>
      <c r="I133" s="29"/>
    </row>
    <row r="134" spans="1:9" x14ac:dyDescent="0.2">
      <c r="A134" s="16"/>
      <c r="B134" s="16"/>
      <c r="C134" s="16"/>
      <c r="D134" s="18"/>
      <c r="E134" s="18"/>
      <c r="F134" s="9"/>
      <c r="G134" s="18"/>
      <c r="H134" s="9"/>
      <c r="I134" s="29"/>
    </row>
    <row r="135" spans="1:9" x14ac:dyDescent="0.2">
      <c r="A135" s="16"/>
      <c r="B135" s="16"/>
      <c r="C135" s="16"/>
      <c r="D135" s="18"/>
      <c r="E135" s="18"/>
      <c r="F135" s="9"/>
      <c r="G135" s="18"/>
      <c r="H135" s="9"/>
      <c r="I135" s="29"/>
    </row>
    <row r="136" spans="1:9" x14ac:dyDescent="0.2">
      <c r="A136" s="16"/>
      <c r="B136" s="16"/>
      <c r="C136" s="16"/>
      <c r="D136" s="18"/>
      <c r="E136" s="18"/>
      <c r="F136" s="9"/>
      <c r="G136" s="18"/>
      <c r="H136" s="9"/>
      <c r="I136" s="29"/>
    </row>
    <row r="138" spans="1:9" x14ac:dyDescent="0.2">
      <c r="A138" s="16"/>
      <c r="B138" s="16"/>
      <c r="C138" s="16"/>
      <c r="D138" s="18"/>
      <c r="E138" s="18"/>
      <c r="F138" s="9"/>
      <c r="G138" s="18"/>
      <c r="H138" s="9"/>
      <c r="I138" s="29"/>
    </row>
    <row r="139" spans="1:9" x14ac:dyDescent="0.2">
      <c r="A139" s="16"/>
      <c r="B139" s="16"/>
      <c r="C139" s="16"/>
      <c r="D139" s="18"/>
      <c r="E139" s="18"/>
      <c r="F139" s="9"/>
      <c r="G139" s="18"/>
      <c r="H139" s="9"/>
      <c r="I139" s="29"/>
    </row>
    <row r="140" spans="1:9" x14ac:dyDescent="0.2">
      <c r="A140" s="16"/>
      <c r="B140" s="16"/>
      <c r="C140" s="16"/>
      <c r="D140" s="18"/>
      <c r="E140" s="18"/>
      <c r="F140" s="9"/>
      <c r="G140" s="18"/>
      <c r="H140" s="9"/>
      <c r="I140" s="29"/>
    </row>
    <row r="141" spans="1:9" x14ac:dyDescent="0.2">
      <c r="A141" s="16"/>
      <c r="B141" s="16"/>
      <c r="C141" s="16"/>
      <c r="D141" s="18"/>
      <c r="E141" s="18"/>
      <c r="F141" s="9"/>
      <c r="G141" s="18"/>
      <c r="H141" s="9"/>
      <c r="I141" s="29"/>
    </row>
    <row r="142" spans="1:9" x14ac:dyDescent="0.2">
      <c r="A142" s="16"/>
      <c r="B142" s="16"/>
      <c r="C142" s="16"/>
      <c r="D142" s="18"/>
      <c r="E142" s="18"/>
      <c r="F142" s="9"/>
      <c r="G142" s="18"/>
      <c r="H142" s="9"/>
      <c r="I142" s="29"/>
    </row>
    <row r="143" spans="1:9" x14ac:dyDescent="0.2">
      <c r="A143" s="16"/>
      <c r="B143" s="16"/>
      <c r="C143" s="16"/>
      <c r="D143" s="18"/>
      <c r="E143" s="18"/>
      <c r="F143" s="9"/>
      <c r="G143" s="18"/>
      <c r="H143" s="9"/>
      <c r="I143" s="29"/>
    </row>
    <row r="144" spans="1:9" x14ac:dyDescent="0.2">
      <c r="A144" s="16"/>
      <c r="B144" s="16"/>
      <c r="C144" s="16"/>
      <c r="D144" s="18"/>
      <c r="E144" s="18"/>
      <c r="F144" s="9"/>
      <c r="G144" s="18"/>
      <c r="H144" s="9"/>
      <c r="I144" s="29"/>
    </row>
    <row r="145" spans="1:9" x14ac:dyDescent="0.2">
      <c r="A145" s="16"/>
      <c r="B145" s="16"/>
      <c r="C145" s="16"/>
      <c r="D145" s="18"/>
      <c r="E145" s="18"/>
      <c r="F145" s="9"/>
      <c r="G145" s="18"/>
      <c r="H145" s="9"/>
      <c r="I145" s="29"/>
    </row>
    <row r="146" spans="1:9" x14ac:dyDescent="0.2">
      <c r="A146" s="16"/>
      <c r="B146" s="16"/>
      <c r="C146" s="16"/>
      <c r="D146" s="18"/>
      <c r="E146" s="18"/>
      <c r="F146" s="9"/>
      <c r="G146" s="30"/>
      <c r="H146" s="9"/>
      <c r="I146" s="29"/>
    </row>
    <row r="147" spans="1:9" x14ac:dyDescent="0.2">
      <c r="A147" s="16"/>
      <c r="B147" s="16"/>
      <c r="C147" s="16"/>
      <c r="D147" s="18"/>
      <c r="E147" s="18"/>
      <c r="F147" s="9"/>
      <c r="G147" s="18"/>
      <c r="H147" s="9"/>
      <c r="I147" s="29"/>
    </row>
    <row r="148" spans="1:9" x14ac:dyDescent="0.2">
      <c r="A148" s="16"/>
      <c r="B148" s="16"/>
      <c r="C148" s="16"/>
      <c r="D148" s="18"/>
      <c r="E148" s="18"/>
      <c r="F148" s="9"/>
      <c r="G148" s="18"/>
      <c r="H148" s="9"/>
      <c r="I148" s="29"/>
    </row>
    <row r="149" spans="1:9" x14ac:dyDescent="0.2">
      <c r="A149" s="16"/>
      <c r="B149" s="16"/>
      <c r="C149" s="16"/>
      <c r="D149" s="18"/>
      <c r="E149" s="18"/>
      <c r="F149" s="9"/>
      <c r="G149" s="18"/>
      <c r="H149" s="9"/>
      <c r="I149" s="29"/>
    </row>
    <row r="150" spans="1:9" x14ac:dyDescent="0.2">
      <c r="A150" s="16"/>
      <c r="B150" s="16"/>
      <c r="C150" s="16"/>
      <c r="D150" s="18"/>
      <c r="E150" s="18"/>
      <c r="F150" s="9"/>
      <c r="G150" s="18"/>
      <c r="H150" s="9"/>
      <c r="I150" s="29"/>
    </row>
    <row r="151" spans="1:9" x14ac:dyDescent="0.2">
      <c r="A151" s="16"/>
      <c r="B151" s="16"/>
      <c r="C151" s="16"/>
      <c r="D151" s="18"/>
      <c r="E151" s="18"/>
      <c r="F151" s="9"/>
      <c r="G151" s="18"/>
      <c r="H151" s="9"/>
      <c r="I151" s="29"/>
    </row>
    <row r="152" spans="1:9" x14ac:dyDescent="0.2">
      <c r="A152" s="16"/>
      <c r="B152" s="16"/>
      <c r="C152" s="16"/>
      <c r="D152" s="18"/>
      <c r="E152" s="18"/>
      <c r="F152" s="9"/>
      <c r="G152" s="18"/>
      <c r="H152" s="9"/>
      <c r="I152" s="29"/>
    </row>
    <row r="153" spans="1:9" x14ac:dyDescent="0.2">
      <c r="A153" s="16"/>
      <c r="B153" s="16"/>
      <c r="C153" s="16"/>
      <c r="D153" s="18"/>
      <c r="E153" s="18"/>
      <c r="F153" s="9"/>
      <c r="G153" s="18"/>
      <c r="H153" s="9"/>
      <c r="I153" s="29"/>
    </row>
    <row r="154" spans="1:9" x14ac:dyDescent="0.2">
      <c r="A154" s="16"/>
      <c r="B154" s="16"/>
      <c r="C154" s="16"/>
      <c r="D154" s="18"/>
      <c r="E154" s="18"/>
      <c r="F154" s="9"/>
      <c r="G154" s="18"/>
      <c r="H154" s="9"/>
      <c r="I154" s="29"/>
    </row>
    <row r="155" spans="1:9" x14ac:dyDescent="0.2">
      <c r="A155" s="16"/>
      <c r="B155" s="16"/>
      <c r="C155" s="16"/>
      <c r="D155" s="18"/>
      <c r="E155" s="18"/>
      <c r="F155" s="9"/>
      <c r="G155" s="18"/>
      <c r="H155" s="9"/>
      <c r="I155" s="29"/>
    </row>
    <row r="156" spans="1:9" x14ac:dyDescent="0.2">
      <c r="A156" s="16"/>
      <c r="B156" s="16"/>
      <c r="C156" s="16"/>
      <c r="D156" s="18"/>
      <c r="E156" s="18"/>
      <c r="F156" s="9"/>
      <c r="G156" s="18"/>
      <c r="H156" s="9"/>
      <c r="I156" s="29"/>
    </row>
    <row r="157" spans="1:9" x14ac:dyDescent="0.2">
      <c r="A157" s="16"/>
      <c r="B157" s="16"/>
      <c r="C157" s="16"/>
      <c r="D157" s="18"/>
      <c r="E157" s="18"/>
      <c r="F157" s="9"/>
      <c r="G157" s="18"/>
      <c r="H157" s="9"/>
      <c r="I157" s="29"/>
    </row>
    <row r="158" spans="1:9" x14ac:dyDescent="0.2">
      <c r="A158" s="16"/>
      <c r="B158" s="16"/>
      <c r="C158" s="16"/>
      <c r="D158" s="18"/>
      <c r="E158" s="18"/>
      <c r="F158" s="9"/>
      <c r="G158" s="18"/>
      <c r="H158" s="9"/>
      <c r="I158" s="29"/>
    </row>
    <row r="159" spans="1:9" x14ac:dyDescent="0.2">
      <c r="A159" s="16"/>
      <c r="B159" s="16"/>
      <c r="C159" s="16"/>
      <c r="D159" s="18"/>
      <c r="E159" s="18"/>
      <c r="F159" s="9"/>
      <c r="G159" s="18"/>
      <c r="H159" s="9"/>
      <c r="I159" s="29"/>
    </row>
    <row r="160" spans="1:9" x14ac:dyDescent="0.2">
      <c r="A160" s="16"/>
      <c r="B160" s="16"/>
      <c r="C160" s="16"/>
      <c r="D160" s="18"/>
      <c r="E160" s="18"/>
      <c r="F160" s="9"/>
      <c r="G160" s="18"/>
      <c r="H160" s="9"/>
      <c r="I160" s="29"/>
    </row>
    <row r="162" spans="1:9" x14ac:dyDescent="0.2">
      <c r="A162" s="16"/>
      <c r="B162" s="16"/>
      <c r="C162" s="16"/>
      <c r="D162" s="18"/>
      <c r="E162" s="18"/>
      <c r="F162" s="9"/>
      <c r="G162" s="18"/>
      <c r="H162" s="9"/>
      <c r="I162" s="29"/>
    </row>
    <row r="163" spans="1:9" x14ac:dyDescent="0.2">
      <c r="A163" s="16"/>
      <c r="B163" s="16"/>
      <c r="C163" s="16"/>
      <c r="D163" s="18"/>
      <c r="E163" s="18"/>
      <c r="F163" s="9"/>
      <c r="G163" s="18"/>
      <c r="H163" s="9"/>
      <c r="I163" s="29"/>
    </row>
    <row r="164" spans="1:9" x14ac:dyDescent="0.2">
      <c r="A164" s="16"/>
      <c r="B164" s="16"/>
      <c r="C164" s="16"/>
      <c r="D164" s="18"/>
      <c r="E164" s="18"/>
      <c r="F164" s="9"/>
      <c r="G164" s="18"/>
      <c r="H164" s="9"/>
      <c r="I164" s="29"/>
    </row>
    <row r="165" spans="1:9" x14ac:dyDescent="0.2">
      <c r="A165" s="16"/>
      <c r="B165" s="16"/>
      <c r="C165" s="16"/>
      <c r="D165" s="18"/>
      <c r="E165" s="18"/>
      <c r="F165" s="9"/>
      <c r="G165" s="18"/>
      <c r="H165" s="9"/>
      <c r="I165" s="29"/>
    </row>
    <row r="166" spans="1:9" x14ac:dyDescent="0.2">
      <c r="A166" s="16"/>
      <c r="B166" s="16"/>
      <c r="C166" s="16"/>
      <c r="D166" s="18"/>
      <c r="E166" s="18"/>
      <c r="F166" s="9"/>
      <c r="G166" s="18"/>
      <c r="H166" s="9"/>
      <c r="I166" s="29"/>
    </row>
    <row r="167" spans="1:9" x14ac:dyDescent="0.2">
      <c r="A167" s="16"/>
      <c r="B167" s="16"/>
      <c r="C167" s="16"/>
      <c r="D167" s="18"/>
      <c r="E167" s="18"/>
      <c r="F167" s="9"/>
      <c r="G167" s="18"/>
      <c r="H167" s="9"/>
      <c r="I167" s="29"/>
    </row>
    <row r="168" spans="1:9" x14ac:dyDescent="0.2">
      <c r="A168" s="16"/>
      <c r="B168" s="16"/>
      <c r="C168" s="16"/>
      <c r="D168" s="18"/>
      <c r="E168" s="18"/>
      <c r="F168" s="9"/>
      <c r="G168" s="18"/>
      <c r="H168" s="9"/>
      <c r="I168" s="29"/>
    </row>
    <row r="169" spans="1:9" x14ac:dyDescent="0.2">
      <c r="A169" s="16"/>
      <c r="B169" s="16"/>
      <c r="C169" s="16"/>
      <c r="D169" s="18"/>
      <c r="E169" s="18"/>
      <c r="F169" s="9"/>
      <c r="G169" s="18"/>
      <c r="H169" s="9"/>
      <c r="I169" s="29"/>
    </row>
    <row r="170" spans="1:9" x14ac:dyDescent="0.2">
      <c r="A170" s="16"/>
      <c r="B170" s="16"/>
      <c r="C170" s="16"/>
      <c r="D170" s="18"/>
      <c r="E170" s="18"/>
      <c r="F170" s="9"/>
      <c r="G170" s="17"/>
      <c r="H170" s="9"/>
      <c r="I170" s="29"/>
    </row>
    <row r="171" spans="1:9" x14ac:dyDescent="0.2">
      <c r="A171" s="16"/>
      <c r="B171" s="16"/>
      <c r="C171" s="16"/>
      <c r="D171" s="18"/>
      <c r="E171" s="18"/>
      <c r="F171" s="9"/>
      <c r="G171" s="18"/>
      <c r="H171" s="9"/>
      <c r="I171" s="29"/>
    </row>
    <row r="172" spans="1:9" x14ac:dyDescent="0.2">
      <c r="A172" s="16"/>
      <c r="B172" s="16"/>
      <c r="C172" s="16"/>
      <c r="D172" s="18"/>
      <c r="E172" s="18"/>
      <c r="F172" s="9"/>
      <c r="G172" s="18"/>
      <c r="H172" s="9"/>
      <c r="I172" s="29"/>
    </row>
    <row r="173" spans="1:9" x14ac:dyDescent="0.2">
      <c r="A173" s="16"/>
      <c r="B173" s="16"/>
      <c r="C173" s="16"/>
      <c r="D173" s="18"/>
      <c r="E173" s="18"/>
      <c r="F173" s="9"/>
      <c r="G173" s="17"/>
      <c r="H173" s="9"/>
      <c r="I173" s="29"/>
    </row>
    <row r="174" spans="1:9" x14ac:dyDescent="0.2">
      <c r="A174" s="16"/>
      <c r="B174" s="16"/>
      <c r="C174" s="16"/>
      <c r="D174" s="18"/>
      <c r="E174" s="18"/>
      <c r="F174" s="9"/>
      <c r="G174" s="17"/>
      <c r="H174" s="9"/>
      <c r="I174" s="29"/>
    </row>
    <row r="175" spans="1:9" x14ac:dyDescent="0.2">
      <c r="A175" s="16"/>
      <c r="B175" s="16"/>
      <c r="C175" s="16"/>
      <c r="D175" s="18"/>
      <c r="E175" s="18"/>
      <c r="F175" s="9"/>
      <c r="G175" s="18"/>
      <c r="H175" s="9"/>
      <c r="I175" s="29"/>
    </row>
    <row r="176" spans="1:9" x14ac:dyDescent="0.2">
      <c r="A176" s="16"/>
      <c r="B176" s="16"/>
      <c r="C176" s="16"/>
      <c r="D176" s="18"/>
      <c r="E176" s="18"/>
      <c r="F176" s="9"/>
      <c r="G176" s="18"/>
      <c r="H176" s="9"/>
      <c r="I176" s="29"/>
    </row>
    <row r="177" spans="1:9" x14ac:dyDescent="0.2">
      <c r="A177" s="16"/>
      <c r="B177" s="16"/>
      <c r="C177" s="16"/>
      <c r="D177" s="18"/>
      <c r="E177" s="18"/>
      <c r="F177" s="9"/>
      <c r="G177" s="18"/>
      <c r="H177" s="9"/>
      <c r="I177" s="29"/>
    </row>
    <row r="178" spans="1:9" x14ac:dyDescent="0.2">
      <c r="A178" s="16"/>
      <c r="B178" s="16"/>
      <c r="C178" s="16"/>
      <c r="D178" s="17"/>
      <c r="E178" s="17"/>
      <c r="F178" s="9"/>
      <c r="G178" s="18"/>
      <c r="H178" s="9"/>
      <c r="I178" s="29"/>
    </row>
    <row r="179" spans="1:9" x14ac:dyDescent="0.2">
      <c r="A179" s="16"/>
      <c r="B179" s="16"/>
      <c r="C179" s="16"/>
      <c r="D179" s="17"/>
      <c r="E179" s="17"/>
      <c r="F179" s="9"/>
      <c r="G179" s="18"/>
      <c r="H179" s="9"/>
      <c r="I179" s="29"/>
    </row>
    <row r="180" spans="1:9" x14ac:dyDescent="0.2">
      <c r="A180" s="16"/>
      <c r="B180" s="16"/>
      <c r="C180" s="16"/>
      <c r="D180" s="17"/>
      <c r="E180" s="17"/>
      <c r="F180" s="9"/>
      <c r="G180" s="18"/>
      <c r="H180" s="9"/>
      <c r="I180" s="29"/>
    </row>
    <row r="181" spans="1:9" ht="16" customHeight="1" x14ac:dyDescent="0.2"/>
  </sheetData>
  <mergeCells count="3">
    <mergeCell ref="A6:H6"/>
    <mergeCell ref="A5:H5"/>
    <mergeCell ref="A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SHEET</vt:lpstr>
      <vt:lpstr>SI TABLE 6.1</vt:lpstr>
      <vt:lpstr>SI TABLE 6.2</vt:lpstr>
      <vt:lpstr>SI TABLE 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2022-09-11T17:01:08Z</dcterms:created>
  <dcterms:modified xsi:type="dcterms:W3CDTF">2022-09-14T13:08:11Z</dcterms:modified>
</cp:coreProperties>
</file>