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/>
  <mc:AlternateContent xmlns:mc="http://schemas.openxmlformats.org/markup-compatibility/2006">
    <mc:Choice Requires="x15">
      <x15ac:absPath xmlns:x15ac="http://schemas.microsoft.com/office/spreadsheetml/2010/11/ac" url="/Users/travisbayer/Downloads/"/>
    </mc:Choice>
  </mc:AlternateContent>
  <xr:revisionPtr revIDLastSave="0" documentId="8_{41B4EC11-4E2A-0F4D-9D55-71667EA9A374}" xr6:coauthVersionLast="47" xr6:coauthVersionMax="47" xr10:uidLastSave="{00000000-0000-0000-0000-000000000000}"/>
  <bookViews>
    <workbookView xWindow="1060" yWindow="500" windowWidth="27740" windowHeight="17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1" l="1"/>
  <c r="E33" i="1"/>
  <c r="I32" i="1"/>
  <c r="E32" i="1"/>
  <c r="I31" i="1"/>
  <c r="E31" i="1"/>
  <c r="E30" i="1"/>
  <c r="D30" i="1"/>
  <c r="E29" i="1"/>
  <c r="D29" i="1"/>
  <c r="I28" i="1"/>
  <c r="E28" i="1"/>
  <c r="D28" i="1"/>
  <c r="I27" i="1"/>
  <c r="E27" i="1"/>
  <c r="D27" i="1"/>
  <c r="I26" i="1"/>
  <c r="E26" i="1"/>
  <c r="D26" i="1"/>
  <c r="I25" i="1"/>
  <c r="E25" i="1"/>
  <c r="D25" i="1"/>
  <c r="E24" i="1"/>
  <c r="D24" i="1"/>
  <c r="E23" i="1"/>
  <c r="D23" i="1"/>
  <c r="I22" i="1"/>
  <c r="E22" i="1"/>
  <c r="I21" i="1"/>
  <c r="E21" i="1"/>
  <c r="I20" i="1"/>
  <c r="E20" i="1"/>
  <c r="I17" i="1"/>
  <c r="E17" i="1"/>
  <c r="I16" i="1"/>
  <c r="E16" i="1"/>
  <c r="I15" i="1"/>
  <c r="E15" i="1"/>
  <c r="E14" i="1"/>
  <c r="I13" i="1"/>
  <c r="E13" i="1"/>
  <c r="E12" i="1"/>
  <c r="D12" i="1"/>
  <c r="I11" i="1"/>
  <c r="E11" i="1"/>
  <c r="D11" i="1"/>
  <c r="I10" i="1"/>
  <c r="E10" i="1"/>
  <c r="D10" i="1"/>
  <c r="E9" i="1"/>
  <c r="D9" i="1"/>
  <c r="I8" i="1"/>
  <c r="E8" i="1"/>
  <c r="D8" i="1"/>
  <c r="E7" i="1"/>
  <c r="D7" i="1"/>
  <c r="I6" i="1"/>
  <c r="E6" i="1"/>
  <c r="I5" i="1"/>
  <c r="E5" i="1"/>
  <c r="I4" i="1"/>
  <c r="E4" i="1"/>
</calcChain>
</file>

<file path=xl/sharedStrings.xml><?xml version="1.0" encoding="utf-8"?>
<sst xmlns="http://schemas.openxmlformats.org/spreadsheetml/2006/main" count="193" uniqueCount="103">
  <si>
    <t>Table S1: ONT sequencing information for 32 individuals sequenced for methylome analysis</t>
  </si>
  <si>
    <t>Individual_Name</t>
  </si>
  <si>
    <t>Library</t>
  </si>
  <si>
    <t>Sequencing_ID</t>
  </si>
  <si>
    <t>Pool</t>
  </si>
  <si>
    <t>Barcode</t>
  </si>
  <si>
    <t>Treatment</t>
  </si>
  <si>
    <t>Group</t>
  </si>
  <si>
    <t>Zeb_Concentration</t>
  </si>
  <si>
    <t>Sequencing_data(Mbases)</t>
  </si>
  <si>
    <t>Enriched_Avg_RD*2</t>
  </si>
  <si>
    <t>Enriched_Median_RD*2</t>
  </si>
  <si>
    <t>DMSO_2_Re-Runs_combined</t>
  </si>
  <si>
    <t>ATH_Zeb_Exp1_Pool2.barcode02,
Ath_Zeb_Exp1_Pool4.barcode02</t>
  </si>
  <si>
    <t>2022_04_13_120701,
2022_04_15_165501</t>
  </si>
  <si>
    <t>Pool2,Pool4</t>
  </si>
  <si>
    <t>barcode02</t>
  </si>
  <si>
    <t>DMSO</t>
  </si>
  <si>
    <t>C</t>
  </si>
  <si>
    <t>Water_2</t>
  </si>
  <si>
    <t>ATH_Zeb_Exp1_Pool2.barcode06</t>
  </si>
  <si>
    <t>2022_04_13_120701</t>
  </si>
  <si>
    <t>Pool2</t>
  </si>
  <si>
    <t>Water</t>
  </si>
  <si>
    <t>Water_1</t>
  </si>
  <si>
    <t>ATH_Zeb_Exp1_Pool4.barcode01</t>
  </si>
  <si>
    <t>2022_04_15_165501</t>
  </si>
  <si>
    <t>Pool4</t>
  </si>
  <si>
    <t>DMSO_3</t>
  </si>
  <si>
    <t>ATH_Zeb_Exp1_Pool4.barcode07</t>
  </si>
  <si>
    <t>Water_11_R2</t>
  </si>
  <si>
    <t>ZEB_EXP_3_Pool3_R1.barcode04</t>
  </si>
  <si>
    <t>2022_08_15_171304</t>
  </si>
  <si>
    <t>Water_8_R2</t>
  </si>
  <si>
    <t>ZEB_EXP_3_Pool4_R1.barcode07</t>
  </si>
  <si>
    <t>2022_08_15_171432</t>
  </si>
  <si>
    <t>Water_2_R2</t>
  </si>
  <si>
    <t>ZEB_EXP_3_POOL5_R1.barcode09</t>
  </si>
  <si>
    <t>2022_08_24_152333</t>
  </si>
  <si>
    <t>DMSO_1_R2</t>
  </si>
  <si>
    <t>ZEB_EXP_3_POOL5_R1.barcode10</t>
  </si>
  <si>
    <t>DMSO_2_R2</t>
  </si>
  <si>
    <t>ZEB_EXP_3_POOL6.barcode09</t>
  </si>
  <si>
    <t>2022_08_24_151844</t>
  </si>
  <si>
    <t>DMSO_11_R2</t>
  </si>
  <si>
    <t>ZEB_EXP_3_POOL6.barcode10</t>
  </si>
  <si>
    <t>Water_1_R2</t>
  </si>
  <si>
    <t>ZEB_EXP3_Pool1_R1.barcode01</t>
  </si>
  <si>
    <t>2022_08_15_171128</t>
  </si>
  <si>
    <t>Pool1</t>
  </si>
  <si>
    <t>DMSO_8_R2</t>
  </si>
  <si>
    <t>ZEB_EXP3_Pool2_R1.barcode10</t>
  </si>
  <si>
    <t>2022_08_12_174501</t>
  </si>
  <si>
    <t>Zeb_25_3</t>
  </si>
  <si>
    <t>ATH_Zeb_Exp1_Pool2.barcode03</t>
  </si>
  <si>
    <t>Zeb25</t>
  </si>
  <si>
    <t>T</t>
  </si>
  <si>
    <t>Zeb_50_7</t>
  </si>
  <si>
    <t>ATH_Zeb_Exp1_Pool2.barcode09</t>
  </si>
  <si>
    <t>Zeb50</t>
  </si>
  <si>
    <t>Zeb_100_6</t>
  </si>
  <si>
    <t>ATH_Zeb_Exp1_Pool2.barcode10</t>
  </si>
  <si>
    <t>Zeb100</t>
  </si>
  <si>
    <t>Zeb_50_1_reruns_combined</t>
  </si>
  <si>
    <t>ATH_Zeb_Exp1_Pool3.barcode04,
Ath_Zeb_Exp1_Pool4.barcode04</t>
  </si>
  <si>
    <t>2022_04_13_120201,
2022_04_15_165501</t>
  </si>
  <si>
    <t>Pool3,Pool4</t>
  </si>
  <si>
    <t>barcode04</t>
  </si>
  <si>
    <t>Zeb_25_4_reruns_combined</t>
  </si>
  <si>
    <t>ATH_Zeb_Exp1_Pool3.barcode08,
Ath_Zeb_Exp1_Pool4.barcode08</t>
  </si>
  <si>
    <t>barcode08</t>
  </si>
  <si>
    <t>Zeb_100_8</t>
  </si>
  <si>
    <t>ATH_Zeb_Exp1_Pool3.barcode10</t>
  </si>
  <si>
    <t>2022_04_13_120201</t>
  </si>
  <si>
    <t>Pool3</t>
  </si>
  <si>
    <t>Zeb_25_5</t>
  </si>
  <si>
    <t>ATH_Zeb_Exp1_Pool4.barcode03</t>
  </si>
  <si>
    <t>Zeb_50_3</t>
  </si>
  <si>
    <t>ATH_Zeb_Exp1_Pool4.barcode09</t>
  </si>
  <si>
    <t>Zeb25_8_R2</t>
  </si>
  <si>
    <t>ZEB_EXP_3_Pool3_R1.barcode05</t>
  </si>
  <si>
    <t>Zeb100_8_R2</t>
  </si>
  <si>
    <t>ZEB_EXP_3_Pool3_R1.barcode06</t>
  </si>
  <si>
    <t>Zeb50_8_R2</t>
  </si>
  <si>
    <t>ZEB_EXP_3_Pool4_R1.barcode08</t>
  </si>
  <si>
    <t>Zeb100_10_R2</t>
  </si>
  <si>
    <t>ZEB_EXP_3_Pool4_R1.barcode09</t>
  </si>
  <si>
    <t>Zeb25_7_R2</t>
  </si>
  <si>
    <t>ZEB_EXP_3_POOL5_R1.barcode11</t>
  </si>
  <si>
    <t>Zeb100_1_R2</t>
  </si>
  <si>
    <t>ZEB_EXP_3_POOL5_R1.barcode12</t>
  </si>
  <si>
    <t>Zeb50_11_R2</t>
  </si>
  <si>
    <t>ZEB_EXP_3_POOL6.barcode11</t>
  </si>
  <si>
    <t>Zeb100_2_R2</t>
  </si>
  <si>
    <t>ZEB_EXP_3_POOL6.barcode12</t>
  </si>
  <si>
    <t>Zeb25_1_R2</t>
  </si>
  <si>
    <t>ZEB_EXP3_Pool1_R1.barcode02</t>
  </si>
  <si>
    <t>Zeb50_1_R2</t>
  </si>
  <si>
    <t>ZEB_EXP3_Pool1_R1.barcode03</t>
  </si>
  <si>
    <t>Zeb25_6_R2</t>
  </si>
  <si>
    <t>ZEB_EXP3_Pool2_R1.barcode11</t>
  </si>
  <si>
    <t>Zeb50_5_R2</t>
  </si>
  <si>
    <t>ZEB_EXP3_Pool2_R1.barcode12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</si>
</sst>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Inconsolat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0" borderId="0" xfId="0" applyFont="1"/>
    <xf numFmtId="0" fontId="3" fillId="2" borderId="0" xfId="0" applyFont="1" applyFill="1"/>
    <xf numFmtId="0" fontId="3" fillId="0" borderId="0" xfId="0" applyFont="1"/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right"/>
    </xf>
    <xf numFmtId="0" fontId="3" fillId="0" borderId="0" xfId="0" applyFont="1" applyAlignment="1">
      <alignment horizontal="right"/>
    </xf>
    <xf numFmtId="0" fontId="3" fillId="2" borderId="0" xfId="0" applyFont="1" applyFill="1" applyAlignment="1">
      <alignment horizontal="center"/>
    </xf>
    <xf numFmtId="164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34"/>
  <sheetViews>
    <sheetView tabSelected="1" workbookViewId="0">
      <selection activeCell="A2" sqref="A2"/>
    </sheetView>
  </sheetViews>
  <sheetFormatPr baseColWidth="10" defaultColWidth="12.6640625" defaultRowHeight="15.75" customHeight="1" x14ac:dyDescent="0.15"/>
  <cols>
    <col min="9" max="9" width="22" customWidth="1"/>
  </cols>
  <sheetData>
    <row r="1" spans="1:11" ht="15.75" customHeight="1" x14ac:dyDescent="0.15">
      <c r="A1" s="1" t="s">
        <v>0</v>
      </c>
    </row>
    <row r="2" spans="1:11" ht="15.75" customHeight="1" x14ac:dyDescent="0.15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2" t="s">
        <v>7</v>
      </c>
      <c r="H2" s="5" t="s">
        <v>8</v>
      </c>
      <c r="I2" s="6" t="s">
        <v>9</v>
      </c>
      <c r="J2" s="5" t="s">
        <v>10</v>
      </c>
      <c r="K2" s="7" t="s">
        <v>11</v>
      </c>
    </row>
    <row r="3" spans="1:11" ht="15.75" customHeight="1" x14ac:dyDescent="0.15">
      <c r="A3" s="8" t="s">
        <v>12</v>
      </c>
      <c r="B3" s="9" t="s">
        <v>13</v>
      </c>
      <c r="C3" s="10" t="s">
        <v>14</v>
      </c>
      <c r="D3" s="10" t="s">
        <v>15</v>
      </c>
      <c r="E3" s="10" t="s">
        <v>16</v>
      </c>
      <c r="F3" s="9" t="s">
        <v>17</v>
      </c>
      <c r="G3" s="9" t="s">
        <v>18</v>
      </c>
      <c r="H3" s="11">
        <v>0</v>
      </c>
      <c r="I3" s="12">
        <v>350.6</v>
      </c>
      <c r="J3" s="12">
        <v>14.26558</v>
      </c>
      <c r="K3" s="12">
        <v>8</v>
      </c>
    </row>
    <row r="4" spans="1:11" ht="15.75" customHeight="1" x14ac:dyDescent="0.15">
      <c r="A4" s="8" t="s">
        <v>19</v>
      </c>
      <c r="B4" s="8" t="s">
        <v>20</v>
      </c>
      <c r="C4" s="10" t="s">
        <v>21</v>
      </c>
      <c r="D4" s="10" t="s">
        <v>22</v>
      </c>
      <c r="E4" s="10" t="str">
        <f t="shared" ref="E4:E17" si="0">RIGHT(B4,LEN(B4) - (FIND(".",B4)))</f>
        <v>barcode06</v>
      </c>
      <c r="F4" s="9" t="s">
        <v>23</v>
      </c>
      <c r="G4" s="9" t="s">
        <v>18</v>
      </c>
      <c r="H4" s="11">
        <v>0</v>
      </c>
      <c r="I4" s="12">
        <f>704.2</f>
        <v>704.2</v>
      </c>
      <c r="J4" s="12">
        <v>23.478000000000002</v>
      </c>
      <c r="K4" s="12">
        <v>14</v>
      </c>
    </row>
    <row r="5" spans="1:11" ht="15.75" customHeight="1" x14ac:dyDescent="0.15">
      <c r="A5" s="8" t="s">
        <v>24</v>
      </c>
      <c r="B5" s="9" t="s">
        <v>25</v>
      </c>
      <c r="C5" s="10" t="s">
        <v>26</v>
      </c>
      <c r="D5" s="10" t="s">
        <v>27</v>
      </c>
      <c r="E5" s="10" t="str">
        <f t="shared" si="0"/>
        <v>barcode01</v>
      </c>
      <c r="F5" s="9" t="s">
        <v>23</v>
      </c>
      <c r="G5" s="9" t="s">
        <v>18</v>
      </c>
      <c r="H5" s="11">
        <v>0</v>
      </c>
      <c r="I5" s="12">
        <f>442.4</f>
        <v>442.4</v>
      </c>
      <c r="J5" s="12">
        <v>15.2332</v>
      </c>
      <c r="K5" s="12">
        <v>10</v>
      </c>
    </row>
    <row r="6" spans="1:11" ht="15.75" customHeight="1" x14ac:dyDescent="0.15">
      <c r="A6" s="8" t="s">
        <v>28</v>
      </c>
      <c r="B6" s="9" t="s">
        <v>29</v>
      </c>
      <c r="C6" s="10" t="s">
        <v>26</v>
      </c>
      <c r="D6" s="10" t="s">
        <v>27</v>
      </c>
      <c r="E6" s="10" t="str">
        <f t="shared" si="0"/>
        <v>barcode07</v>
      </c>
      <c r="F6" s="9" t="s">
        <v>17</v>
      </c>
      <c r="G6" s="9" t="s">
        <v>18</v>
      </c>
      <c r="H6" s="11">
        <v>0</v>
      </c>
      <c r="I6" s="12">
        <f>346.7</f>
        <v>346.7</v>
      </c>
      <c r="J6" s="12">
        <v>12.283580000000001</v>
      </c>
      <c r="K6" s="12">
        <v>8</v>
      </c>
    </row>
    <row r="7" spans="1:11" ht="15.75" customHeight="1" x14ac:dyDescent="0.15">
      <c r="A7" s="9" t="s">
        <v>30</v>
      </c>
      <c r="B7" s="9" t="s">
        <v>31</v>
      </c>
      <c r="C7" s="10" t="s">
        <v>32</v>
      </c>
      <c r="D7" s="10" t="str">
        <f t="shared" ref="D7:D12" si="1">CONCATENATE("Pool",MID(B7,15,1))</f>
        <v>Pool3</v>
      </c>
      <c r="E7" s="10" t="str">
        <f t="shared" si="0"/>
        <v>barcode04</v>
      </c>
      <c r="F7" s="9" t="s">
        <v>23</v>
      </c>
      <c r="G7" s="9" t="s">
        <v>18</v>
      </c>
      <c r="H7" s="11">
        <v>0</v>
      </c>
      <c r="I7" s="12">
        <v>678.8</v>
      </c>
      <c r="J7" s="12">
        <v>19.392600000000002</v>
      </c>
      <c r="K7" s="12">
        <v>14</v>
      </c>
    </row>
    <row r="8" spans="1:11" ht="15.75" customHeight="1" x14ac:dyDescent="0.15">
      <c r="A8" s="9" t="s">
        <v>33</v>
      </c>
      <c r="B8" s="9" t="s">
        <v>34</v>
      </c>
      <c r="C8" s="10" t="s">
        <v>35</v>
      </c>
      <c r="D8" s="10" t="str">
        <f t="shared" si="1"/>
        <v>Pool4</v>
      </c>
      <c r="E8" s="10" t="str">
        <f t="shared" si="0"/>
        <v>barcode07</v>
      </c>
      <c r="F8" s="9" t="s">
        <v>23</v>
      </c>
      <c r="G8" s="9" t="s">
        <v>18</v>
      </c>
      <c r="H8" s="11">
        <v>0</v>
      </c>
      <c r="I8" s="12">
        <f>889.8</f>
        <v>889.8</v>
      </c>
      <c r="J8" s="12">
        <v>27.981999999999999</v>
      </c>
      <c r="K8" s="12">
        <v>18</v>
      </c>
    </row>
    <row r="9" spans="1:11" ht="15.75" customHeight="1" x14ac:dyDescent="0.15">
      <c r="A9" s="8" t="s">
        <v>36</v>
      </c>
      <c r="B9" s="9" t="s">
        <v>37</v>
      </c>
      <c r="C9" s="10" t="s">
        <v>38</v>
      </c>
      <c r="D9" s="10" t="str">
        <f t="shared" si="1"/>
        <v>Pool5</v>
      </c>
      <c r="E9" s="10" t="str">
        <f t="shared" si="0"/>
        <v>barcode09</v>
      </c>
      <c r="F9" s="9" t="s">
        <v>23</v>
      </c>
      <c r="G9" s="9" t="s">
        <v>18</v>
      </c>
      <c r="H9" s="11">
        <v>0</v>
      </c>
      <c r="I9" s="12">
        <v>864.2</v>
      </c>
      <c r="J9" s="12">
        <v>30.833600000000001</v>
      </c>
      <c r="K9" s="12">
        <v>22</v>
      </c>
    </row>
    <row r="10" spans="1:11" ht="15.75" customHeight="1" x14ac:dyDescent="0.15">
      <c r="A10" s="9" t="s">
        <v>39</v>
      </c>
      <c r="B10" s="9" t="s">
        <v>40</v>
      </c>
      <c r="C10" s="10" t="s">
        <v>38</v>
      </c>
      <c r="D10" s="10" t="str">
        <f t="shared" si="1"/>
        <v>Pool5</v>
      </c>
      <c r="E10" s="10" t="str">
        <f t="shared" si="0"/>
        <v>barcode10</v>
      </c>
      <c r="F10" s="9" t="s">
        <v>17</v>
      </c>
      <c r="G10" s="9" t="s">
        <v>18</v>
      </c>
      <c r="H10" s="11">
        <v>0</v>
      </c>
      <c r="I10" s="12">
        <f>1.1*1000</f>
        <v>1100</v>
      </c>
      <c r="J10" s="12">
        <v>41.267800000000001</v>
      </c>
      <c r="K10" s="12">
        <v>28</v>
      </c>
    </row>
    <row r="11" spans="1:11" ht="15.75" customHeight="1" x14ac:dyDescent="0.15">
      <c r="A11" s="8" t="s">
        <v>41</v>
      </c>
      <c r="B11" s="9" t="s">
        <v>42</v>
      </c>
      <c r="C11" s="10" t="s">
        <v>43</v>
      </c>
      <c r="D11" s="10" t="str">
        <f t="shared" si="1"/>
        <v>Pool6</v>
      </c>
      <c r="E11" s="10" t="str">
        <f t="shared" si="0"/>
        <v>barcode09</v>
      </c>
      <c r="F11" s="9" t="s">
        <v>17</v>
      </c>
      <c r="G11" s="9" t="s">
        <v>18</v>
      </c>
      <c r="H11" s="11">
        <v>0</v>
      </c>
      <c r="I11" s="12">
        <f>263.7</f>
        <v>263.7</v>
      </c>
      <c r="J11" s="12">
        <v>9.8820800000000002</v>
      </c>
      <c r="K11" s="12">
        <v>6</v>
      </c>
    </row>
    <row r="12" spans="1:11" ht="15.75" customHeight="1" x14ac:dyDescent="0.15">
      <c r="A12" s="9" t="s">
        <v>44</v>
      </c>
      <c r="B12" s="9" t="s">
        <v>45</v>
      </c>
      <c r="C12" s="10" t="s">
        <v>43</v>
      </c>
      <c r="D12" s="10" t="str">
        <f t="shared" si="1"/>
        <v>Pool6</v>
      </c>
      <c r="E12" s="10" t="str">
        <f t="shared" si="0"/>
        <v>barcode10</v>
      </c>
      <c r="F12" s="9" t="s">
        <v>17</v>
      </c>
      <c r="G12" s="9" t="s">
        <v>18</v>
      </c>
      <c r="H12" s="11">
        <v>0</v>
      </c>
      <c r="I12" s="12">
        <v>277.3</v>
      </c>
      <c r="J12" s="12">
        <v>9.8896599999999992</v>
      </c>
      <c r="K12" s="12">
        <v>6</v>
      </c>
    </row>
    <row r="13" spans="1:11" ht="15.75" customHeight="1" x14ac:dyDescent="0.15">
      <c r="A13" s="9" t="s">
        <v>46</v>
      </c>
      <c r="B13" s="9" t="s">
        <v>47</v>
      </c>
      <c r="C13" s="10" t="s">
        <v>48</v>
      </c>
      <c r="D13" s="10" t="s">
        <v>49</v>
      </c>
      <c r="E13" s="13" t="str">
        <f t="shared" si="0"/>
        <v>barcode01</v>
      </c>
      <c r="F13" s="9" t="s">
        <v>23</v>
      </c>
      <c r="G13" s="9" t="s">
        <v>18</v>
      </c>
      <c r="H13" s="11">
        <v>0</v>
      </c>
      <c r="I13" s="12">
        <f>951.3+519.8</f>
        <v>1471.1</v>
      </c>
      <c r="J13" s="12">
        <v>42.261600000000001</v>
      </c>
      <c r="K13" s="12">
        <v>32</v>
      </c>
    </row>
    <row r="14" spans="1:11" ht="15.75" customHeight="1" x14ac:dyDescent="0.15">
      <c r="A14" s="9" t="s">
        <v>50</v>
      </c>
      <c r="B14" s="9" t="s">
        <v>51</v>
      </c>
      <c r="C14" s="10" t="s">
        <v>52</v>
      </c>
      <c r="D14" s="10" t="s">
        <v>22</v>
      </c>
      <c r="E14" s="10" t="str">
        <f t="shared" si="0"/>
        <v>barcode10</v>
      </c>
      <c r="F14" s="9" t="s">
        <v>17</v>
      </c>
      <c r="G14" s="9" t="s">
        <v>18</v>
      </c>
      <c r="H14" s="11">
        <v>0</v>
      </c>
      <c r="I14" s="14">
        <v>661.11258278145704</v>
      </c>
      <c r="J14" s="12">
        <v>24.590199999999999</v>
      </c>
      <c r="K14" s="12">
        <v>14</v>
      </c>
    </row>
    <row r="15" spans="1:11" ht="15.75" customHeight="1" x14ac:dyDescent="0.15">
      <c r="A15" s="9" t="s">
        <v>53</v>
      </c>
      <c r="B15" s="8" t="s">
        <v>54</v>
      </c>
      <c r="C15" s="10" t="s">
        <v>21</v>
      </c>
      <c r="D15" s="10" t="s">
        <v>22</v>
      </c>
      <c r="E15" s="10" t="str">
        <f t="shared" si="0"/>
        <v>barcode03</v>
      </c>
      <c r="F15" s="9" t="s">
        <v>55</v>
      </c>
      <c r="G15" s="9" t="s">
        <v>56</v>
      </c>
      <c r="H15" s="11">
        <v>25</v>
      </c>
      <c r="I15" s="12">
        <f>396.6</f>
        <v>396.6</v>
      </c>
      <c r="J15" s="12">
        <v>13.5313</v>
      </c>
      <c r="K15" s="12">
        <v>8</v>
      </c>
    </row>
    <row r="16" spans="1:11" ht="15.75" customHeight="1" x14ac:dyDescent="0.15">
      <c r="A16" s="9" t="s">
        <v>57</v>
      </c>
      <c r="B16" s="8" t="s">
        <v>58</v>
      </c>
      <c r="C16" s="10" t="s">
        <v>21</v>
      </c>
      <c r="D16" s="10" t="s">
        <v>22</v>
      </c>
      <c r="E16" s="10" t="str">
        <f t="shared" si="0"/>
        <v>barcode09</v>
      </c>
      <c r="F16" s="9" t="s">
        <v>59</v>
      </c>
      <c r="G16" s="9" t="s">
        <v>56</v>
      </c>
      <c r="H16" s="11">
        <v>50</v>
      </c>
      <c r="I16" s="12">
        <f t="shared" ref="I16:I17" si="2">2.2*1000</f>
        <v>2200</v>
      </c>
      <c r="J16" s="12">
        <v>72.086799999999997</v>
      </c>
      <c r="K16" s="12">
        <v>50</v>
      </c>
    </row>
    <row r="17" spans="1:11" ht="15.75" customHeight="1" x14ac:dyDescent="0.15">
      <c r="A17" s="9" t="s">
        <v>60</v>
      </c>
      <c r="B17" s="8" t="s">
        <v>61</v>
      </c>
      <c r="C17" s="10" t="s">
        <v>21</v>
      </c>
      <c r="D17" s="10" t="s">
        <v>22</v>
      </c>
      <c r="E17" s="10" t="str">
        <f t="shared" si="0"/>
        <v>barcode10</v>
      </c>
      <c r="F17" s="9" t="s">
        <v>62</v>
      </c>
      <c r="G17" s="9" t="s">
        <v>56</v>
      </c>
      <c r="H17" s="11">
        <v>100</v>
      </c>
      <c r="I17" s="12">
        <f t="shared" si="2"/>
        <v>2200</v>
      </c>
      <c r="J17" s="12">
        <v>73.271600000000007</v>
      </c>
      <c r="K17" s="12">
        <v>46</v>
      </c>
    </row>
    <row r="18" spans="1:11" ht="15.75" customHeight="1" x14ac:dyDescent="0.15">
      <c r="A18" s="8" t="s">
        <v>63</v>
      </c>
      <c r="B18" s="9" t="s">
        <v>64</v>
      </c>
      <c r="C18" s="10" t="s">
        <v>65</v>
      </c>
      <c r="D18" s="10" t="s">
        <v>66</v>
      </c>
      <c r="E18" s="10" t="s">
        <v>67</v>
      </c>
      <c r="F18" s="9" t="s">
        <v>59</v>
      </c>
      <c r="G18" s="9" t="s">
        <v>56</v>
      </c>
      <c r="H18" s="11">
        <v>50</v>
      </c>
      <c r="I18" s="12">
        <v>439.70000000000005</v>
      </c>
      <c r="J18" s="12">
        <v>16.8078</v>
      </c>
      <c r="K18" s="12">
        <v>10</v>
      </c>
    </row>
    <row r="19" spans="1:11" ht="15.75" customHeight="1" x14ac:dyDescent="0.15">
      <c r="A19" s="9" t="s">
        <v>68</v>
      </c>
      <c r="B19" s="9" t="s">
        <v>69</v>
      </c>
      <c r="C19" s="10" t="s">
        <v>65</v>
      </c>
      <c r="D19" s="10" t="s">
        <v>66</v>
      </c>
      <c r="E19" s="10" t="s">
        <v>70</v>
      </c>
      <c r="F19" s="9" t="s">
        <v>55</v>
      </c>
      <c r="G19" s="9" t="s">
        <v>56</v>
      </c>
      <c r="H19" s="11">
        <v>25</v>
      </c>
      <c r="I19" s="12">
        <v>1015.4</v>
      </c>
      <c r="J19" s="12">
        <v>34.550020000000004</v>
      </c>
      <c r="K19" s="12">
        <v>22</v>
      </c>
    </row>
    <row r="20" spans="1:11" ht="15.75" customHeight="1" x14ac:dyDescent="0.15">
      <c r="A20" s="8" t="s">
        <v>71</v>
      </c>
      <c r="B20" s="9" t="s">
        <v>72</v>
      </c>
      <c r="C20" s="10" t="s">
        <v>73</v>
      </c>
      <c r="D20" s="10" t="s">
        <v>74</v>
      </c>
      <c r="E20" s="10" t="str">
        <f t="shared" ref="E20:E34" si="3">RIGHT(B20,LEN(B20) - (FIND(".",B20)))</f>
        <v>barcode10</v>
      </c>
      <c r="F20" s="9" t="s">
        <v>62</v>
      </c>
      <c r="G20" s="9" t="s">
        <v>56</v>
      </c>
      <c r="H20" s="11">
        <v>100</v>
      </c>
      <c r="I20" s="12">
        <f>1.2*1000</f>
        <v>1200</v>
      </c>
      <c r="J20" s="12">
        <v>36.618400000000001</v>
      </c>
      <c r="K20" s="12">
        <v>22</v>
      </c>
    </row>
    <row r="21" spans="1:11" ht="15.75" customHeight="1" x14ac:dyDescent="0.15">
      <c r="A21" s="9" t="s">
        <v>75</v>
      </c>
      <c r="B21" s="9" t="s">
        <v>76</v>
      </c>
      <c r="C21" s="10" t="s">
        <v>26</v>
      </c>
      <c r="D21" s="10" t="s">
        <v>27</v>
      </c>
      <c r="E21" s="10" t="str">
        <f t="shared" si="3"/>
        <v>barcode03</v>
      </c>
      <c r="F21" s="9" t="s">
        <v>55</v>
      </c>
      <c r="G21" s="9" t="s">
        <v>56</v>
      </c>
      <c r="H21" s="11">
        <v>25</v>
      </c>
      <c r="I21" s="12">
        <f>222.3</f>
        <v>222.3</v>
      </c>
      <c r="J21" s="12">
        <v>8.1892600000000009</v>
      </c>
      <c r="K21" s="12">
        <v>4</v>
      </c>
    </row>
    <row r="22" spans="1:11" ht="15.75" customHeight="1" x14ac:dyDescent="0.15">
      <c r="A22" s="9" t="s">
        <v>77</v>
      </c>
      <c r="B22" s="9" t="s">
        <v>78</v>
      </c>
      <c r="C22" s="10" t="s">
        <v>26</v>
      </c>
      <c r="D22" s="10" t="s">
        <v>27</v>
      </c>
      <c r="E22" s="10" t="str">
        <f t="shared" si="3"/>
        <v>barcode09</v>
      </c>
      <c r="F22" s="9" t="s">
        <v>59</v>
      </c>
      <c r="G22" s="9" t="s">
        <v>56</v>
      </c>
      <c r="H22" s="11">
        <v>50</v>
      </c>
      <c r="I22" s="12">
        <f>353.3</f>
        <v>353.3</v>
      </c>
      <c r="J22" s="12">
        <v>12.622159999999999</v>
      </c>
      <c r="K22" s="12">
        <v>8</v>
      </c>
    </row>
    <row r="23" spans="1:11" ht="15.75" customHeight="1" x14ac:dyDescent="0.15">
      <c r="A23" s="9" t="s">
        <v>79</v>
      </c>
      <c r="B23" s="9" t="s">
        <v>80</v>
      </c>
      <c r="C23" s="10" t="s">
        <v>32</v>
      </c>
      <c r="D23" s="10" t="str">
        <f t="shared" ref="D23:D30" si="4">CONCATENATE("Pool",MID(B23,15,1))</f>
        <v>Pool3</v>
      </c>
      <c r="E23" s="10" t="str">
        <f t="shared" si="3"/>
        <v>barcode05</v>
      </c>
      <c r="F23" s="9" t="s">
        <v>55</v>
      </c>
      <c r="G23" s="9" t="s">
        <v>56</v>
      </c>
      <c r="H23" s="11">
        <v>25</v>
      </c>
      <c r="I23" s="12">
        <v>509.3</v>
      </c>
      <c r="J23" s="12">
        <v>13.93014</v>
      </c>
      <c r="K23" s="12">
        <v>8</v>
      </c>
    </row>
    <row r="24" spans="1:11" ht="15.75" customHeight="1" x14ac:dyDescent="0.15">
      <c r="A24" s="8" t="s">
        <v>81</v>
      </c>
      <c r="B24" s="9" t="s">
        <v>82</v>
      </c>
      <c r="C24" s="10" t="s">
        <v>32</v>
      </c>
      <c r="D24" s="10" t="str">
        <f t="shared" si="4"/>
        <v>Pool3</v>
      </c>
      <c r="E24" s="10" t="str">
        <f t="shared" si="3"/>
        <v>barcode06</v>
      </c>
      <c r="F24" s="9" t="s">
        <v>62</v>
      </c>
      <c r="G24" s="9" t="s">
        <v>56</v>
      </c>
      <c r="H24" s="11">
        <v>100</v>
      </c>
      <c r="I24" s="12">
        <v>529.6</v>
      </c>
      <c r="J24" s="12">
        <v>15.98052</v>
      </c>
      <c r="K24" s="12">
        <v>10</v>
      </c>
    </row>
    <row r="25" spans="1:11" ht="15.75" customHeight="1" x14ac:dyDescent="0.15">
      <c r="A25" s="9" t="s">
        <v>83</v>
      </c>
      <c r="B25" s="9" t="s">
        <v>84</v>
      </c>
      <c r="C25" s="10" t="s">
        <v>35</v>
      </c>
      <c r="D25" s="10" t="str">
        <f t="shared" si="4"/>
        <v>Pool4</v>
      </c>
      <c r="E25" s="10" t="str">
        <f t="shared" si="3"/>
        <v>barcode08</v>
      </c>
      <c r="F25" s="9" t="s">
        <v>59</v>
      </c>
      <c r="G25" s="9" t="s">
        <v>56</v>
      </c>
      <c r="H25" s="11">
        <v>50</v>
      </c>
      <c r="I25" s="12">
        <f>1.1*1000</f>
        <v>1100</v>
      </c>
      <c r="J25" s="12">
        <v>33.486199999999997</v>
      </c>
      <c r="K25" s="12">
        <v>24</v>
      </c>
    </row>
    <row r="26" spans="1:11" ht="15.75" customHeight="1" x14ac:dyDescent="0.15">
      <c r="A26" s="9" t="s">
        <v>85</v>
      </c>
      <c r="B26" s="9" t="s">
        <v>86</v>
      </c>
      <c r="C26" s="10" t="s">
        <v>35</v>
      </c>
      <c r="D26" s="10" t="str">
        <f t="shared" si="4"/>
        <v>Pool4</v>
      </c>
      <c r="E26" s="10" t="str">
        <f t="shared" si="3"/>
        <v>barcode09</v>
      </c>
      <c r="F26" s="9" t="s">
        <v>62</v>
      </c>
      <c r="G26" s="9" t="s">
        <v>56</v>
      </c>
      <c r="H26" s="11">
        <v>100</v>
      </c>
      <c r="I26" s="12">
        <f>629.4</f>
        <v>629.4</v>
      </c>
      <c r="J26" s="12">
        <v>17.486560000000001</v>
      </c>
      <c r="K26" s="12">
        <v>14</v>
      </c>
    </row>
    <row r="27" spans="1:11" ht="15.75" customHeight="1" x14ac:dyDescent="0.15">
      <c r="A27" s="9" t="s">
        <v>87</v>
      </c>
      <c r="B27" s="9" t="s">
        <v>88</v>
      </c>
      <c r="C27" s="10" t="s">
        <v>38</v>
      </c>
      <c r="D27" s="10" t="str">
        <f t="shared" si="4"/>
        <v>Pool5</v>
      </c>
      <c r="E27" s="10" t="str">
        <f t="shared" si="3"/>
        <v>barcode11</v>
      </c>
      <c r="F27" s="9" t="s">
        <v>55</v>
      </c>
      <c r="G27" s="9" t="s">
        <v>56</v>
      </c>
      <c r="H27" s="11">
        <v>25</v>
      </c>
      <c r="I27" s="12">
        <f>1000</f>
        <v>1000</v>
      </c>
      <c r="J27" s="12">
        <v>30.790199999999999</v>
      </c>
      <c r="K27" s="12">
        <v>20</v>
      </c>
    </row>
    <row r="28" spans="1:11" ht="15.75" customHeight="1" x14ac:dyDescent="0.15">
      <c r="A28" s="9" t="s">
        <v>89</v>
      </c>
      <c r="B28" s="9" t="s">
        <v>90</v>
      </c>
      <c r="C28" s="10" t="s">
        <v>38</v>
      </c>
      <c r="D28" s="10" t="str">
        <f t="shared" si="4"/>
        <v>Pool5</v>
      </c>
      <c r="E28" s="10" t="str">
        <f t="shared" si="3"/>
        <v>barcode12</v>
      </c>
      <c r="F28" s="9" t="s">
        <v>62</v>
      </c>
      <c r="G28" s="9" t="s">
        <v>56</v>
      </c>
      <c r="H28" s="11">
        <v>100</v>
      </c>
      <c r="I28" s="12">
        <f>397.6</f>
        <v>397.6</v>
      </c>
      <c r="J28" s="12">
        <v>12.32328</v>
      </c>
      <c r="K28" s="12">
        <v>10</v>
      </c>
    </row>
    <row r="29" spans="1:11" ht="15.75" customHeight="1" x14ac:dyDescent="0.15">
      <c r="A29" s="9" t="s">
        <v>91</v>
      </c>
      <c r="B29" s="9" t="s">
        <v>92</v>
      </c>
      <c r="C29" s="10" t="s">
        <v>43</v>
      </c>
      <c r="D29" s="10" t="str">
        <f t="shared" si="4"/>
        <v>Pool6</v>
      </c>
      <c r="E29" s="10" t="str">
        <f t="shared" si="3"/>
        <v>barcode11</v>
      </c>
      <c r="F29" s="9" t="s">
        <v>59</v>
      </c>
      <c r="G29" s="9" t="s">
        <v>56</v>
      </c>
      <c r="H29" s="11">
        <v>50</v>
      </c>
      <c r="I29" s="12">
        <v>196.2</v>
      </c>
      <c r="J29" s="12">
        <v>6.8516399999999997</v>
      </c>
      <c r="K29" s="12">
        <v>4</v>
      </c>
    </row>
    <row r="30" spans="1:11" ht="15.75" customHeight="1" x14ac:dyDescent="0.15">
      <c r="A30" s="9" t="s">
        <v>93</v>
      </c>
      <c r="B30" s="9" t="s">
        <v>94</v>
      </c>
      <c r="C30" s="10" t="s">
        <v>43</v>
      </c>
      <c r="D30" s="10" t="str">
        <f t="shared" si="4"/>
        <v>Pool6</v>
      </c>
      <c r="E30" s="10" t="str">
        <f t="shared" si="3"/>
        <v>barcode12</v>
      </c>
      <c r="F30" s="9" t="s">
        <v>62</v>
      </c>
      <c r="G30" s="9" t="s">
        <v>56</v>
      </c>
      <c r="H30" s="11">
        <v>100</v>
      </c>
      <c r="I30" s="12">
        <v>205.9</v>
      </c>
      <c r="J30" s="12">
        <v>7.4478200000000001</v>
      </c>
      <c r="K30" s="12">
        <v>4</v>
      </c>
    </row>
    <row r="31" spans="1:11" ht="15.75" customHeight="1" x14ac:dyDescent="0.15">
      <c r="A31" s="9" t="s">
        <v>95</v>
      </c>
      <c r="B31" s="9" t="s">
        <v>96</v>
      </c>
      <c r="C31" s="10" t="s">
        <v>48</v>
      </c>
      <c r="D31" s="10" t="s">
        <v>49</v>
      </c>
      <c r="E31" s="13" t="str">
        <f t="shared" si="3"/>
        <v>barcode02</v>
      </c>
      <c r="F31" s="9" t="s">
        <v>55</v>
      </c>
      <c r="G31" s="9" t="s">
        <v>56</v>
      </c>
      <c r="H31" s="11">
        <v>25</v>
      </c>
      <c r="I31" s="12">
        <f>1400+628</f>
        <v>2028</v>
      </c>
      <c r="J31" s="12">
        <v>57.774799999999999</v>
      </c>
      <c r="K31" s="12">
        <v>46</v>
      </c>
    </row>
    <row r="32" spans="1:11" ht="15.75" customHeight="1" x14ac:dyDescent="0.15">
      <c r="A32" s="9" t="s">
        <v>97</v>
      </c>
      <c r="B32" s="9" t="s">
        <v>98</v>
      </c>
      <c r="C32" s="10" t="s">
        <v>48</v>
      </c>
      <c r="D32" s="10" t="s">
        <v>49</v>
      </c>
      <c r="E32" s="13" t="str">
        <f t="shared" si="3"/>
        <v>barcode03</v>
      </c>
      <c r="F32" s="9" t="s">
        <v>59</v>
      </c>
      <c r="G32" s="9" t="s">
        <v>56</v>
      </c>
      <c r="H32" s="11">
        <v>50</v>
      </c>
      <c r="I32" s="12">
        <f>854.6+425.1</f>
        <v>1279.7</v>
      </c>
      <c r="J32" s="12">
        <v>33.475999999999999</v>
      </c>
      <c r="K32" s="12">
        <v>26</v>
      </c>
    </row>
    <row r="33" spans="1:11" ht="15.75" customHeight="1" x14ac:dyDescent="0.15">
      <c r="A33" s="9" t="s">
        <v>99</v>
      </c>
      <c r="B33" s="9" t="s">
        <v>100</v>
      </c>
      <c r="C33" s="10" t="s">
        <v>52</v>
      </c>
      <c r="D33" s="10" t="s">
        <v>22</v>
      </c>
      <c r="E33" s="10" t="str">
        <f t="shared" si="3"/>
        <v>barcode11</v>
      </c>
      <c r="F33" s="9" t="s">
        <v>55</v>
      </c>
      <c r="G33" s="9" t="s">
        <v>56</v>
      </c>
      <c r="H33" s="11">
        <v>25</v>
      </c>
      <c r="I33" s="14">
        <v>707.36242884250464</v>
      </c>
      <c r="J33" s="12">
        <v>25.312799999999999</v>
      </c>
      <c r="K33" s="12">
        <v>16</v>
      </c>
    </row>
    <row r="34" spans="1:11" ht="15.75" customHeight="1" x14ac:dyDescent="0.15">
      <c r="A34" s="9" t="s">
        <v>101</v>
      </c>
      <c r="B34" s="9" t="s">
        <v>102</v>
      </c>
      <c r="C34" s="10" t="s">
        <v>52</v>
      </c>
      <c r="D34" s="10" t="s">
        <v>22</v>
      </c>
      <c r="E34" s="10" t="str">
        <f t="shared" si="3"/>
        <v>barcode12</v>
      </c>
      <c r="F34" s="9" t="s">
        <v>59</v>
      </c>
      <c r="G34" s="9" t="s">
        <v>56</v>
      </c>
      <c r="H34" s="11">
        <v>50</v>
      </c>
      <c r="I34" s="14">
        <v>557.49097472924188</v>
      </c>
      <c r="J34" s="12">
        <v>14.63494</v>
      </c>
      <c r="K34" s="12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Travis Bayer</cp:lastModifiedBy>
  <dcterms:created xsi:type="dcterms:W3CDTF">2023-01-01T01:02:01Z</dcterms:created>
  <dcterms:modified xsi:type="dcterms:W3CDTF">2023-01-01T01:02:02Z</dcterms:modified>
</cp:coreProperties>
</file>