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ona.LAPTOP-ILONA\Documents\PhD data\Output\Paper 3 Marinum\Submisstion Sci Reports\Revision\"/>
    </mc:Choice>
  </mc:AlternateContent>
  <xr:revisionPtr revIDLastSave="0" documentId="8_{65215C7B-3C2F-4A57-B8A1-4BFCF79C50C6}" xr6:coauthVersionLast="47" xr6:coauthVersionMax="47" xr10:uidLastSave="{00000000-0000-0000-0000-000000000000}"/>
  <bookViews>
    <workbookView xWindow="-108" yWindow="-108" windowWidth="23256" windowHeight="12456" activeTab="2" xr2:uid="{46EF5B69-B00A-432A-961B-BAC3002729AD}"/>
  </bookViews>
  <sheets>
    <sheet name="Figure 3b" sheetId="1" r:id="rId1"/>
    <sheet name="Figure 4b" sheetId="2" r:id="rId2"/>
    <sheet name="Figure S5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7" i="1" l="1"/>
  <c r="AY12" i="1"/>
  <c r="AY13" i="1"/>
  <c r="AY11" i="1"/>
  <c r="AX12" i="1"/>
  <c r="AX13" i="1"/>
  <c r="AX11" i="1"/>
  <c r="AV12" i="1"/>
  <c r="AV11" i="1"/>
  <c r="AP12" i="1" l="1"/>
  <c r="AL12" i="1"/>
  <c r="I8" i="3"/>
  <c r="AE7" i="2" l="1"/>
  <c r="Z37" i="2" l="1"/>
  <c r="AF8" i="2" s="1"/>
  <c r="P37" i="2"/>
  <c r="U7" i="2" s="1"/>
  <c r="X37" i="2"/>
  <c r="N37" i="2"/>
  <c r="H37" i="2"/>
  <c r="B37" i="2"/>
  <c r="V11" i="2" l="1"/>
  <c r="V8" i="2"/>
  <c r="U26" i="2"/>
  <c r="U21" i="2"/>
  <c r="V9" i="2"/>
  <c r="V25" i="2"/>
  <c r="V19" i="2"/>
  <c r="U12" i="2"/>
  <c r="U27" i="2"/>
  <c r="U22" i="2"/>
  <c r="V7" i="2"/>
  <c r="U10" i="2"/>
  <c r="U24" i="2"/>
  <c r="U9" i="2"/>
  <c r="V26" i="2"/>
  <c r="V24" i="2"/>
  <c r="U25" i="2"/>
  <c r="V23" i="2"/>
  <c r="V22" i="2"/>
  <c r="U23" i="2"/>
  <c r="V21" i="2"/>
  <c r="V20" i="2"/>
  <c r="U20" i="2"/>
  <c r="V18" i="2"/>
  <c r="U19" i="2"/>
  <c r="V17" i="2"/>
  <c r="U18" i="2"/>
  <c r="V16" i="2"/>
  <c r="U17" i="2"/>
  <c r="V15" i="2"/>
  <c r="U16" i="2"/>
  <c r="V14" i="2"/>
  <c r="U15" i="2"/>
  <c r="V13" i="2"/>
  <c r="U14" i="2"/>
  <c r="U11" i="2"/>
  <c r="V12" i="2"/>
  <c r="U13" i="2"/>
  <c r="V10" i="2"/>
  <c r="U8" i="2"/>
  <c r="AL25" i="1" l="1"/>
  <c r="AL26" i="1" s="1"/>
  <c r="AK25" i="1"/>
  <c r="AK26" i="1" s="1"/>
  <c r="AL13" i="1"/>
  <c r="AK12" i="1"/>
  <c r="AK13" i="1" s="1"/>
  <c r="AK34" i="1"/>
  <c r="AL38" i="1" s="1"/>
  <c r="AL39" i="1" s="1"/>
  <c r="AK21" i="1"/>
  <c r="AK8" i="1"/>
  <c r="AR8" i="2"/>
  <c r="AK38" i="1" l="1"/>
  <c r="AK39" i="1" s="1"/>
  <c r="AK40" i="1"/>
  <c r="AL14" i="1"/>
  <c r="AM38" i="1" l="1"/>
  <c r="AM39" i="1"/>
  <c r="AM13" i="1"/>
  <c r="AM12" i="1"/>
  <c r="AL27" i="1"/>
  <c r="AM26" i="1"/>
  <c r="AM25" i="1"/>
  <c r="AK27" i="1"/>
  <c r="AR12" i="2"/>
  <c r="AS12" i="2"/>
  <c r="AL40" i="1" l="1"/>
  <c r="AM27" i="1"/>
  <c r="AQ25" i="1" s="1"/>
  <c r="AK14" i="1"/>
  <c r="AR13" i="2"/>
  <c r="AT12" i="2"/>
  <c r="AS13" i="2"/>
  <c r="AS14" i="2" s="1"/>
  <c r="AP25" i="1" l="1"/>
  <c r="AP26" i="1"/>
  <c r="AQ26" i="1"/>
  <c r="AM40" i="1"/>
  <c r="AQ39" i="1" s="1"/>
  <c r="AM14" i="1"/>
  <c r="AT13" i="2"/>
  <c r="AR14" i="2"/>
  <c r="AP27" i="1" l="1"/>
  <c r="AR25" i="1"/>
  <c r="AK29" i="1"/>
  <c r="AR26" i="1"/>
  <c r="AQ27" i="1"/>
  <c r="AP13" i="1"/>
  <c r="AP14" i="1" s="1"/>
  <c r="AP38" i="1"/>
  <c r="AP39" i="1"/>
  <c r="AR39" i="1" s="1"/>
  <c r="AQ38" i="1"/>
  <c r="AQ40" i="1" s="1"/>
  <c r="AQ13" i="1"/>
  <c r="AQ12" i="1"/>
  <c r="AT14" i="2"/>
  <c r="AW12" i="2" s="1"/>
  <c r="AQ14" i="1" l="1"/>
  <c r="AR12" i="1"/>
  <c r="AR13" i="1"/>
  <c r="AP40" i="1"/>
  <c r="AR38" i="1"/>
  <c r="AK42" i="1"/>
  <c r="AK16" i="1"/>
  <c r="AX13" i="2"/>
  <c r="AW13" i="2"/>
  <c r="AX12" i="2"/>
  <c r="AW14" i="2"/>
  <c r="AY12" i="2"/>
  <c r="AR16" i="2" l="1"/>
  <c r="AX14" i="2"/>
  <c r="AY13" i="2"/>
  <c r="AE8" i="2" l="1"/>
  <c r="AE9" i="2"/>
  <c r="AF9" i="2"/>
  <c r="AE10" i="2"/>
  <c r="AF10" i="2"/>
  <c r="AE11" i="2"/>
  <c r="AF11" i="2"/>
  <c r="AE12" i="2"/>
  <c r="AF12" i="2"/>
  <c r="AE13" i="2"/>
  <c r="AF13" i="2"/>
  <c r="AE14" i="2"/>
  <c r="AF14" i="2"/>
  <c r="AE15" i="2"/>
  <c r="AF15" i="2"/>
  <c r="AE16" i="2"/>
  <c r="AF16" i="2"/>
  <c r="AE17" i="2"/>
  <c r="AF17" i="2"/>
  <c r="AE18" i="2"/>
  <c r="AF18" i="2"/>
  <c r="AE19" i="2"/>
  <c r="AF19" i="2"/>
  <c r="AE20" i="2"/>
  <c r="AF20" i="2"/>
  <c r="AE21" i="2"/>
  <c r="AF21" i="2"/>
  <c r="AE22" i="2"/>
  <c r="AF22" i="2"/>
  <c r="AE23" i="2"/>
  <c r="AF23" i="2"/>
  <c r="AE24" i="2"/>
  <c r="AF24" i="2"/>
  <c r="AE25" i="2"/>
  <c r="AF25" i="2"/>
  <c r="AE26" i="2"/>
  <c r="AF26" i="2"/>
  <c r="AE27" i="2"/>
  <c r="AF27" i="2"/>
  <c r="AF7" i="2"/>
  <c r="AC7" i="2"/>
  <c r="B37" i="3" l="1"/>
  <c r="E9" i="3" s="1"/>
  <c r="AC8" i="2"/>
  <c r="AD8" i="2"/>
  <c r="AC9" i="2"/>
  <c r="AD9" i="2"/>
  <c r="AC10" i="2"/>
  <c r="AD10" i="2"/>
  <c r="AC11" i="2"/>
  <c r="AD11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D30" i="2"/>
  <c r="AD31" i="2"/>
  <c r="AD7" i="2"/>
  <c r="S8" i="2"/>
  <c r="T8" i="2"/>
  <c r="S9" i="2"/>
  <c r="T9" i="2"/>
  <c r="S10" i="2"/>
  <c r="T10" i="2"/>
  <c r="S11" i="2"/>
  <c r="T11" i="2"/>
  <c r="S12" i="2"/>
  <c r="T12" i="2"/>
  <c r="S13" i="2"/>
  <c r="T13" i="2"/>
  <c r="S14" i="2"/>
  <c r="T14" i="2"/>
  <c r="S15" i="2"/>
  <c r="T15" i="2"/>
  <c r="S16" i="2"/>
  <c r="T16" i="2"/>
  <c r="S17" i="2"/>
  <c r="T17" i="2"/>
  <c r="S18" i="2"/>
  <c r="T18" i="2"/>
  <c r="S19" i="2"/>
  <c r="T19" i="2"/>
  <c r="S20" i="2"/>
  <c r="T20" i="2"/>
  <c r="S21" i="2"/>
  <c r="T21" i="2"/>
  <c r="S22" i="2"/>
  <c r="T22" i="2"/>
  <c r="S23" i="2"/>
  <c r="T23" i="2"/>
  <c r="S24" i="2"/>
  <c r="T24" i="2"/>
  <c r="S25" i="2"/>
  <c r="T25" i="2"/>
  <c r="S26" i="2"/>
  <c r="T26" i="2"/>
  <c r="S27" i="2"/>
  <c r="T27" i="2"/>
  <c r="S28" i="2"/>
  <c r="T28" i="2"/>
  <c r="S29" i="2"/>
  <c r="T29" i="2"/>
  <c r="S30" i="2"/>
  <c r="T30" i="2"/>
  <c r="S31" i="2"/>
  <c r="T31" i="2"/>
  <c r="S32" i="2"/>
  <c r="T32" i="2"/>
  <c r="T7" i="2"/>
  <c r="S7" i="2"/>
  <c r="L7" i="2"/>
  <c r="K7" i="2"/>
  <c r="K8" i="2"/>
  <c r="L8" i="2"/>
  <c r="K9" i="2"/>
  <c r="L9" i="2"/>
  <c r="K10" i="2"/>
  <c r="L10" i="2"/>
  <c r="K11" i="2"/>
  <c r="L11" i="2"/>
  <c r="K12" i="2"/>
  <c r="L12" i="2"/>
  <c r="K13" i="2"/>
  <c r="L13" i="2"/>
  <c r="K14" i="2"/>
  <c r="L14" i="2"/>
  <c r="K15" i="2"/>
  <c r="L15" i="2"/>
  <c r="K16" i="2"/>
  <c r="L16" i="2"/>
  <c r="K17" i="2"/>
  <c r="L17" i="2"/>
  <c r="K18" i="2"/>
  <c r="L18" i="2"/>
  <c r="K19" i="2"/>
  <c r="L19" i="2"/>
  <c r="K20" i="2"/>
  <c r="L20" i="2"/>
  <c r="K21" i="2"/>
  <c r="L21" i="2"/>
  <c r="K22" i="2"/>
  <c r="L22" i="2"/>
  <c r="K23" i="2"/>
  <c r="L23" i="2"/>
  <c r="L24" i="2"/>
  <c r="E11" i="2"/>
  <c r="F11" i="2"/>
  <c r="E12" i="2"/>
  <c r="F12" i="2"/>
  <c r="E13" i="2"/>
  <c r="F13" i="2"/>
  <c r="E14" i="2"/>
  <c r="F14" i="2"/>
  <c r="E15" i="2"/>
  <c r="F15" i="2"/>
  <c r="E16" i="2"/>
  <c r="F16" i="2"/>
  <c r="E17" i="2"/>
  <c r="F17" i="2"/>
  <c r="E20" i="2"/>
  <c r="E21" i="2"/>
  <c r="F21" i="2"/>
  <c r="E22" i="2"/>
  <c r="F22" i="2"/>
  <c r="E23" i="2"/>
  <c r="F23" i="2"/>
  <c r="E24" i="2"/>
  <c r="F24" i="2"/>
  <c r="E25" i="2"/>
  <c r="F25" i="2"/>
  <c r="E26" i="2"/>
  <c r="F26" i="2"/>
  <c r="E27" i="2"/>
  <c r="F27" i="2"/>
  <c r="E8" i="2"/>
  <c r="W8" i="1"/>
  <c r="X8" i="1"/>
  <c r="Y8" i="1"/>
  <c r="Z8" i="1"/>
  <c r="W9" i="1"/>
  <c r="X9" i="1"/>
  <c r="Y9" i="1"/>
  <c r="Z9" i="1"/>
  <c r="W10" i="1"/>
  <c r="X10" i="1"/>
  <c r="Y10" i="1"/>
  <c r="Z10" i="1"/>
  <c r="W11" i="1"/>
  <c r="X11" i="1"/>
  <c r="Y11" i="1"/>
  <c r="Z11" i="1"/>
  <c r="W12" i="1"/>
  <c r="X12" i="1"/>
  <c r="Y12" i="1"/>
  <c r="Z12" i="1"/>
  <c r="W13" i="1"/>
  <c r="X13" i="1"/>
  <c r="Y13" i="1"/>
  <c r="Z13" i="1"/>
  <c r="W14" i="1"/>
  <c r="X14" i="1"/>
  <c r="Y14" i="1"/>
  <c r="Z14" i="1"/>
  <c r="W15" i="1"/>
  <c r="X15" i="1"/>
  <c r="Y15" i="1"/>
  <c r="Z15" i="1"/>
  <c r="W16" i="1"/>
  <c r="X16" i="1"/>
  <c r="Y16" i="1"/>
  <c r="Z16" i="1"/>
  <c r="W17" i="1"/>
  <c r="X17" i="1"/>
  <c r="Y17" i="1"/>
  <c r="Z17" i="1"/>
  <c r="W18" i="1"/>
  <c r="X18" i="1"/>
  <c r="Y18" i="1"/>
  <c r="Z18" i="1"/>
  <c r="W19" i="1"/>
  <c r="X19" i="1"/>
  <c r="Y19" i="1"/>
  <c r="Z19" i="1"/>
  <c r="W20" i="1"/>
  <c r="X20" i="1"/>
  <c r="Y20" i="1"/>
  <c r="Z20" i="1"/>
  <c r="W21" i="1"/>
  <c r="X21" i="1"/>
  <c r="Y21" i="1"/>
  <c r="Z21" i="1"/>
  <c r="W22" i="1"/>
  <c r="X22" i="1"/>
  <c r="Y22" i="1"/>
  <c r="W23" i="1"/>
  <c r="X23" i="1"/>
  <c r="Y23" i="1"/>
  <c r="X24" i="1"/>
  <c r="Y24" i="1"/>
  <c r="X7" i="1"/>
  <c r="Z7" i="1"/>
  <c r="W7" i="1"/>
  <c r="R37" i="1"/>
  <c r="M8" i="1"/>
  <c r="N8" i="1"/>
  <c r="O8" i="1"/>
  <c r="P8" i="1"/>
  <c r="M9" i="1"/>
  <c r="N9" i="1"/>
  <c r="O9" i="1"/>
  <c r="P9" i="1"/>
  <c r="M10" i="1"/>
  <c r="N10" i="1"/>
  <c r="O10" i="1"/>
  <c r="P10" i="1"/>
  <c r="M11" i="1"/>
  <c r="N11" i="1"/>
  <c r="O11" i="1"/>
  <c r="P11" i="1"/>
  <c r="M12" i="1"/>
  <c r="N12" i="1"/>
  <c r="O12" i="1"/>
  <c r="P12" i="1"/>
  <c r="M13" i="1"/>
  <c r="N13" i="1"/>
  <c r="O13" i="1"/>
  <c r="P13" i="1"/>
  <c r="M14" i="1"/>
  <c r="N14" i="1"/>
  <c r="O14" i="1"/>
  <c r="P14" i="1"/>
  <c r="M15" i="1"/>
  <c r="N15" i="1"/>
  <c r="O15" i="1"/>
  <c r="P15" i="1"/>
  <c r="M16" i="1"/>
  <c r="N16" i="1"/>
  <c r="O16" i="1"/>
  <c r="P16" i="1"/>
  <c r="M17" i="1"/>
  <c r="N17" i="1"/>
  <c r="O17" i="1"/>
  <c r="P17" i="1"/>
  <c r="M18" i="1"/>
  <c r="N18" i="1"/>
  <c r="O18" i="1"/>
  <c r="P18" i="1"/>
  <c r="M19" i="1"/>
  <c r="N19" i="1"/>
  <c r="O19" i="1"/>
  <c r="P19" i="1"/>
  <c r="M20" i="1"/>
  <c r="N20" i="1"/>
  <c r="O20" i="1"/>
  <c r="P20" i="1"/>
  <c r="M21" i="1"/>
  <c r="N21" i="1"/>
  <c r="O21" i="1"/>
  <c r="P21" i="1"/>
  <c r="M22" i="1"/>
  <c r="N22" i="1"/>
  <c r="O22" i="1"/>
  <c r="P22" i="1"/>
  <c r="M23" i="1"/>
  <c r="N23" i="1"/>
  <c r="O23" i="1"/>
  <c r="P23" i="1"/>
  <c r="M24" i="1"/>
  <c r="N24" i="1"/>
  <c r="O24" i="1"/>
  <c r="P24" i="1"/>
  <c r="M25" i="1"/>
  <c r="N25" i="1"/>
  <c r="O25" i="1"/>
  <c r="P25" i="1"/>
  <c r="M26" i="1"/>
  <c r="N26" i="1"/>
  <c r="O26" i="1"/>
  <c r="P26" i="1"/>
  <c r="M27" i="1"/>
  <c r="N27" i="1"/>
  <c r="O27" i="1"/>
  <c r="P27" i="1"/>
  <c r="M28" i="1"/>
  <c r="N28" i="1"/>
  <c r="O28" i="1"/>
  <c r="P28" i="1"/>
  <c r="M29" i="1"/>
  <c r="O29" i="1"/>
  <c r="P29" i="1"/>
  <c r="M30" i="1"/>
  <c r="O30" i="1"/>
  <c r="P30" i="1"/>
  <c r="M31" i="1"/>
  <c r="P31" i="1"/>
  <c r="M32" i="1"/>
  <c r="M33" i="1"/>
  <c r="M34" i="1"/>
  <c r="M35" i="1"/>
  <c r="N7" i="1"/>
  <c r="O7" i="1"/>
  <c r="P7" i="1"/>
  <c r="M7" i="1"/>
  <c r="H3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F30" i="1"/>
  <c r="F31" i="1"/>
  <c r="F32" i="1"/>
  <c r="F33" i="1"/>
  <c r="F7" i="1"/>
  <c r="E7" i="1"/>
  <c r="B37" i="1"/>
  <c r="F27" i="3" l="1"/>
  <c r="F17" i="3"/>
  <c r="E8" i="3"/>
  <c r="E7" i="3"/>
  <c r="E27" i="3"/>
  <c r="E17" i="3"/>
  <c r="F16" i="3"/>
  <c r="E16" i="3"/>
  <c r="F35" i="3"/>
  <c r="F25" i="3"/>
  <c r="F15" i="3"/>
  <c r="F26" i="3"/>
  <c r="F14" i="3"/>
  <c r="E35" i="3"/>
  <c r="E34" i="3"/>
  <c r="E24" i="3"/>
  <c r="E14" i="3"/>
  <c r="E18" i="3"/>
  <c r="F34" i="3"/>
  <c r="F33" i="3"/>
  <c r="F23" i="3"/>
  <c r="F13" i="3"/>
  <c r="E33" i="3"/>
  <c r="E23" i="3"/>
  <c r="E13" i="3"/>
  <c r="F28" i="3"/>
  <c r="E36" i="3"/>
  <c r="F32" i="3"/>
  <c r="F22" i="3"/>
  <c r="F12" i="3"/>
  <c r="E28" i="3"/>
  <c r="F24" i="3"/>
  <c r="E32" i="3"/>
  <c r="E22" i="3"/>
  <c r="E12" i="3"/>
  <c r="F31" i="3"/>
  <c r="F21" i="3"/>
  <c r="F11" i="3"/>
  <c r="F18" i="3"/>
  <c r="F7" i="3"/>
  <c r="E31" i="3"/>
  <c r="E21" i="3"/>
  <c r="E11" i="3"/>
  <c r="F8" i="3"/>
  <c r="E26" i="3"/>
  <c r="F30" i="3"/>
  <c r="F20" i="3"/>
  <c r="F10" i="3"/>
  <c r="E25" i="3"/>
  <c r="E30" i="3"/>
  <c r="E20" i="3"/>
  <c r="E10" i="3"/>
  <c r="F29" i="3"/>
  <c r="F19" i="3"/>
  <c r="F9" i="3"/>
  <c r="E15" i="3"/>
  <c r="E29" i="3"/>
  <c r="E19" i="3"/>
  <c r="F20" i="2"/>
  <c r="F10" i="2"/>
  <c r="E10" i="2"/>
  <c r="F19" i="2"/>
  <c r="F9" i="2"/>
  <c r="E7" i="2"/>
  <c r="F8" i="2"/>
  <c r="E19" i="2"/>
  <c r="E9" i="2"/>
  <c r="F18" i="2"/>
  <c r="F7" i="2"/>
  <c r="E18" i="2"/>
  <c r="J12" i="3" l="1"/>
  <c r="I12" i="3"/>
  <c r="K12" i="3" l="1"/>
  <c r="I13" i="3"/>
  <c r="J13" i="3"/>
  <c r="J14" i="3" s="1"/>
  <c r="K13" i="3" l="1"/>
  <c r="I14" i="3"/>
  <c r="K14" i="3" l="1"/>
  <c r="N12" i="3" s="1"/>
  <c r="N13" i="3"/>
  <c r="N14" i="3" l="1"/>
  <c r="O13" i="3"/>
  <c r="P13" i="3" s="1"/>
  <c r="O12" i="3"/>
  <c r="O14" i="3" s="1"/>
  <c r="I16" i="3" l="1"/>
  <c r="P12" i="3"/>
</calcChain>
</file>

<file path=xl/sharedStrings.xml><?xml version="1.0" encoding="utf-8"?>
<sst xmlns="http://schemas.openxmlformats.org/spreadsheetml/2006/main" count="217" uniqueCount="46">
  <si>
    <t>WT</t>
  </si>
  <si>
    <t>Dataset 1 (14/11/2022)</t>
  </si>
  <si>
    <t>Dataset 2 (28/11/2022)</t>
  </si>
  <si>
    <t>PBS</t>
  </si>
  <si>
    <t>Amp</t>
  </si>
  <si>
    <t>Dataset 1 (12/12/2022)</t>
  </si>
  <si>
    <t>K234R</t>
  </si>
  <si>
    <t>Amp+Avi (225)</t>
  </si>
  <si>
    <t>Avi (225)</t>
  </si>
  <si>
    <t>Amp+Avi (75)</t>
  </si>
  <si>
    <t>Amp+avi (225)</t>
  </si>
  <si>
    <t>Dataset 3 (20/02/2023)</t>
  </si>
  <si>
    <t>Dataset 2 (6/02/2023)</t>
  </si>
  <si>
    <t>Dataset 3 (6/02/2023)</t>
  </si>
  <si>
    <t>Dataset 4 (20/02/2023)</t>
  </si>
  <si>
    <t>Mmar WT</t>
  </si>
  <si>
    <t>Integrated intensity</t>
  </si>
  <si>
    <t>Integrated Intensity</t>
  </si>
  <si>
    <t>% of ctrl</t>
  </si>
  <si>
    <t>Average</t>
  </si>
  <si>
    <t>Combined datasets</t>
  </si>
  <si>
    <t>Median</t>
  </si>
  <si>
    <t>&gt;Median</t>
  </si>
  <si>
    <t>&lt;=Median</t>
  </si>
  <si>
    <t>chi-sq</t>
  </si>
  <si>
    <t>WT (+)</t>
  </si>
  <si>
    <t>K234R (+)</t>
  </si>
  <si>
    <t>Total</t>
  </si>
  <si>
    <t>Expected</t>
  </si>
  <si>
    <t>p-value</t>
  </si>
  <si>
    <t>Amp + Avi (225)</t>
  </si>
  <si>
    <t>Mood's Median Test Ampicillin vs PBS</t>
  </si>
  <si>
    <t>Mood's Median Test Avbactam (225) vs PBS</t>
  </si>
  <si>
    <t>Mood's Median Test Ampicillin + Avibactam (225) vs PBS</t>
  </si>
  <si>
    <t>Mood's Median Test WT vs K234R  for Ampcillin + Avibactam (75)</t>
  </si>
  <si>
    <t>&lt;0.00001</t>
  </si>
  <si>
    <t>DF</t>
  </si>
  <si>
    <t>Observed</t>
  </si>
  <si>
    <t>α</t>
  </si>
  <si>
    <t>Ampicllin</t>
  </si>
  <si>
    <t>Avibactam (225)</t>
  </si>
  <si>
    <t>Ampicillin + Avibactam(225)</t>
  </si>
  <si>
    <t>Rank</t>
  </si>
  <si>
    <r>
      <t xml:space="preserve">Adjusted </t>
    </r>
    <r>
      <rPr>
        <b/>
        <sz val="11"/>
        <color theme="1"/>
        <rFont val="Calibri"/>
        <family val="2"/>
      </rPr>
      <t>α</t>
    </r>
  </si>
  <si>
    <t>Holm significant</t>
  </si>
  <si>
    <t>Holm-Bonferroni post hoc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</si>
</sst>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1" fontId="0" fillId="0" borderId="0" xfId="0" applyNumberFormat="1"/>
    <xf numFmtId="11" fontId="1" fillId="0" borderId="0" xfId="0" applyNumberFormat="1" applyFon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2" fontId="1" fillId="0" borderId="0" xfId="0" applyNumberFormat="1" applyFont="1"/>
    <xf numFmtId="16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  <xf numFmtId="11" fontId="0" fillId="0" borderId="2" xfId="0" applyNumberFormat="1" applyBorder="1"/>
    <xf numFmtId="11" fontId="0" fillId="0" borderId="3" xfId="0" applyNumberFormat="1" applyBorder="1"/>
    <xf numFmtId="11" fontId="0" fillId="0" borderId="4" xfId="0" applyNumberFormat="1" applyBorder="1"/>
    <xf numFmtId="11" fontId="0" fillId="0" borderId="5" xfId="0" applyNumberFormat="1" applyBorder="1"/>
    <xf numFmtId="1" fontId="1" fillId="0" borderId="4" xfId="0" applyNumberFormat="1" applyFont="1" applyBorder="1"/>
    <xf numFmtId="1" fontId="0" fillId="0" borderId="4" xfId="0" applyNumberFormat="1" applyBorder="1"/>
    <xf numFmtId="1" fontId="0" fillId="0" borderId="5" xfId="0" applyNumberFormat="1" applyBorder="1"/>
    <xf numFmtId="11" fontId="0" fillId="0" borderId="7" xfId="0" applyNumberFormat="1" applyBorder="1"/>
    <xf numFmtId="11" fontId="0" fillId="0" borderId="8" xfId="0" applyNumberFormat="1" applyBorder="1"/>
    <xf numFmtId="11" fontId="1" fillId="0" borderId="4" xfId="0" applyNumberFormat="1" applyFont="1" applyBorder="1"/>
    <xf numFmtId="11" fontId="3" fillId="0" borderId="0" xfId="0" applyNumberFormat="1" applyFont="1"/>
    <xf numFmtId="164" fontId="3" fillId="0" borderId="0" xfId="0" applyNumberFormat="1" applyFont="1"/>
    <xf numFmtId="2" fontId="3" fillId="0" borderId="0" xfId="0" applyNumberFormat="1" applyFont="1"/>
    <xf numFmtId="11" fontId="1" fillId="0" borderId="6" xfId="0" applyNumberFormat="1" applyFont="1" applyBorder="1"/>
    <xf numFmtId="2" fontId="1" fillId="0" borderId="7" xfId="0" applyNumberFormat="1" applyFont="1" applyBorder="1"/>
    <xf numFmtId="0" fontId="1" fillId="0" borderId="7" xfId="0" applyFont="1" applyBorder="1"/>
    <xf numFmtId="11" fontId="1" fillId="0" borderId="1" xfId="0" applyNumberFormat="1" applyFont="1" applyBorder="1"/>
    <xf numFmtId="11" fontId="1" fillId="0" borderId="7" xfId="0" applyNumberFormat="1" applyFont="1" applyBorder="1"/>
    <xf numFmtId="165" fontId="1" fillId="0" borderId="7" xfId="0" applyNumberFormat="1" applyFont="1" applyBorder="1"/>
    <xf numFmtId="0" fontId="0" fillId="0" borderId="4" xfId="0" applyBorder="1"/>
    <xf numFmtId="0" fontId="0" fillId="0" borderId="5" xfId="0" applyBorder="1"/>
    <xf numFmtId="1" fontId="1" fillId="0" borderId="5" xfId="0" applyNumberFormat="1" applyFont="1" applyBorder="1"/>
    <xf numFmtId="11" fontId="1" fillId="0" borderId="5" xfId="0" applyNumberFormat="1" applyFont="1" applyBorder="1"/>
    <xf numFmtId="165" fontId="0" fillId="0" borderId="0" xfId="0" applyNumberFormat="1"/>
    <xf numFmtId="11" fontId="1" fillId="0" borderId="2" xfId="0" applyNumberFormat="1" applyFont="1" applyBorder="1"/>
    <xf numFmtId="11" fontId="4" fillId="0" borderId="4" xfId="0" applyNumberFormat="1" applyFont="1" applyBorder="1"/>
    <xf numFmtId="11" fontId="0" fillId="0" borderId="6" xfId="0" applyNumberFormat="1" applyBorder="1"/>
    <xf numFmtId="166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C4878-019A-4DAE-B0DB-2A2C2E9983D3}">
  <dimension ref="A1:AY75"/>
  <sheetViews>
    <sheetView topLeftCell="AC4" zoomScaleNormal="100" workbookViewId="0">
      <selection activeCell="E12" sqref="E12"/>
    </sheetView>
  </sheetViews>
  <sheetFormatPr defaultColWidth="8.88671875" defaultRowHeight="14.4" x14ac:dyDescent="0.3"/>
  <cols>
    <col min="1" max="1" width="8.88671875" style="2"/>
    <col min="2" max="2" width="12" style="2" bestFit="1" customWidth="1"/>
    <col min="3" max="12" width="8.88671875" style="2"/>
    <col min="17" max="22" width="8.88671875" style="2"/>
    <col min="23" max="26" width="9.5546875" style="2" bestFit="1" customWidth="1"/>
    <col min="27" max="28" width="8.88671875" style="2"/>
    <col min="29" max="29" width="10.44140625" style="2" customWidth="1"/>
    <col min="30" max="33" width="10.5546875" style="39" bestFit="1" customWidth="1"/>
    <col min="34" max="49" width="8.88671875" style="2"/>
    <col min="50" max="50" width="10.6640625" style="2" bestFit="1" customWidth="1"/>
    <col min="51" max="51" width="15.44140625" style="2" bestFit="1" customWidth="1"/>
    <col min="52" max="16384" width="8.88671875" style="2"/>
  </cols>
  <sheetData>
    <row r="1" spans="2:51" x14ac:dyDescent="0.3">
      <c r="B1" s="2" t="s">
        <v>1</v>
      </c>
      <c r="H1" s="2" t="s">
        <v>2</v>
      </c>
      <c r="R1" s="2" t="s">
        <v>13</v>
      </c>
      <c r="AD1" s="38" t="s">
        <v>20</v>
      </c>
      <c r="AH1" s="5"/>
    </row>
    <row r="2" spans="2:51" x14ac:dyDescent="0.3">
      <c r="AH2" s="5"/>
    </row>
    <row r="3" spans="2:51" x14ac:dyDescent="0.3">
      <c r="B3" s="3" t="s">
        <v>16</v>
      </c>
      <c r="E3" s="3" t="s">
        <v>18</v>
      </c>
      <c r="H3" s="3" t="s">
        <v>16</v>
      </c>
      <c r="M3" s="1" t="s">
        <v>18</v>
      </c>
      <c r="R3" s="3" t="s">
        <v>16</v>
      </c>
      <c r="W3" s="1" t="s">
        <v>18</v>
      </c>
      <c r="AH3" s="5"/>
    </row>
    <row r="4" spans="2:51" x14ac:dyDescent="0.3">
      <c r="AH4" s="5"/>
      <c r="AL4" s="6"/>
      <c r="AN4" s="6"/>
      <c r="AP4" s="6"/>
      <c r="AR4" s="6"/>
    </row>
    <row r="5" spans="2:51" x14ac:dyDescent="0.3">
      <c r="B5" s="3" t="s">
        <v>0</v>
      </c>
      <c r="C5" s="3"/>
      <c r="D5" s="3"/>
      <c r="E5" s="3" t="s">
        <v>0</v>
      </c>
      <c r="F5" s="3"/>
      <c r="H5" s="3" t="s">
        <v>0</v>
      </c>
      <c r="I5" s="3"/>
      <c r="J5" s="3"/>
      <c r="K5" s="3"/>
      <c r="M5" s="1" t="s">
        <v>0</v>
      </c>
      <c r="N5" s="1"/>
      <c r="O5" s="1"/>
      <c r="P5" s="1"/>
      <c r="R5" s="3" t="s">
        <v>0</v>
      </c>
      <c r="S5" s="3"/>
      <c r="T5" s="3"/>
      <c r="U5" s="3"/>
      <c r="W5" s="3" t="s">
        <v>0</v>
      </c>
      <c r="X5" s="3"/>
      <c r="Y5" s="3"/>
      <c r="Z5" s="3"/>
      <c r="AC5" s="3"/>
      <c r="AD5" s="38" t="s">
        <v>0</v>
      </c>
      <c r="AG5" s="38"/>
      <c r="AH5" s="5"/>
    </row>
    <row r="6" spans="2:51" x14ac:dyDescent="0.3">
      <c r="B6" s="3" t="s">
        <v>3</v>
      </c>
      <c r="C6" s="3" t="s">
        <v>7</v>
      </c>
      <c r="D6" s="3"/>
      <c r="E6" s="3" t="s">
        <v>3</v>
      </c>
      <c r="F6" s="3" t="s">
        <v>7</v>
      </c>
      <c r="H6" s="3" t="s">
        <v>3</v>
      </c>
      <c r="I6" s="3" t="s">
        <v>4</v>
      </c>
      <c r="J6" s="3" t="s">
        <v>8</v>
      </c>
      <c r="K6" s="3" t="s">
        <v>7</v>
      </c>
      <c r="M6" s="1" t="s">
        <v>3</v>
      </c>
      <c r="N6" s="1" t="s">
        <v>4</v>
      </c>
      <c r="O6" s="1" t="s">
        <v>8</v>
      </c>
      <c r="P6" s="1" t="s">
        <v>7</v>
      </c>
      <c r="R6" s="3" t="s">
        <v>3</v>
      </c>
      <c r="S6" s="3" t="s">
        <v>4</v>
      </c>
      <c r="T6" s="3" t="s">
        <v>8</v>
      </c>
      <c r="U6" s="3" t="s">
        <v>10</v>
      </c>
      <c r="W6" s="3" t="s">
        <v>3</v>
      </c>
      <c r="X6" s="3" t="s">
        <v>4</v>
      </c>
      <c r="Y6" s="3" t="s">
        <v>8</v>
      </c>
      <c r="Z6" s="3" t="s">
        <v>10</v>
      </c>
      <c r="AC6" s="9"/>
      <c r="AD6" s="38" t="s">
        <v>3</v>
      </c>
      <c r="AE6" s="38" t="s">
        <v>4</v>
      </c>
      <c r="AF6" s="38" t="s">
        <v>8</v>
      </c>
      <c r="AG6" s="38" t="s">
        <v>10</v>
      </c>
      <c r="AH6" s="8"/>
      <c r="AJ6" s="27" t="s">
        <v>31</v>
      </c>
      <c r="AK6" s="11"/>
      <c r="AL6" s="11"/>
      <c r="AM6" s="11"/>
      <c r="AN6" s="11"/>
      <c r="AO6" s="11"/>
      <c r="AP6" s="11"/>
      <c r="AQ6" s="11"/>
      <c r="AR6" s="12"/>
      <c r="AT6" s="27" t="s">
        <v>45</v>
      </c>
      <c r="AU6" s="35"/>
      <c r="AV6" s="11"/>
      <c r="AW6" s="11"/>
      <c r="AX6" s="11"/>
      <c r="AY6" s="12"/>
    </row>
    <row r="7" spans="2:51" x14ac:dyDescent="0.3">
      <c r="B7" s="2">
        <v>32110224</v>
      </c>
      <c r="C7" s="2">
        <v>11569808</v>
      </c>
      <c r="E7" s="6">
        <f>B7/$B$37*100</f>
        <v>5.3741441141599013</v>
      </c>
      <c r="F7" s="6">
        <f>C7/$B$37*100</f>
        <v>1.9363868518998855</v>
      </c>
      <c r="H7" s="2">
        <v>65277984</v>
      </c>
      <c r="I7" s="2">
        <v>200745216</v>
      </c>
      <c r="J7" s="2">
        <v>217623072</v>
      </c>
      <c r="K7" s="2">
        <v>16493424</v>
      </c>
      <c r="M7" s="6">
        <f>H7/$H$37*100</f>
        <v>39.307612758276392</v>
      </c>
      <c r="N7" s="6">
        <f t="shared" ref="N7:P7" si="0">I7/$H$37*100</f>
        <v>120.88019160647714</v>
      </c>
      <c r="O7" s="6">
        <f t="shared" si="0"/>
        <v>131.04331533036469</v>
      </c>
      <c r="P7" s="6">
        <f t="shared" si="0"/>
        <v>9.931635199550005</v>
      </c>
      <c r="R7" s="2">
        <v>15334032</v>
      </c>
      <c r="S7" s="2">
        <v>0</v>
      </c>
      <c r="T7" s="2">
        <v>6278576</v>
      </c>
      <c r="U7" s="2">
        <v>0</v>
      </c>
      <c r="W7" s="6">
        <f>R7/$R$37*100</f>
        <v>103.46035463429411</v>
      </c>
      <c r="X7" s="6">
        <f t="shared" ref="X7:Z7" si="1">S7/$R$37*100</f>
        <v>0</v>
      </c>
      <c r="Y7" s="6">
        <f>T7/$R$37*100</f>
        <v>42.36222407507482</v>
      </c>
      <c r="Z7" s="6">
        <f t="shared" si="1"/>
        <v>0</v>
      </c>
      <c r="AC7"/>
      <c r="AD7" s="6">
        <v>5.3741441141599013</v>
      </c>
      <c r="AE7" s="6">
        <v>120.88019160647714</v>
      </c>
      <c r="AF7" s="6">
        <v>131.04331533036469</v>
      </c>
      <c r="AG7" s="6">
        <v>1.9363868518998855</v>
      </c>
      <c r="AH7" s="5"/>
      <c r="AJ7" s="13"/>
      <c r="AR7" s="14"/>
      <c r="AT7" s="13"/>
      <c r="AU7"/>
      <c r="AV7" s="6"/>
      <c r="AY7" s="14"/>
    </row>
    <row r="8" spans="2:51" x14ac:dyDescent="0.3">
      <c r="B8" s="2">
        <v>40076816</v>
      </c>
      <c r="C8" s="2">
        <v>3090784</v>
      </c>
      <c r="E8" s="6">
        <f t="shared" ref="E8:E29" si="2">B8/$B$37*100</f>
        <v>6.7074768715618225</v>
      </c>
      <c r="F8" s="6">
        <f t="shared" ref="F8:F33" si="3">C8/$B$37*100</f>
        <v>0.51729064991074492</v>
      </c>
      <c r="H8" s="2">
        <v>240727088</v>
      </c>
      <c r="I8" s="2">
        <v>97941168</v>
      </c>
      <c r="J8" s="2">
        <v>99691488</v>
      </c>
      <c r="K8" s="2">
        <v>10031472</v>
      </c>
      <c r="M8" s="6">
        <f t="shared" ref="M8:M35" si="4">H8/$H$37*100</f>
        <v>144.9555665740462</v>
      </c>
      <c r="N8" s="6">
        <f t="shared" ref="N8:N28" si="5">I8/$H$37*100</f>
        <v>58.975986526135536</v>
      </c>
      <c r="O8" s="6">
        <f t="shared" ref="O8:O30" si="6">J8/$H$37*100</f>
        <v>60.029954442226</v>
      </c>
      <c r="P8" s="6">
        <f t="shared" ref="P8:P31" si="7">K8/$H$37*100</f>
        <v>6.0405238123084857</v>
      </c>
      <c r="R8" s="2">
        <v>7679232</v>
      </c>
      <c r="S8" s="2">
        <v>4268352</v>
      </c>
      <c r="T8" s="2">
        <v>0</v>
      </c>
      <c r="U8" s="2">
        <v>884752</v>
      </c>
      <c r="W8" s="6">
        <f t="shared" ref="W8:W23" si="8">R8/$R$37*100</f>
        <v>51.812599976250183</v>
      </c>
      <c r="X8" s="6">
        <f t="shared" ref="X8:X24" si="9">S8/$R$37*100</f>
        <v>28.799027654565901</v>
      </c>
      <c r="Y8" s="6">
        <f t="shared" ref="Y8:Y24" si="10">T8/$R$37*100</f>
        <v>0</v>
      </c>
      <c r="Z8" s="6">
        <f t="shared" ref="Z8:Z21" si="11">U8/$R$37*100</f>
        <v>5.9695164118218198</v>
      </c>
      <c r="AC8"/>
      <c r="AD8" s="6">
        <v>6.7074768715618225</v>
      </c>
      <c r="AE8" s="6">
        <v>58.975986526135536</v>
      </c>
      <c r="AF8" s="6">
        <v>60.029954442226</v>
      </c>
      <c r="AG8" s="6">
        <v>0.51729064991074492</v>
      </c>
      <c r="AH8" s="5"/>
      <c r="AJ8" s="13" t="s">
        <v>21</v>
      </c>
      <c r="AK8" s="4">
        <f>MEDIAN(AD7:AD75,AE7:AE46)</f>
        <v>58.975986526135536</v>
      </c>
      <c r="AR8" s="14"/>
      <c r="AT8" s="36" t="s">
        <v>38</v>
      </c>
      <c r="AU8">
        <v>0.05</v>
      </c>
      <c r="AV8" s="6"/>
      <c r="AY8" s="14"/>
    </row>
    <row r="9" spans="2:51" x14ac:dyDescent="0.3">
      <c r="B9" s="2">
        <v>3197002848</v>
      </c>
      <c r="C9" s="2">
        <v>111889312</v>
      </c>
      <c r="E9" s="6">
        <f t="shared" si="2"/>
        <v>535.06802190267001</v>
      </c>
      <c r="F9" s="6">
        <f t="shared" si="3"/>
        <v>18.72641210856084</v>
      </c>
      <c r="H9" s="2">
        <v>294256640</v>
      </c>
      <c r="I9" s="2">
        <v>76957280</v>
      </c>
      <c r="J9" s="2">
        <v>17305776</v>
      </c>
      <c r="K9" s="2">
        <v>12012304</v>
      </c>
      <c r="M9" s="6">
        <f t="shared" si="4"/>
        <v>177.18877557051306</v>
      </c>
      <c r="N9" s="6">
        <f t="shared" si="5"/>
        <v>46.340385774938277</v>
      </c>
      <c r="O9" s="6">
        <f t="shared" si="6"/>
        <v>10.420798863663947</v>
      </c>
      <c r="P9" s="6">
        <f t="shared" si="7"/>
        <v>7.2332962054510519</v>
      </c>
      <c r="R9" s="2">
        <v>17631584</v>
      </c>
      <c r="S9" s="2">
        <v>19172176</v>
      </c>
      <c r="T9" s="2">
        <v>0</v>
      </c>
      <c r="U9" s="2">
        <v>0</v>
      </c>
      <c r="W9" s="6">
        <f t="shared" si="8"/>
        <v>118.96218381469046</v>
      </c>
      <c r="X9" s="6">
        <f t="shared" si="9"/>
        <v>129.35672288091627</v>
      </c>
      <c r="Y9" s="6">
        <f t="shared" si="10"/>
        <v>0</v>
      </c>
      <c r="Z9" s="6">
        <f t="shared" si="11"/>
        <v>0</v>
      </c>
      <c r="AC9"/>
      <c r="AD9" s="6">
        <v>535.06802190267001</v>
      </c>
      <c r="AE9" s="6">
        <v>46.340385774938277</v>
      </c>
      <c r="AF9" s="6">
        <v>10.420798863663947</v>
      </c>
      <c r="AG9" s="6">
        <v>18.72641210856084</v>
      </c>
      <c r="AH9" s="5"/>
      <c r="AJ9" s="13"/>
      <c r="AR9" s="14"/>
      <c r="AT9" s="13"/>
      <c r="AY9" s="14"/>
    </row>
    <row r="10" spans="2:51" x14ac:dyDescent="0.3">
      <c r="B10" s="2">
        <v>10153312</v>
      </c>
      <c r="C10" s="2">
        <v>73582816</v>
      </c>
      <c r="E10" s="6">
        <f t="shared" si="2"/>
        <v>1.6993142721156071</v>
      </c>
      <c r="F10" s="6">
        <f t="shared" si="3"/>
        <v>12.315225752075445</v>
      </c>
      <c r="H10" s="2">
        <v>128186544</v>
      </c>
      <c r="I10" s="2">
        <v>63672000</v>
      </c>
      <c r="J10" s="2">
        <v>15169232</v>
      </c>
      <c r="K10" s="2">
        <v>0</v>
      </c>
      <c r="M10" s="6">
        <f t="shared" si="4"/>
        <v>77.188459624821704</v>
      </c>
      <c r="N10" s="6">
        <f t="shared" si="5"/>
        <v>38.340557814177814</v>
      </c>
      <c r="O10" s="6">
        <f t="shared" si="6"/>
        <v>9.1342633574047642</v>
      </c>
      <c r="P10" s="6">
        <f t="shared" si="7"/>
        <v>0</v>
      </c>
      <c r="R10" s="2">
        <v>23058656</v>
      </c>
      <c r="S10" s="2">
        <v>9421472</v>
      </c>
      <c r="T10" s="2">
        <v>3204208</v>
      </c>
      <c r="U10" s="2">
        <v>0</v>
      </c>
      <c r="W10" s="6">
        <f t="shared" si="8"/>
        <v>155.57921929145533</v>
      </c>
      <c r="X10" s="6">
        <f t="shared" si="9"/>
        <v>63.567679674665612</v>
      </c>
      <c r="Y10" s="6">
        <f t="shared" si="10"/>
        <v>21.619134223930288</v>
      </c>
      <c r="Z10" s="6">
        <f t="shared" si="11"/>
        <v>0</v>
      </c>
      <c r="AC10"/>
      <c r="AD10" s="6">
        <v>1.6993142721156071</v>
      </c>
      <c r="AE10" s="6">
        <v>38.340557814177814</v>
      </c>
      <c r="AF10" s="6">
        <v>9.1342633574047642</v>
      </c>
      <c r="AG10" s="6">
        <v>12.315225752075445</v>
      </c>
      <c r="AH10" s="5"/>
      <c r="AJ10" s="20" t="s">
        <v>37</v>
      </c>
      <c r="AK10" s="3"/>
      <c r="AL10" s="3"/>
      <c r="AM10" s="3"/>
      <c r="AO10" s="3" t="s">
        <v>28</v>
      </c>
      <c r="AP10" s="3"/>
      <c r="AQ10" s="3"/>
      <c r="AR10" s="33"/>
      <c r="AT10" s="13"/>
      <c r="AU10"/>
      <c r="AV10" s="9" t="s">
        <v>29</v>
      </c>
      <c r="AW10" s="3" t="s">
        <v>42</v>
      </c>
      <c r="AX10" s="3" t="s">
        <v>43</v>
      </c>
      <c r="AY10" s="33" t="s">
        <v>44</v>
      </c>
    </row>
    <row r="11" spans="2:51" x14ac:dyDescent="0.3">
      <c r="B11" s="2">
        <v>58113712</v>
      </c>
      <c r="C11" s="2">
        <v>6112288</v>
      </c>
      <c r="E11" s="6">
        <f t="shared" si="2"/>
        <v>9.7262312245714515</v>
      </c>
      <c r="F11" s="6">
        <f t="shared" si="3"/>
        <v>1.0229862170768473</v>
      </c>
      <c r="H11" s="2">
        <v>177094800</v>
      </c>
      <c r="I11" s="2">
        <v>167065120</v>
      </c>
      <c r="J11" s="2">
        <v>322443424</v>
      </c>
      <c r="K11" s="2">
        <v>40886080</v>
      </c>
      <c r="M11" s="6">
        <f t="shared" si="4"/>
        <v>106.63892162944867</v>
      </c>
      <c r="N11" s="6">
        <f t="shared" si="5"/>
        <v>100.59947688297137</v>
      </c>
      <c r="O11" s="6">
        <f t="shared" si="6"/>
        <v>194.16165252659644</v>
      </c>
      <c r="P11" s="6">
        <f t="shared" si="7"/>
        <v>24.619850390047414</v>
      </c>
      <c r="R11" s="2">
        <v>3231488</v>
      </c>
      <c r="S11" s="2">
        <v>3653904</v>
      </c>
      <c r="T11" s="2">
        <v>392448</v>
      </c>
      <c r="U11" s="2">
        <v>0</v>
      </c>
      <c r="W11" s="6">
        <f t="shared" si="8"/>
        <v>21.803195302870488</v>
      </c>
      <c r="X11" s="6">
        <f t="shared" si="9"/>
        <v>24.653281253075889</v>
      </c>
      <c r="Y11" s="6">
        <f t="shared" si="10"/>
        <v>2.6478886476511492</v>
      </c>
      <c r="Z11" s="6">
        <f t="shared" si="11"/>
        <v>0</v>
      </c>
      <c r="AC11"/>
      <c r="AD11" s="6">
        <v>9.7262312245714515</v>
      </c>
      <c r="AE11" s="6">
        <v>100.59947688297137</v>
      </c>
      <c r="AF11" s="6">
        <v>194.16165252659644</v>
      </c>
      <c r="AG11" s="6">
        <v>1.0229862170768473</v>
      </c>
      <c r="AH11" s="5"/>
      <c r="AJ11" s="15"/>
      <c r="AK11" s="9" t="s">
        <v>3</v>
      </c>
      <c r="AL11" s="9" t="s">
        <v>4</v>
      </c>
      <c r="AM11" s="9" t="s">
        <v>27</v>
      </c>
      <c r="AN11" s="3"/>
      <c r="AO11" s="9"/>
      <c r="AP11" s="9" t="s">
        <v>3</v>
      </c>
      <c r="AQ11" s="9" t="s">
        <v>4</v>
      </c>
      <c r="AR11" s="32" t="s">
        <v>27</v>
      </c>
      <c r="AT11" s="13" t="s">
        <v>3</v>
      </c>
      <c r="AU11" t="s">
        <v>39</v>
      </c>
      <c r="AV11" s="34">
        <f>AK17</f>
        <v>0.31730000000000003</v>
      </c>
      <c r="AW11">
        <v>3</v>
      </c>
      <c r="AX11" s="34">
        <f>$AU$8/(3-AW11+1)</f>
        <v>0.05</v>
      </c>
      <c r="AY11" s="14" t="str">
        <f>IF(AV11&lt;AX11,"yes","no")</f>
        <v>no</v>
      </c>
    </row>
    <row r="12" spans="2:51" x14ac:dyDescent="0.3">
      <c r="B12" s="2">
        <v>150026576</v>
      </c>
      <c r="C12" s="2">
        <v>895721744</v>
      </c>
      <c r="E12" s="6">
        <f t="shared" si="2"/>
        <v>25.109274864540438</v>
      </c>
      <c r="F12" s="6">
        <f t="shared" si="3"/>
        <v>149.91292924156002</v>
      </c>
      <c r="H12" s="2">
        <v>218694912</v>
      </c>
      <c r="I12" s="2">
        <v>65221680</v>
      </c>
      <c r="J12" s="2">
        <v>187528704</v>
      </c>
      <c r="K12" s="2">
        <v>16965936</v>
      </c>
      <c r="M12" s="6">
        <f t="shared" si="4"/>
        <v>131.68873158064031</v>
      </c>
      <c r="N12" s="6">
        <f t="shared" si="5"/>
        <v>39.273708895241313</v>
      </c>
      <c r="O12" s="6">
        <f t="shared" si="6"/>
        <v>112.92177279698828</v>
      </c>
      <c r="P12" s="6">
        <f t="shared" si="7"/>
        <v>10.216161736393401</v>
      </c>
      <c r="R12" s="2">
        <v>269120</v>
      </c>
      <c r="S12" s="2">
        <v>37060240</v>
      </c>
      <c r="T12" s="2">
        <v>0</v>
      </c>
      <c r="U12" s="2">
        <v>0</v>
      </c>
      <c r="W12" s="6">
        <f t="shared" si="8"/>
        <v>1.8157814356446649</v>
      </c>
      <c r="X12" s="6">
        <f t="shared" si="9"/>
        <v>250.04940469878053</v>
      </c>
      <c r="Y12" s="6">
        <f t="shared" si="10"/>
        <v>0</v>
      </c>
      <c r="Z12" s="6">
        <f t="shared" si="11"/>
        <v>0</v>
      </c>
      <c r="AC12"/>
      <c r="AD12" s="6">
        <v>25.109274864540438</v>
      </c>
      <c r="AE12" s="6">
        <v>39.273708895241313</v>
      </c>
      <c r="AF12" s="6">
        <v>112.92177279698828</v>
      </c>
      <c r="AG12" s="6">
        <v>149.91292924156002</v>
      </c>
      <c r="AH12" s="5"/>
      <c r="AJ12" s="15" t="s">
        <v>22</v>
      </c>
      <c r="AK12" s="6">
        <f>COUNTIF(AD7:AD75,"&gt;"&amp;AK8)</f>
        <v>37</v>
      </c>
      <c r="AL12" s="6">
        <f>COUNTIF(AE7:AE46,"&gt;"&amp;AK8)</f>
        <v>17</v>
      </c>
      <c r="AM12" s="6">
        <f>SUM(AK12:AL12)</f>
        <v>54</v>
      </c>
      <c r="AO12" s="9" t="s">
        <v>22</v>
      </c>
      <c r="AP12" s="6">
        <f>(AK14*AM12)/AM14</f>
        <v>34.183486238532112</v>
      </c>
      <c r="AQ12" s="6">
        <f>(AL14*AM12)/(AM14)</f>
        <v>19.816513761467888</v>
      </c>
      <c r="AR12" s="17">
        <f>SUM(AP12:AQ12)</f>
        <v>54</v>
      </c>
      <c r="AT12" s="13" t="s">
        <v>3</v>
      </c>
      <c r="AU12" s="6" t="s">
        <v>40</v>
      </c>
      <c r="AV12" s="34">
        <f>AK30</f>
        <v>4.5499999999999999E-2</v>
      </c>
      <c r="AW12">
        <v>2</v>
      </c>
      <c r="AX12" s="34">
        <f t="shared" ref="AX12:AX13" si="12">$AU$8/(3-AW12+1)</f>
        <v>2.5000000000000001E-2</v>
      </c>
      <c r="AY12" s="14" t="str">
        <f t="shared" ref="AY12:AY13" si="13">IF(AV12&lt;AX12,"yes","no")</f>
        <v>no</v>
      </c>
    </row>
    <row r="13" spans="2:51" x14ac:dyDescent="0.3">
      <c r="B13" s="2">
        <v>474286256</v>
      </c>
      <c r="C13" s="2">
        <v>344296032</v>
      </c>
      <c r="E13" s="6">
        <f t="shared" si="2"/>
        <v>79.379162571688582</v>
      </c>
      <c r="F13" s="6">
        <f t="shared" si="3"/>
        <v>57.623282039434201</v>
      </c>
      <c r="H13" s="2">
        <v>535592416</v>
      </c>
      <c r="I13" s="2">
        <v>21483648</v>
      </c>
      <c r="J13" s="2">
        <v>66079456</v>
      </c>
      <c r="K13" s="2">
        <v>3356544</v>
      </c>
      <c r="M13" s="6">
        <f t="shared" si="4"/>
        <v>322.5108680500561</v>
      </c>
      <c r="N13" s="6">
        <f t="shared" si="5"/>
        <v>12.936534869384431</v>
      </c>
      <c r="O13" s="6">
        <f t="shared" si="6"/>
        <v>39.790224951272442</v>
      </c>
      <c r="P13" s="6">
        <f t="shared" si="7"/>
        <v>2.0211673779342827</v>
      </c>
      <c r="R13" s="2">
        <v>0</v>
      </c>
      <c r="S13" s="2">
        <v>4629264</v>
      </c>
      <c r="T13" s="2">
        <v>15938000</v>
      </c>
      <c r="U13" s="2">
        <v>0</v>
      </c>
      <c r="W13" s="6">
        <f t="shared" si="8"/>
        <v>0</v>
      </c>
      <c r="X13" s="6">
        <f t="shared" si="9"/>
        <v>31.234139535887941</v>
      </c>
      <c r="Y13" s="6">
        <f t="shared" si="10"/>
        <v>107.53539135443174</v>
      </c>
      <c r="Z13" s="6">
        <f t="shared" si="11"/>
        <v>0</v>
      </c>
      <c r="AC13"/>
      <c r="AD13" s="6">
        <v>79.379162571688582</v>
      </c>
      <c r="AE13" s="6">
        <v>12.936534869384431</v>
      </c>
      <c r="AF13" s="6">
        <v>39.790224951272442</v>
      </c>
      <c r="AG13" s="6">
        <v>57.623282039434201</v>
      </c>
      <c r="AH13" s="5"/>
      <c r="AJ13" s="15" t="s">
        <v>23</v>
      </c>
      <c r="AK13" s="6">
        <f>COUNT(AD7:AD75)-AK12</f>
        <v>32</v>
      </c>
      <c r="AL13" s="6">
        <f>COUNT(AE7:AE46)-AL12</f>
        <v>23</v>
      </c>
      <c r="AM13" s="6">
        <f>SUM(AK13:AL13)</f>
        <v>55</v>
      </c>
      <c r="AO13" s="9" t="s">
        <v>23</v>
      </c>
      <c r="AP13" s="6">
        <f>AM13*AK14/(AM14)</f>
        <v>34.816513761467888</v>
      </c>
      <c r="AQ13" s="6">
        <f>(AL14*AM13)/(AM14)</f>
        <v>20.183486238532112</v>
      </c>
      <c r="AR13" s="17">
        <f>SUM(AP13:AQ13)</f>
        <v>55</v>
      </c>
      <c r="AT13" s="13" t="s">
        <v>3</v>
      </c>
      <c r="AU13" t="s">
        <v>41</v>
      </c>
      <c r="AV13" s="34">
        <v>1.0000000000000001E-5</v>
      </c>
      <c r="AW13">
        <v>1</v>
      </c>
      <c r="AX13" s="34">
        <f t="shared" si="12"/>
        <v>1.6666666666666666E-2</v>
      </c>
      <c r="AY13" s="14" t="str">
        <f t="shared" si="13"/>
        <v>yes</v>
      </c>
    </row>
    <row r="14" spans="2:51" x14ac:dyDescent="0.3">
      <c r="B14" s="2">
        <v>113941376</v>
      </c>
      <c r="C14" s="2">
        <v>36644320</v>
      </c>
      <c r="E14" s="6">
        <f t="shared" si="2"/>
        <v>19.069856852748217</v>
      </c>
      <c r="F14" s="6">
        <f t="shared" si="3"/>
        <v>6.1329954174530812</v>
      </c>
      <c r="H14" s="2">
        <v>413302480</v>
      </c>
      <c r="I14" s="2">
        <v>67203392</v>
      </c>
      <c r="J14" s="2">
        <v>25335104</v>
      </c>
      <c r="K14" s="2">
        <v>112592</v>
      </c>
      <c r="M14" s="6">
        <f t="shared" si="4"/>
        <v>248.87309381177079</v>
      </c>
      <c r="N14" s="6">
        <f t="shared" si="5"/>
        <v>40.467011186783111</v>
      </c>
      <c r="O14" s="6">
        <f t="shared" si="6"/>
        <v>15.255717107051883</v>
      </c>
      <c r="P14" s="6">
        <f t="shared" si="7"/>
        <v>6.7798091553805562E-2</v>
      </c>
      <c r="R14" s="2">
        <v>6336848</v>
      </c>
      <c r="S14" s="2">
        <v>26326832</v>
      </c>
      <c r="T14" s="2">
        <v>1035776</v>
      </c>
      <c r="U14" s="2">
        <v>565328</v>
      </c>
      <c r="W14" s="6">
        <f t="shared" si="8"/>
        <v>42.755391494136525</v>
      </c>
      <c r="X14" s="6">
        <f t="shared" si="9"/>
        <v>177.6299524559152</v>
      </c>
      <c r="Y14" s="6">
        <f t="shared" si="10"/>
        <v>6.9884914992802027</v>
      </c>
      <c r="Z14" s="6">
        <f t="shared" si="11"/>
        <v>3.8143285056856677</v>
      </c>
      <c r="AC14"/>
      <c r="AD14" s="6">
        <v>19.069856852748217</v>
      </c>
      <c r="AE14" s="6">
        <v>40.467011186783111</v>
      </c>
      <c r="AF14" s="6">
        <v>15.255717107051883</v>
      </c>
      <c r="AG14" s="6">
        <v>6.1329954174530812</v>
      </c>
      <c r="AH14" s="5"/>
      <c r="AJ14" s="15" t="s">
        <v>27</v>
      </c>
      <c r="AK14" s="6">
        <f>SUM(AK12:AK13)</f>
        <v>69</v>
      </c>
      <c r="AL14" s="6">
        <f>SUM(AL12:AL13)</f>
        <v>40</v>
      </c>
      <c r="AM14" s="6">
        <f>AK14+AL14</f>
        <v>109</v>
      </c>
      <c r="AO14" s="9" t="s">
        <v>27</v>
      </c>
      <c r="AP14" s="6">
        <f>SUM(AP12:AP13)</f>
        <v>69</v>
      </c>
      <c r="AQ14" s="6">
        <f>SUM(AQ12:AQ13)</f>
        <v>40</v>
      </c>
      <c r="AR14" s="17"/>
      <c r="AT14" s="13"/>
      <c r="AY14" s="14"/>
    </row>
    <row r="15" spans="2:51" x14ac:dyDescent="0.3">
      <c r="B15" s="2">
        <v>207110416</v>
      </c>
      <c r="C15" s="2">
        <v>158710016</v>
      </c>
      <c r="E15" s="6">
        <f t="shared" si="2"/>
        <v>34.663141033448056</v>
      </c>
      <c r="F15" s="6">
        <f t="shared" si="3"/>
        <v>26.562583255246796</v>
      </c>
      <c r="H15" s="2">
        <v>54612032</v>
      </c>
      <c r="I15" s="2">
        <v>108483360</v>
      </c>
      <c r="J15" s="2">
        <v>198850608</v>
      </c>
      <c r="K15" s="2">
        <v>5904592</v>
      </c>
      <c r="M15" s="6">
        <f t="shared" si="4"/>
        <v>32.885032200115099</v>
      </c>
      <c r="N15" s="6">
        <f t="shared" si="5"/>
        <v>65.324044100330823</v>
      </c>
      <c r="O15" s="6">
        <f t="shared" si="6"/>
        <v>119.73933962194386</v>
      </c>
      <c r="P15" s="6">
        <f t="shared" si="7"/>
        <v>3.5554930101949331</v>
      </c>
      <c r="R15" s="2">
        <v>0</v>
      </c>
      <c r="S15" s="2">
        <v>0</v>
      </c>
      <c r="T15" s="2">
        <v>9506528</v>
      </c>
      <c r="U15" s="2">
        <v>0</v>
      </c>
      <c r="W15" s="6">
        <f t="shared" si="8"/>
        <v>0</v>
      </c>
      <c r="X15" s="6">
        <f t="shared" si="9"/>
        <v>0</v>
      </c>
      <c r="Y15" s="6">
        <f t="shared" si="10"/>
        <v>64.141561607595875</v>
      </c>
      <c r="Z15" s="6">
        <f t="shared" si="11"/>
        <v>0</v>
      </c>
      <c r="AC15"/>
      <c r="AD15" s="6">
        <v>34.663141033448056</v>
      </c>
      <c r="AE15" s="6">
        <v>65.324044100330823</v>
      </c>
      <c r="AF15" s="6">
        <v>119.73933962194386</v>
      </c>
      <c r="AG15" s="6">
        <v>26.562583255246796</v>
      </c>
      <c r="AH15" s="5"/>
      <c r="AJ15" s="13"/>
      <c r="AR15" s="14"/>
      <c r="AT15" s="13"/>
      <c r="AY15" s="14"/>
    </row>
    <row r="16" spans="2:51" x14ac:dyDescent="0.3">
      <c r="B16" s="2">
        <v>18688272</v>
      </c>
      <c r="C16" s="2">
        <v>389564560</v>
      </c>
      <c r="E16" s="6">
        <f t="shared" si="2"/>
        <v>3.1277722314431466</v>
      </c>
      <c r="F16" s="6">
        <f t="shared" si="3"/>
        <v>65.199672453524201</v>
      </c>
      <c r="H16" s="2">
        <v>41022128</v>
      </c>
      <c r="I16" s="2">
        <v>199425440</v>
      </c>
      <c r="J16" s="2">
        <v>64686800</v>
      </c>
      <c r="K16" s="2">
        <v>20215328</v>
      </c>
      <c r="M16" s="6">
        <f t="shared" si="4"/>
        <v>24.701772682570084</v>
      </c>
      <c r="N16" s="6">
        <f t="shared" si="5"/>
        <v>120.08547889084444</v>
      </c>
      <c r="O16" s="6">
        <f t="shared" si="6"/>
        <v>38.951627013666247</v>
      </c>
      <c r="P16" s="6">
        <f t="shared" si="7"/>
        <v>12.172806758332824</v>
      </c>
      <c r="R16" s="2">
        <v>9037280</v>
      </c>
      <c r="S16" s="2">
        <v>662176</v>
      </c>
      <c r="T16" s="2">
        <v>1519840</v>
      </c>
      <c r="U16" s="2">
        <v>0</v>
      </c>
      <c r="W16" s="6">
        <f t="shared" si="8"/>
        <v>60.975495142400469</v>
      </c>
      <c r="X16" s="6">
        <f t="shared" si="9"/>
        <v>4.4677723243513725</v>
      </c>
      <c r="Y16" s="6">
        <f t="shared" si="10"/>
        <v>10.254523101776854</v>
      </c>
      <c r="Z16" s="6">
        <f t="shared" si="11"/>
        <v>0</v>
      </c>
      <c r="AC16"/>
      <c r="AD16" s="6">
        <v>3.1277722314431466</v>
      </c>
      <c r="AE16" s="6">
        <v>120.08547889084444</v>
      </c>
      <c r="AF16" s="6">
        <v>38.951627013666247</v>
      </c>
      <c r="AG16" s="6">
        <v>65.199672453524201</v>
      </c>
      <c r="AH16" s="5"/>
      <c r="AJ16" s="13" t="s">
        <v>24</v>
      </c>
      <c r="AK16" s="6">
        <f>((AK12-AP12)^2/AP12)+((AL12-AQ12)^2/AQ12)+((AK13-AP13)^2/AP13)+((AL13-AQ13)^2/AQ13)</f>
        <v>1.253250012199286</v>
      </c>
      <c r="AO16" s="2" t="s">
        <v>36</v>
      </c>
      <c r="AP16" s="6">
        <v>1</v>
      </c>
      <c r="AR16" s="14"/>
      <c r="AT16" s="13"/>
      <c r="AY16" s="14"/>
    </row>
    <row r="17" spans="2:51" x14ac:dyDescent="0.3">
      <c r="B17" s="2">
        <v>752229184</v>
      </c>
      <c r="C17" s="2">
        <v>58530928</v>
      </c>
      <c r="E17" s="6">
        <f t="shared" si="2"/>
        <v>125.89722331718724</v>
      </c>
      <c r="F17" s="6">
        <f t="shared" si="3"/>
        <v>9.7960587944673616</v>
      </c>
      <c r="H17" s="2">
        <v>119343856</v>
      </c>
      <c r="I17" s="2">
        <v>172783184</v>
      </c>
      <c r="J17" s="2">
        <v>138107344</v>
      </c>
      <c r="K17" s="2">
        <v>6000544</v>
      </c>
      <c r="M17" s="6">
        <f t="shared" si="4"/>
        <v>71.863770742789796</v>
      </c>
      <c r="N17" s="6">
        <f t="shared" si="5"/>
        <v>104.04265070155991</v>
      </c>
      <c r="O17" s="6">
        <f t="shared" si="6"/>
        <v>83.16234148753837</v>
      </c>
      <c r="P17" s="6">
        <f t="shared" si="7"/>
        <v>3.6132712047449078</v>
      </c>
      <c r="R17" s="2">
        <v>1470512</v>
      </c>
      <c r="S17" s="2">
        <v>7742000</v>
      </c>
      <c r="T17" s="2">
        <v>0</v>
      </c>
      <c r="U17" s="2">
        <v>0</v>
      </c>
      <c r="W17" s="6">
        <f t="shared" si="8"/>
        <v>9.9217018077166585</v>
      </c>
      <c r="X17" s="6">
        <f t="shared" si="9"/>
        <v>52.236102388380623</v>
      </c>
      <c r="Y17" s="6">
        <f t="shared" si="10"/>
        <v>0</v>
      </c>
      <c r="Z17" s="6">
        <f t="shared" si="11"/>
        <v>0</v>
      </c>
      <c r="AC17"/>
      <c r="AD17" s="6">
        <v>125.89722331718724</v>
      </c>
      <c r="AE17" s="6">
        <v>104.04265070155991</v>
      </c>
      <c r="AF17" s="6">
        <v>83.16234148753837</v>
      </c>
      <c r="AG17" s="6">
        <v>9.7960587944673616</v>
      </c>
      <c r="AH17" s="5"/>
      <c r="AJ17" s="24" t="s">
        <v>29</v>
      </c>
      <c r="AK17" s="25">
        <v>0.31730000000000003</v>
      </c>
      <c r="AL17" s="18"/>
      <c r="AM17" s="18"/>
      <c r="AN17" s="18"/>
      <c r="AO17" s="18"/>
      <c r="AP17" s="18"/>
      <c r="AQ17" s="18"/>
      <c r="AR17" s="19"/>
      <c r="AT17" s="37"/>
      <c r="AU17" s="18"/>
      <c r="AV17" s="18"/>
      <c r="AW17" s="18"/>
      <c r="AX17" s="18"/>
      <c r="AY17" s="19"/>
    </row>
    <row r="18" spans="2:51" x14ac:dyDescent="0.3">
      <c r="B18" s="2">
        <v>1916092944</v>
      </c>
      <c r="C18" s="2">
        <v>455679680</v>
      </c>
      <c r="E18" s="6">
        <f t="shared" si="2"/>
        <v>320.68787863893186</v>
      </c>
      <c r="F18" s="6">
        <f t="shared" si="3"/>
        <v>76.265063433200197</v>
      </c>
      <c r="H18" s="2">
        <v>244611888</v>
      </c>
      <c r="I18" s="2">
        <v>294424800</v>
      </c>
      <c r="J18" s="2">
        <v>100945280</v>
      </c>
      <c r="K18" s="2">
        <v>3509824</v>
      </c>
      <c r="M18" s="6">
        <f t="shared" si="4"/>
        <v>147.2948271437867</v>
      </c>
      <c r="N18" s="6">
        <f t="shared" si="5"/>
        <v>177.29003433734985</v>
      </c>
      <c r="O18" s="6">
        <f t="shared" si="6"/>
        <v>60.784934412431944</v>
      </c>
      <c r="P18" s="6">
        <f t="shared" si="7"/>
        <v>2.1134660445657247</v>
      </c>
      <c r="R18" s="2">
        <v>74320288</v>
      </c>
      <c r="S18" s="2">
        <v>5112032</v>
      </c>
      <c r="T18" s="2">
        <v>28108416</v>
      </c>
      <c r="U18" s="2">
        <v>0</v>
      </c>
      <c r="W18" s="6">
        <f t="shared" si="8"/>
        <v>501.44693535287212</v>
      </c>
      <c r="X18" s="6">
        <f t="shared" si="9"/>
        <v>34.49142688771353</v>
      </c>
      <c r="Y18" s="6">
        <f t="shared" si="10"/>
        <v>189.65049033211008</v>
      </c>
      <c r="Z18" s="6">
        <f t="shared" si="11"/>
        <v>0</v>
      </c>
      <c r="AC18"/>
      <c r="AD18" s="6">
        <v>320.68787863893186</v>
      </c>
      <c r="AE18" s="6">
        <v>177.29003433734985</v>
      </c>
      <c r="AF18" s="6">
        <v>60.784934412431944</v>
      </c>
      <c r="AG18" s="6">
        <v>76.265063433200197</v>
      </c>
      <c r="AH18" s="5"/>
      <c r="AK18"/>
    </row>
    <row r="19" spans="2:51" x14ac:dyDescent="0.3">
      <c r="B19" s="2">
        <v>762752400</v>
      </c>
      <c r="C19" s="2">
        <v>20469584</v>
      </c>
      <c r="E19" s="6">
        <f t="shared" si="2"/>
        <v>127.65844676204496</v>
      </c>
      <c r="F19" s="6">
        <f t="shared" si="3"/>
        <v>3.425902428239108</v>
      </c>
      <c r="H19" s="2">
        <v>111675424</v>
      </c>
      <c r="I19" s="2">
        <v>99989376</v>
      </c>
      <c r="J19" s="2">
        <v>90049952</v>
      </c>
      <c r="K19" s="2">
        <v>1053696</v>
      </c>
      <c r="M19" s="6">
        <f t="shared" si="4"/>
        <v>67.246168650188793</v>
      </c>
      <c r="N19" s="6">
        <f t="shared" si="5"/>
        <v>60.209329867627261</v>
      </c>
      <c r="O19" s="6">
        <f t="shared" si="6"/>
        <v>54.224233427879398</v>
      </c>
      <c r="P19" s="6">
        <f t="shared" si="7"/>
        <v>0.63449070873488977</v>
      </c>
      <c r="R19" s="2">
        <v>68700384</v>
      </c>
      <c r="S19" s="2">
        <v>16288</v>
      </c>
      <c r="T19" s="2">
        <v>35117248</v>
      </c>
      <c r="U19" s="2">
        <v>0</v>
      </c>
      <c r="W19" s="6">
        <f t="shared" si="8"/>
        <v>463.5288417392232</v>
      </c>
      <c r="X19" s="6">
        <f t="shared" si="9"/>
        <v>0.10989687880417769</v>
      </c>
      <c r="Y19" s="6">
        <f t="shared" si="10"/>
        <v>236.93982977604685</v>
      </c>
      <c r="Z19" s="6">
        <f t="shared" si="11"/>
        <v>0</v>
      </c>
      <c r="AC19"/>
      <c r="AD19" s="6">
        <v>127.65844676204496</v>
      </c>
      <c r="AE19" s="6">
        <v>60.209329867627261</v>
      </c>
      <c r="AF19" s="6">
        <v>54.224233427879398</v>
      </c>
      <c r="AG19" s="6">
        <v>3.425902428239108</v>
      </c>
      <c r="AH19" s="5"/>
      <c r="AJ19" s="27" t="s">
        <v>32</v>
      </c>
      <c r="AK19" s="11"/>
      <c r="AL19" s="11"/>
      <c r="AM19" s="11"/>
      <c r="AN19" s="11"/>
      <c r="AO19" s="11"/>
      <c r="AP19" s="11"/>
      <c r="AQ19" s="11"/>
      <c r="AR19" s="12"/>
    </row>
    <row r="20" spans="2:51" x14ac:dyDescent="0.3">
      <c r="B20" s="2">
        <v>63107552</v>
      </c>
      <c r="C20" s="2">
        <v>4463712</v>
      </c>
      <c r="E20" s="6">
        <f t="shared" si="2"/>
        <v>10.562027818299862</v>
      </c>
      <c r="F20" s="6">
        <f t="shared" si="3"/>
        <v>0.74707144902212208</v>
      </c>
      <c r="H20" s="2">
        <v>123222288</v>
      </c>
      <c r="I20" s="2">
        <v>128303792</v>
      </c>
      <c r="J20" s="2">
        <v>61110144</v>
      </c>
      <c r="K20" s="2">
        <v>36698512</v>
      </c>
      <c r="M20" s="6">
        <f t="shared" si="4"/>
        <v>74.199196775023069</v>
      </c>
      <c r="N20" s="6">
        <f t="shared" si="5"/>
        <v>77.259061360633325</v>
      </c>
      <c r="O20" s="6">
        <f t="shared" si="6"/>
        <v>36.797917594307251</v>
      </c>
      <c r="P20" s="6">
        <f t="shared" si="7"/>
        <v>22.098275867418931</v>
      </c>
      <c r="R20" s="2">
        <v>1592448</v>
      </c>
      <c r="S20" s="2">
        <v>6597648</v>
      </c>
      <c r="T20" s="2">
        <v>1875728</v>
      </c>
      <c r="U20" s="2">
        <v>15808</v>
      </c>
      <c r="W20" s="6">
        <f t="shared" si="8"/>
        <v>10.744417046780153</v>
      </c>
      <c r="X20" s="6">
        <f t="shared" si="9"/>
        <v>44.515036999547227</v>
      </c>
      <c r="Y20" s="6">
        <f t="shared" si="10"/>
        <v>12.65573751753454</v>
      </c>
      <c r="Z20" s="6">
        <f t="shared" si="11"/>
        <v>0.10665826744452608</v>
      </c>
      <c r="AC20"/>
      <c r="AD20" s="6">
        <v>10.562027818299862</v>
      </c>
      <c r="AE20" s="6">
        <v>77.259061360633325</v>
      </c>
      <c r="AF20" s="6">
        <v>36.797917594307251</v>
      </c>
      <c r="AG20" s="6">
        <v>0.74707144902212208</v>
      </c>
      <c r="AH20" s="5"/>
      <c r="AJ20" s="13"/>
      <c r="AR20" s="14"/>
    </row>
    <row r="21" spans="2:51" x14ac:dyDescent="0.3">
      <c r="B21" s="2">
        <v>43539504</v>
      </c>
      <c r="C21" s="2">
        <v>37563872</v>
      </c>
      <c r="E21" s="6">
        <f t="shared" si="2"/>
        <v>7.287011425240804</v>
      </c>
      <c r="F21" s="6">
        <f t="shared" si="3"/>
        <v>6.2868967097163786</v>
      </c>
      <c r="H21" s="2">
        <v>103325248</v>
      </c>
      <c r="I21" s="2">
        <v>82748112</v>
      </c>
      <c r="J21" s="2">
        <v>60955200</v>
      </c>
      <c r="K21" s="2">
        <v>21746032</v>
      </c>
      <c r="M21" s="6">
        <f t="shared" si="4"/>
        <v>62.218049450437562</v>
      </c>
      <c r="N21" s="6">
        <f t="shared" si="5"/>
        <v>49.827377373885859</v>
      </c>
      <c r="O21" s="6">
        <f t="shared" si="6"/>
        <v>36.704616937975423</v>
      </c>
      <c r="P21" s="6">
        <f t="shared" si="7"/>
        <v>13.094531303005413</v>
      </c>
      <c r="R21" s="2">
        <v>17819552</v>
      </c>
      <c r="S21" s="2">
        <v>52544</v>
      </c>
      <c r="T21" s="2">
        <v>39509968</v>
      </c>
      <c r="U21" s="2">
        <v>4587072</v>
      </c>
      <c r="W21" s="6">
        <f t="shared" si="8"/>
        <v>120.23042402313003</v>
      </c>
      <c r="X21" s="6">
        <f t="shared" si="9"/>
        <v>0.35451999016986202</v>
      </c>
      <c r="Y21" s="6">
        <f t="shared" si="10"/>
        <v>266.5779816338985</v>
      </c>
      <c r="Z21" s="6">
        <f t="shared" si="11"/>
        <v>30.949465597374566</v>
      </c>
      <c r="AC21"/>
      <c r="AD21" s="6">
        <v>7.287011425240804</v>
      </c>
      <c r="AE21" s="6">
        <v>49.827377373885859</v>
      </c>
      <c r="AF21" s="6">
        <v>36.704616937975423</v>
      </c>
      <c r="AG21" s="6">
        <v>6.2868967097163786</v>
      </c>
      <c r="AH21" s="5"/>
      <c r="AJ21" s="13" t="s">
        <v>21</v>
      </c>
      <c r="AK21" s="4">
        <f>MEDIAN(AD7:AD75,AF7:AF48)</f>
        <v>48.212160342351979</v>
      </c>
      <c r="AR21" s="14"/>
    </row>
    <row r="22" spans="2:51" x14ac:dyDescent="0.3">
      <c r="B22" s="2">
        <v>100808704</v>
      </c>
      <c r="C22" s="2">
        <v>19308944</v>
      </c>
      <c r="E22" s="6">
        <f t="shared" si="2"/>
        <v>16.871900465648814</v>
      </c>
      <c r="F22" s="6">
        <f t="shared" si="3"/>
        <v>3.2316513191637384</v>
      </c>
      <c r="H22" s="2">
        <v>276206976</v>
      </c>
      <c r="I22" s="2">
        <v>1145904</v>
      </c>
      <c r="J22" s="2">
        <v>80106064</v>
      </c>
      <c r="K22" s="2">
        <v>822432</v>
      </c>
      <c r="M22" s="6">
        <f t="shared" si="4"/>
        <v>166.32003913819611</v>
      </c>
      <c r="N22" s="6">
        <f t="shared" si="5"/>
        <v>0.69001442645900257</v>
      </c>
      <c r="O22" s="6">
        <f t="shared" si="6"/>
        <v>48.236448958069914</v>
      </c>
      <c r="P22" s="6">
        <f t="shared" si="7"/>
        <v>0.49523340941434041</v>
      </c>
      <c r="R22" s="2">
        <v>920288</v>
      </c>
      <c r="S22" s="2">
        <v>47648</v>
      </c>
      <c r="T22" s="2">
        <v>1069712</v>
      </c>
      <c r="W22" s="6">
        <f t="shared" si="8"/>
        <v>6.2092816061480276</v>
      </c>
      <c r="X22" s="6">
        <f t="shared" si="9"/>
        <v>0.32148615430141564</v>
      </c>
      <c r="Y22" s="6">
        <f t="shared" si="10"/>
        <v>7.2174613224075719</v>
      </c>
      <c r="Z22" s="6"/>
      <c r="AC22"/>
      <c r="AD22" s="6">
        <v>16.871900465648814</v>
      </c>
      <c r="AE22" s="6">
        <v>0.69001442645900257</v>
      </c>
      <c r="AF22" s="6">
        <v>48.236448958069914</v>
      </c>
      <c r="AG22" s="6">
        <v>3.2316513191637384</v>
      </c>
      <c r="AH22" s="5"/>
      <c r="AJ22" s="13"/>
      <c r="AR22" s="14"/>
    </row>
    <row r="23" spans="2:51" x14ac:dyDescent="0.3">
      <c r="B23" s="2">
        <v>78979904</v>
      </c>
      <c r="C23" s="2">
        <v>20129568</v>
      </c>
      <c r="E23" s="6">
        <f t="shared" si="2"/>
        <v>13.218512154213377</v>
      </c>
      <c r="F23" s="6">
        <f t="shared" si="3"/>
        <v>3.3689954759512579</v>
      </c>
      <c r="H23" s="2">
        <v>132613936</v>
      </c>
      <c r="I23" s="2">
        <v>38373664</v>
      </c>
      <c r="J23" s="2">
        <v>52284784</v>
      </c>
      <c r="K23" s="2">
        <v>3162544</v>
      </c>
      <c r="M23" s="6">
        <f t="shared" si="4"/>
        <v>79.854445913017898</v>
      </c>
      <c r="N23" s="6">
        <f t="shared" si="5"/>
        <v>23.106980825697853</v>
      </c>
      <c r="O23" s="6">
        <f t="shared" si="6"/>
        <v>31.483662893482204</v>
      </c>
      <c r="P23" s="6">
        <f t="shared" si="7"/>
        <v>1.9043488671925044</v>
      </c>
      <c r="R23" s="2">
        <v>4558128</v>
      </c>
      <c r="S23" s="2">
        <v>18592320</v>
      </c>
      <c r="T23" s="2">
        <v>1715808</v>
      </c>
      <c r="W23" s="6">
        <f t="shared" si="8"/>
        <v>30.754177332387574</v>
      </c>
      <c r="X23" s="6">
        <f t="shared" si="9"/>
        <v>125.44437240474512</v>
      </c>
      <c r="Y23" s="6">
        <f t="shared" si="10"/>
        <v>11.576740166210616</v>
      </c>
      <c r="Z23" s="6"/>
      <c r="AD23" s="6">
        <v>13.218512154213377</v>
      </c>
      <c r="AE23" s="6">
        <v>23.106980825697853</v>
      </c>
      <c r="AF23" s="6">
        <v>31.483662893482204</v>
      </c>
      <c r="AG23" s="6">
        <v>3.3689954759512579</v>
      </c>
      <c r="AJ23" s="20" t="s">
        <v>37</v>
      </c>
      <c r="AO23" s="3" t="s">
        <v>28</v>
      </c>
      <c r="AR23" s="14"/>
    </row>
    <row r="24" spans="2:51" x14ac:dyDescent="0.3">
      <c r="B24" s="2">
        <v>317805280</v>
      </c>
      <c r="C24" s="2">
        <v>4838048</v>
      </c>
      <c r="E24" s="6">
        <f t="shared" si="2"/>
        <v>53.189643739668071</v>
      </c>
      <c r="F24" s="6">
        <f t="shared" si="3"/>
        <v>0.80972238571811528</v>
      </c>
      <c r="H24" s="2">
        <v>196433184</v>
      </c>
      <c r="I24" s="2">
        <v>123886480</v>
      </c>
      <c r="J24" s="2">
        <v>17338128</v>
      </c>
      <c r="K24" s="2">
        <v>10595072</v>
      </c>
      <c r="M24" s="6">
        <f t="shared" si="4"/>
        <v>118.28367018116326</v>
      </c>
      <c r="N24" s="6">
        <f t="shared" si="5"/>
        <v>74.59914481773751</v>
      </c>
      <c r="O24" s="6">
        <f t="shared" si="6"/>
        <v>10.440279855723318</v>
      </c>
      <c r="P24" s="6">
        <f t="shared" si="7"/>
        <v>6.3798996507315078</v>
      </c>
      <c r="S24" s="2">
        <v>0</v>
      </c>
      <c r="T24" s="2">
        <v>12710528</v>
      </c>
      <c r="W24" s="6"/>
      <c r="X24" s="6">
        <f t="shared" si="9"/>
        <v>0</v>
      </c>
      <c r="Y24" s="6">
        <f t="shared" si="10"/>
        <v>85.759292433270318</v>
      </c>
      <c r="Z24" s="6"/>
      <c r="AD24" s="6">
        <v>53.189643739668071</v>
      </c>
      <c r="AE24" s="6">
        <v>74.59914481773751</v>
      </c>
      <c r="AF24" s="6">
        <v>10.440279855723318</v>
      </c>
      <c r="AG24" s="6">
        <v>0.80972238571811528</v>
      </c>
      <c r="AJ24" s="15"/>
      <c r="AK24" s="9" t="s">
        <v>3</v>
      </c>
      <c r="AL24" s="9" t="s">
        <v>8</v>
      </c>
      <c r="AM24" s="9" t="s">
        <v>27</v>
      </c>
      <c r="AN24" s="3"/>
      <c r="AO24" s="9"/>
      <c r="AP24" s="9" t="s">
        <v>3</v>
      </c>
      <c r="AQ24" s="9" t="s">
        <v>8</v>
      </c>
      <c r="AR24" s="32" t="s">
        <v>27</v>
      </c>
    </row>
    <row r="25" spans="2:51" x14ac:dyDescent="0.3">
      <c r="B25" s="2">
        <v>57405408</v>
      </c>
      <c r="C25" s="2">
        <v>8970784</v>
      </c>
      <c r="E25" s="6">
        <f t="shared" si="2"/>
        <v>9.6076855622105821</v>
      </c>
      <c r="F25" s="6">
        <f t="shared" si="3"/>
        <v>1.5013998666904291</v>
      </c>
      <c r="H25" s="2">
        <v>200039216</v>
      </c>
      <c r="I25" s="2">
        <v>175585696</v>
      </c>
      <c r="J25" s="2">
        <v>80065728</v>
      </c>
      <c r="K25" s="2">
        <v>0</v>
      </c>
      <c r="M25" s="6">
        <f t="shared" si="4"/>
        <v>120.45506857254055</v>
      </c>
      <c r="N25" s="6">
        <f t="shared" si="5"/>
        <v>105.73020368184838</v>
      </c>
      <c r="O25" s="6">
        <f t="shared" si="6"/>
        <v>48.212160342351979</v>
      </c>
      <c r="P25" s="6">
        <f t="shared" si="7"/>
        <v>0</v>
      </c>
      <c r="W25" s="6"/>
      <c r="X25" s="6"/>
      <c r="Y25" s="6"/>
      <c r="Z25" s="6"/>
      <c r="AD25" s="6">
        <v>9.6076855622105821</v>
      </c>
      <c r="AE25" s="6">
        <v>105.73020368184838</v>
      </c>
      <c r="AF25" s="6">
        <v>48.212160342351979</v>
      </c>
      <c r="AG25" s="6">
        <v>1.5013998666904291</v>
      </c>
      <c r="AJ25" s="15" t="s">
        <v>22</v>
      </c>
      <c r="AK25" s="6">
        <f>COUNTIF(AD7:AD75,"&gt;"&amp;AK21)</f>
        <v>39</v>
      </c>
      <c r="AL25" s="6">
        <f>COUNTIF(AF7:AF48,"&gt;"&amp;AK21)</f>
        <v>16</v>
      </c>
      <c r="AM25" s="6">
        <f>SUM(AK25:AL25)</f>
        <v>55</v>
      </c>
      <c r="AO25" s="9" t="s">
        <v>22</v>
      </c>
      <c r="AP25" s="6">
        <f>(AK27*AM25)/AM27</f>
        <v>34.189189189189186</v>
      </c>
      <c r="AQ25" s="6">
        <f>(AL27*AM25)/(AM27)</f>
        <v>20.810810810810811</v>
      </c>
      <c r="AR25" s="17">
        <f>SUM(AP25:AQ25)</f>
        <v>55</v>
      </c>
    </row>
    <row r="26" spans="2:51" x14ac:dyDescent="0.3">
      <c r="B26" s="2">
        <v>66408304</v>
      </c>
      <c r="C26" s="2">
        <v>45185904</v>
      </c>
      <c r="E26" s="6">
        <f t="shared" si="2"/>
        <v>11.114459870256322</v>
      </c>
      <c r="F26" s="6">
        <f t="shared" si="3"/>
        <v>7.5625620059391165</v>
      </c>
      <c r="H26" s="2">
        <v>135306736</v>
      </c>
      <c r="I26" s="2">
        <v>233988368</v>
      </c>
      <c r="J26" s="2">
        <v>0</v>
      </c>
      <c r="K26" s="2">
        <v>4142784</v>
      </c>
      <c r="M26" s="6">
        <f t="shared" si="4"/>
        <v>81.475935014695537</v>
      </c>
      <c r="N26" s="6">
        <f t="shared" si="5"/>
        <v>140.89779732298518</v>
      </c>
      <c r="O26" s="6">
        <f t="shared" si="6"/>
        <v>0</v>
      </c>
      <c r="P26" s="6">
        <f t="shared" si="7"/>
        <v>2.4946075113652908</v>
      </c>
      <c r="AD26" s="6">
        <v>11.114459870256322</v>
      </c>
      <c r="AE26" s="6">
        <v>140.89779732298518</v>
      </c>
      <c r="AF26" s="6">
        <v>0</v>
      </c>
      <c r="AG26" s="6">
        <v>7.5625620059391165</v>
      </c>
      <c r="AJ26" s="15" t="s">
        <v>23</v>
      </c>
      <c r="AK26" s="6">
        <f>COUNT(AD7:AD75)-AK25</f>
        <v>30</v>
      </c>
      <c r="AL26" s="6">
        <f>COUNT(AF7:AF48)-AL25</f>
        <v>26</v>
      </c>
      <c r="AM26" s="6">
        <f>SUM(AK26:AL26)</f>
        <v>56</v>
      </c>
      <c r="AO26" s="9" t="s">
        <v>23</v>
      </c>
      <c r="AP26" s="6">
        <f>AM26*AK27/(AM27)</f>
        <v>34.810810810810814</v>
      </c>
      <c r="AQ26" s="6">
        <f>(AL27*AM26)/(AM27)</f>
        <v>21.189189189189189</v>
      </c>
      <c r="AR26" s="17">
        <f>SUM(AP26:AQ26)</f>
        <v>56</v>
      </c>
    </row>
    <row r="27" spans="2:51" x14ac:dyDescent="0.3">
      <c r="B27" s="2">
        <v>1281988032</v>
      </c>
      <c r="C27" s="2">
        <v>14554960</v>
      </c>
      <c r="E27" s="6">
        <f t="shared" si="2"/>
        <v>214.56058470960016</v>
      </c>
      <c r="F27" s="6">
        <f t="shared" si="3"/>
        <v>2.4359983479353118</v>
      </c>
      <c r="H27" s="2">
        <v>129241792</v>
      </c>
      <c r="I27" s="2">
        <v>110636768</v>
      </c>
      <c r="J27" s="2">
        <v>18491504</v>
      </c>
      <c r="K27" s="2">
        <v>8762592</v>
      </c>
      <c r="M27" s="6">
        <f t="shared" si="4"/>
        <v>77.823884881642542</v>
      </c>
      <c r="N27" s="6">
        <f t="shared" si="5"/>
        <v>66.620734386822747</v>
      </c>
      <c r="O27" s="6">
        <f t="shared" si="6"/>
        <v>11.134793601317694</v>
      </c>
      <c r="P27" s="6">
        <f t="shared" si="7"/>
        <v>5.2764584931846334</v>
      </c>
      <c r="AD27" s="6">
        <v>214.56058470960016</v>
      </c>
      <c r="AE27" s="6">
        <v>66.620734386822747</v>
      </c>
      <c r="AF27" s="6">
        <v>11.134793601317694</v>
      </c>
      <c r="AG27" s="6">
        <v>2.4359983479353118</v>
      </c>
      <c r="AJ27" s="15" t="s">
        <v>27</v>
      </c>
      <c r="AK27" s="6">
        <f>SUM(AK25:AK26)</f>
        <v>69</v>
      </c>
      <c r="AL27" s="6">
        <f>SUM(AL25:AL26)</f>
        <v>42</v>
      </c>
      <c r="AM27" s="6">
        <f>AK27+AL27</f>
        <v>111</v>
      </c>
      <c r="AO27" s="9" t="s">
        <v>27</v>
      </c>
      <c r="AP27" s="6">
        <f>SUM(AP25:AP26)</f>
        <v>69</v>
      </c>
      <c r="AQ27" s="6">
        <f>SUM(AQ25:AQ26)</f>
        <v>42</v>
      </c>
      <c r="AR27" s="17"/>
    </row>
    <row r="28" spans="2:51" x14ac:dyDescent="0.3">
      <c r="B28" s="2">
        <v>2548675440</v>
      </c>
      <c r="C28" s="2">
        <v>13447008</v>
      </c>
      <c r="E28" s="6">
        <f t="shared" si="2"/>
        <v>426.56037263333627</v>
      </c>
      <c r="F28" s="6">
        <f t="shared" si="3"/>
        <v>2.25056539301193</v>
      </c>
      <c r="H28" s="2">
        <v>44862208</v>
      </c>
      <c r="I28" s="2">
        <v>92567792</v>
      </c>
      <c r="J28" s="2">
        <v>55619184</v>
      </c>
      <c r="K28" s="2">
        <v>6282544</v>
      </c>
      <c r="M28" s="6">
        <f t="shared" si="4"/>
        <v>27.014104779112802</v>
      </c>
      <c r="N28" s="6">
        <f t="shared" si="5"/>
        <v>55.740369093271546</v>
      </c>
      <c r="O28" s="6">
        <f t="shared" si="6"/>
        <v>33.491496100788318</v>
      </c>
      <c r="P28" s="6">
        <f t="shared" si="7"/>
        <v>3.7830795554107914</v>
      </c>
      <c r="AD28" s="6">
        <v>426.56037263333627</v>
      </c>
      <c r="AE28" s="6">
        <v>55.740369093271546</v>
      </c>
      <c r="AF28" s="6">
        <v>33.491496100788318</v>
      </c>
      <c r="AG28" s="6">
        <v>2.25056539301193</v>
      </c>
      <c r="AJ28" s="13"/>
      <c r="AR28" s="14"/>
    </row>
    <row r="29" spans="2:51" x14ac:dyDescent="0.3">
      <c r="B29" s="2">
        <v>1451074672</v>
      </c>
      <c r="C29" s="2">
        <v>3223808</v>
      </c>
      <c r="E29" s="6">
        <f t="shared" si="2"/>
        <v>242.85985696441449</v>
      </c>
      <c r="F29" s="6">
        <f t="shared" si="3"/>
        <v>0.53955427991974159</v>
      </c>
      <c r="H29" s="2">
        <v>232188592</v>
      </c>
      <c r="J29" s="2">
        <v>118060000</v>
      </c>
      <c r="K29" s="2">
        <v>17553744</v>
      </c>
      <c r="M29" s="6">
        <f t="shared" si="4"/>
        <v>139.81404911685738</v>
      </c>
      <c r="N29" s="6"/>
      <c r="O29" s="6">
        <f t="shared" si="6"/>
        <v>71.090687516362479</v>
      </c>
      <c r="P29" s="6">
        <f t="shared" si="7"/>
        <v>10.570114598053726</v>
      </c>
      <c r="AD29" s="6">
        <v>242.85985696441449</v>
      </c>
      <c r="AE29" s="6">
        <v>0</v>
      </c>
      <c r="AF29" s="6">
        <v>71.090687516362479</v>
      </c>
      <c r="AG29" s="6">
        <v>0.53955427991974159</v>
      </c>
      <c r="AJ29" s="13" t="s">
        <v>24</v>
      </c>
      <c r="AK29" s="6">
        <f>((AK25-AP25)^2/AP25)+((AL25-AQ25)^2/AQ25)+((AK26-AP26)^2/AP26)+((AL26-AQ26)^2/AQ26)</f>
        <v>3.5461442284423663</v>
      </c>
      <c r="AO29" s="2" t="s">
        <v>36</v>
      </c>
      <c r="AP29" s="6">
        <v>1</v>
      </c>
      <c r="AR29" s="14"/>
    </row>
    <row r="30" spans="2:51" x14ac:dyDescent="0.3">
      <c r="C30" s="2">
        <v>8009600</v>
      </c>
      <c r="E30" s="6"/>
      <c r="F30" s="6">
        <f t="shared" si="3"/>
        <v>1.34053081338751</v>
      </c>
      <c r="H30" s="2">
        <v>119270576</v>
      </c>
      <c r="J30" s="2">
        <v>50366096</v>
      </c>
      <c r="K30" s="2">
        <v>11503328</v>
      </c>
      <c r="M30" s="6">
        <f t="shared" si="4"/>
        <v>71.819644657907531</v>
      </c>
      <c r="N30" s="6"/>
      <c r="O30" s="6">
        <f t="shared" si="6"/>
        <v>30.328310961842408</v>
      </c>
      <c r="P30" s="6">
        <f t="shared" si="7"/>
        <v>6.9268126058463748</v>
      </c>
      <c r="AD30" s="6">
        <v>39.307612758276392</v>
      </c>
      <c r="AE30" s="6">
        <v>28.799027654565901</v>
      </c>
      <c r="AF30" s="6">
        <v>30.328310961842408</v>
      </c>
      <c r="AG30" s="6">
        <v>1.34053081338751</v>
      </c>
      <c r="AJ30" s="24" t="s">
        <v>29</v>
      </c>
      <c r="AK30" s="29">
        <v>4.5499999999999999E-2</v>
      </c>
      <c r="AL30" s="18"/>
      <c r="AM30" s="18"/>
      <c r="AN30" s="18"/>
      <c r="AO30" s="18"/>
      <c r="AP30" s="18"/>
      <c r="AQ30" s="18"/>
      <c r="AR30" s="19"/>
    </row>
    <row r="31" spans="2:51" x14ac:dyDescent="0.3">
      <c r="C31" s="2">
        <v>99739632</v>
      </c>
      <c r="E31" s="6"/>
      <c r="F31" s="6">
        <f t="shared" si="3"/>
        <v>16.692974681873118</v>
      </c>
      <c r="H31" s="2">
        <v>163198720</v>
      </c>
      <c r="K31" s="2">
        <v>3764144</v>
      </c>
      <c r="M31" s="6">
        <f t="shared" si="4"/>
        <v>98.271296007033186</v>
      </c>
      <c r="N31" s="6"/>
      <c r="O31" s="6"/>
      <c r="P31" s="6">
        <f t="shared" si="7"/>
        <v>2.2666066819463895</v>
      </c>
      <c r="AD31" s="6">
        <v>144.9555665740462</v>
      </c>
      <c r="AE31" s="6">
        <v>129.35672288091627</v>
      </c>
      <c r="AF31" s="6">
        <v>42.36222407507482</v>
      </c>
      <c r="AG31" s="6">
        <v>16.692974681873118</v>
      </c>
      <c r="AJ31"/>
      <c r="AK31"/>
      <c r="AL31"/>
      <c r="AM31"/>
      <c r="AN31"/>
      <c r="AO31"/>
      <c r="AP31"/>
      <c r="AQ31"/>
      <c r="AR31"/>
    </row>
    <row r="32" spans="2:51" x14ac:dyDescent="0.3">
      <c r="C32" s="2">
        <v>13766736</v>
      </c>
      <c r="E32" s="6"/>
      <c r="F32" s="6">
        <f t="shared" si="3"/>
        <v>2.3040768337708646</v>
      </c>
      <c r="H32" s="2">
        <v>170992352</v>
      </c>
      <c r="M32" s="6">
        <f t="shared" si="4"/>
        <v>102.96428819007166</v>
      </c>
      <c r="N32" s="6"/>
      <c r="O32" s="6"/>
      <c r="P32" s="6"/>
      <c r="AD32" s="6">
        <v>177.18877557051306</v>
      </c>
      <c r="AE32" s="6">
        <v>63.567679674665612</v>
      </c>
      <c r="AF32" s="6">
        <v>0</v>
      </c>
      <c r="AG32" s="6">
        <v>2.3040768337708646</v>
      </c>
      <c r="AJ32" s="27" t="s">
        <v>33</v>
      </c>
      <c r="AK32" s="11"/>
      <c r="AL32" s="11"/>
      <c r="AM32" s="11"/>
      <c r="AN32" s="11"/>
      <c r="AO32" s="11"/>
      <c r="AP32" s="11"/>
      <c r="AQ32" s="11"/>
      <c r="AR32" s="12"/>
    </row>
    <row r="33" spans="1:44" x14ac:dyDescent="0.3">
      <c r="C33" s="2">
        <v>1348496</v>
      </c>
      <c r="E33" s="6"/>
      <c r="F33" s="6">
        <f t="shared" si="3"/>
        <v>0.22569172489634984</v>
      </c>
      <c r="H33" s="2">
        <v>64963264</v>
      </c>
      <c r="M33" s="6">
        <f t="shared" si="4"/>
        <v>39.118101821675083</v>
      </c>
      <c r="N33" s="6"/>
      <c r="O33" s="6"/>
      <c r="P33" s="6"/>
      <c r="AD33" s="6">
        <v>77.188459624821704</v>
      </c>
      <c r="AE33" s="6">
        <v>24.653281253075889</v>
      </c>
      <c r="AF33" s="6">
        <v>0</v>
      </c>
      <c r="AG33" s="6">
        <v>0.22569172489634984</v>
      </c>
      <c r="AJ33" s="13"/>
      <c r="AR33" s="14"/>
    </row>
    <row r="34" spans="1:44" x14ac:dyDescent="0.3">
      <c r="H34" s="2">
        <v>71528912</v>
      </c>
      <c r="M34" s="6">
        <f t="shared" si="4"/>
        <v>43.071654509379897</v>
      </c>
      <c r="N34" s="6"/>
      <c r="O34" s="6"/>
      <c r="P34" s="6"/>
      <c r="AD34" s="6">
        <v>106.63892162944867</v>
      </c>
      <c r="AE34" s="6">
        <v>250.04940469878053</v>
      </c>
      <c r="AF34" s="6">
        <v>21.619134223930288</v>
      </c>
      <c r="AG34" s="6">
        <v>9.931635199550005</v>
      </c>
      <c r="AJ34" s="13" t="s">
        <v>21</v>
      </c>
      <c r="AK34" s="4">
        <f>MEDIAN(AD7:AD75,AG7:AG73)</f>
        <v>10.657265822416939</v>
      </c>
      <c r="AR34" s="14"/>
    </row>
    <row r="35" spans="1:44" x14ac:dyDescent="0.3">
      <c r="H35" s="2">
        <v>8225376</v>
      </c>
      <c r="M35" s="6">
        <f t="shared" si="4"/>
        <v>4.952969972222494</v>
      </c>
      <c r="N35" s="6"/>
      <c r="O35" s="6"/>
      <c r="P35" s="6"/>
      <c r="AD35" s="6">
        <v>131.68873158064031</v>
      </c>
      <c r="AE35" s="6">
        <v>31.234139535887941</v>
      </c>
      <c r="AF35" s="6">
        <v>2.6478886476511492</v>
      </c>
      <c r="AG35" s="6">
        <v>6.0405238123084857</v>
      </c>
      <c r="AJ35" s="13"/>
      <c r="AR35" s="14"/>
    </row>
    <row r="36" spans="1:44" x14ac:dyDescent="0.3">
      <c r="AD36" s="6">
        <v>322.5108680500561</v>
      </c>
      <c r="AE36" s="6">
        <v>177.6299524559152</v>
      </c>
      <c r="AF36" s="6">
        <v>0</v>
      </c>
      <c r="AG36" s="6">
        <v>7.2332962054510519</v>
      </c>
      <c r="AJ36" s="20" t="s">
        <v>37</v>
      </c>
      <c r="AO36" s="3" t="s">
        <v>28</v>
      </c>
      <c r="AR36" s="14"/>
    </row>
    <row r="37" spans="1:44" x14ac:dyDescent="0.3">
      <c r="A37" s="3" t="s">
        <v>19</v>
      </c>
      <c r="B37" s="3">
        <f>AVERAGE(B7:B35)</f>
        <v>597494658.0869565</v>
      </c>
      <c r="C37" s="3"/>
      <c r="D37" s="3"/>
      <c r="E37" s="3"/>
      <c r="F37" s="3"/>
      <c r="G37" s="3"/>
      <c r="H37" s="3">
        <f>AVERAGE(H7:H35)</f>
        <v>166069571.31034482</v>
      </c>
      <c r="I37" s="3"/>
      <c r="J37" s="3"/>
      <c r="K37" s="3"/>
      <c r="L37" s="3"/>
      <c r="M37" s="1"/>
      <c r="N37" s="1"/>
      <c r="O37" s="1"/>
      <c r="P37" s="1"/>
      <c r="Q37" s="3"/>
      <c r="R37" s="3">
        <f>AVERAGE(R7:R35)</f>
        <v>14821167.05882353</v>
      </c>
      <c r="AD37" s="6">
        <v>248.87309381177079</v>
      </c>
      <c r="AE37" s="6">
        <v>0</v>
      </c>
      <c r="AF37" s="6">
        <v>107.53539135443174</v>
      </c>
      <c r="AG37" s="6">
        <v>0</v>
      </c>
      <c r="AJ37" s="15"/>
      <c r="AK37" s="9" t="s">
        <v>3</v>
      </c>
      <c r="AL37" s="9" t="s">
        <v>30</v>
      </c>
      <c r="AM37" s="9" t="s">
        <v>27</v>
      </c>
      <c r="AN37" s="3"/>
      <c r="AO37" s="9"/>
      <c r="AP37" s="9" t="s">
        <v>3</v>
      </c>
      <c r="AQ37" s="9" t="s">
        <v>30</v>
      </c>
      <c r="AR37" s="32" t="s">
        <v>27</v>
      </c>
    </row>
    <row r="38" spans="1:44" x14ac:dyDescent="0.3">
      <c r="AD38" s="6">
        <v>32.885032200115099</v>
      </c>
      <c r="AE38" s="6">
        <v>4.4677723243513725</v>
      </c>
      <c r="AF38" s="6">
        <v>6.9884914992802027</v>
      </c>
      <c r="AG38" s="6">
        <v>24.619850390047414</v>
      </c>
      <c r="AJ38" s="15" t="s">
        <v>22</v>
      </c>
      <c r="AK38" s="6">
        <f>COUNTIF(AD7:AD75,"&gt;"&amp;AK34)</f>
        <v>55</v>
      </c>
      <c r="AL38" s="6">
        <f>COUNTIF(AG7:AG73,"&gt;"&amp;AK34)</f>
        <v>13</v>
      </c>
      <c r="AM38" s="6">
        <f>SUM(AK38:AL38)</f>
        <v>68</v>
      </c>
      <c r="AO38" s="9" t="s">
        <v>22</v>
      </c>
      <c r="AP38" s="6">
        <f>(AK40*AM38)/AM40</f>
        <v>34.5</v>
      </c>
      <c r="AQ38" s="6">
        <f>(AL40*AM38)/(AM40)</f>
        <v>33.5</v>
      </c>
      <c r="AR38" s="17">
        <f>SUM(AP38:AQ38)</f>
        <v>68</v>
      </c>
    </row>
    <row r="39" spans="1:44" x14ac:dyDescent="0.3">
      <c r="AD39" s="6">
        <v>24.701772682570084</v>
      </c>
      <c r="AE39" s="6">
        <v>52.236102388380623</v>
      </c>
      <c r="AF39" s="6">
        <v>64.141561607595875</v>
      </c>
      <c r="AG39" s="6">
        <v>10.216161736393401</v>
      </c>
      <c r="AJ39" s="15" t="s">
        <v>23</v>
      </c>
      <c r="AK39" s="6">
        <f>COUNT(AD7:AD75)-AK38</f>
        <v>14</v>
      </c>
      <c r="AL39" s="6">
        <f>COUNT(AG7:AG73)-AL38</f>
        <v>54</v>
      </c>
      <c r="AM39" s="6">
        <f>SUM(AK39:AL39)</f>
        <v>68</v>
      </c>
      <c r="AO39" s="9" t="s">
        <v>23</v>
      </c>
      <c r="AP39" s="6">
        <f>AM39*AK40/(AM40)</f>
        <v>34.5</v>
      </c>
      <c r="AQ39" s="6">
        <f>(AL40*AM39)/(AM40)</f>
        <v>33.5</v>
      </c>
      <c r="AR39" s="17">
        <f>SUM(AP39:AQ39)</f>
        <v>68</v>
      </c>
    </row>
    <row r="40" spans="1:44" x14ac:dyDescent="0.3">
      <c r="AD40" s="6">
        <v>71.863770742789796</v>
      </c>
      <c r="AE40" s="6">
        <v>34.49142688771353</v>
      </c>
      <c r="AF40" s="6">
        <v>10.254523101776854</v>
      </c>
      <c r="AG40" s="6">
        <v>2.0211673779342827</v>
      </c>
      <c r="AJ40" s="15" t="s">
        <v>27</v>
      </c>
      <c r="AK40" s="6">
        <f>SUM(AK38:AK39)</f>
        <v>69</v>
      </c>
      <c r="AL40" s="6">
        <f>SUM(AL38:AL39)</f>
        <v>67</v>
      </c>
      <c r="AM40" s="6">
        <f>AK40+AL40</f>
        <v>136</v>
      </c>
      <c r="AO40" s="9" t="s">
        <v>27</v>
      </c>
      <c r="AP40" s="6">
        <f>SUM(AP38:AP39)</f>
        <v>69</v>
      </c>
      <c r="AQ40" s="6">
        <f>SUM(AQ38:AQ39)</f>
        <v>67</v>
      </c>
      <c r="AR40" s="17"/>
    </row>
    <row r="41" spans="1:44" x14ac:dyDescent="0.3">
      <c r="AD41" s="6">
        <v>147.2948271437867</v>
      </c>
      <c r="AE41" s="6">
        <v>0.10989687880417769</v>
      </c>
      <c r="AF41" s="6">
        <v>0</v>
      </c>
      <c r="AG41" s="6">
        <v>6.7798091553805562E-2</v>
      </c>
      <c r="AJ41" s="13"/>
      <c r="AR41" s="14"/>
    </row>
    <row r="42" spans="1:44" x14ac:dyDescent="0.3">
      <c r="AD42" s="6">
        <v>67.246168650188793</v>
      </c>
      <c r="AE42" s="6">
        <v>44.515036999547227</v>
      </c>
      <c r="AF42" s="6">
        <v>189.65049033211008</v>
      </c>
      <c r="AG42" s="6">
        <v>3.5554930101949331</v>
      </c>
      <c r="AJ42" s="13" t="s">
        <v>24</v>
      </c>
      <c r="AK42" s="6">
        <f>((AK38-AP38)^2/AP38)+((AL38-AQ38)^2/AQ38)+((AK39-AP39)^2/AP39)+((AL39-AQ39)^2/AQ39)</f>
        <v>49.451871079385683</v>
      </c>
      <c r="AO42" s="2" t="s">
        <v>36</v>
      </c>
      <c r="AP42" s="6">
        <v>1</v>
      </c>
      <c r="AR42" s="14"/>
    </row>
    <row r="43" spans="1:44" x14ac:dyDescent="0.3">
      <c r="AD43" s="6">
        <v>74.199196775023069</v>
      </c>
      <c r="AE43" s="6">
        <v>0.35451999016986202</v>
      </c>
      <c r="AF43" s="6">
        <v>236.93982977604685</v>
      </c>
      <c r="AG43" s="6">
        <v>12.172806758332824</v>
      </c>
      <c r="AJ43" s="24" t="s">
        <v>29</v>
      </c>
      <c r="AK43" s="25" t="s">
        <v>35</v>
      </c>
      <c r="AL43" s="18"/>
      <c r="AM43" s="18"/>
      <c r="AN43" s="18"/>
      <c r="AO43" s="18"/>
      <c r="AP43" s="18"/>
      <c r="AQ43" s="18"/>
      <c r="AR43" s="19"/>
    </row>
    <row r="44" spans="1:44" x14ac:dyDescent="0.3">
      <c r="AD44" s="6">
        <v>62.218049450437562</v>
      </c>
      <c r="AE44" s="6">
        <v>0.32148615430141564</v>
      </c>
      <c r="AF44" s="6">
        <v>12.65573751753454</v>
      </c>
      <c r="AG44" s="6">
        <v>3.6132712047449078</v>
      </c>
    </row>
    <row r="45" spans="1:44" x14ac:dyDescent="0.3">
      <c r="AD45" s="6">
        <v>166.32003913819611</v>
      </c>
      <c r="AE45" s="6">
        <v>125.44437240474512</v>
      </c>
      <c r="AF45" s="6">
        <v>266.5779816338985</v>
      </c>
      <c r="AG45" s="6">
        <v>2.1134660445657247</v>
      </c>
    </row>
    <row r="46" spans="1:44" x14ac:dyDescent="0.3">
      <c r="AD46" s="6">
        <v>79.854445913017898</v>
      </c>
      <c r="AE46" s="6">
        <v>0</v>
      </c>
      <c r="AF46" s="6">
        <v>7.2174613224075719</v>
      </c>
      <c r="AG46" s="6">
        <v>0.63449070873488977</v>
      </c>
    </row>
    <row r="47" spans="1:44" x14ac:dyDescent="0.3">
      <c r="AD47" s="6">
        <v>118.28367018116326</v>
      </c>
      <c r="AE47" s="6"/>
      <c r="AF47" s="6">
        <v>11.576740166210616</v>
      </c>
      <c r="AG47" s="6">
        <v>22.098275867418931</v>
      </c>
    </row>
    <row r="48" spans="1:44" x14ac:dyDescent="0.3">
      <c r="AD48" s="6">
        <v>120.45506857254055</v>
      </c>
      <c r="AE48" s="6"/>
      <c r="AF48" s="6">
        <v>85.759292433270318</v>
      </c>
      <c r="AG48" s="6">
        <v>13.094531303005413</v>
      </c>
    </row>
    <row r="49" spans="30:33" x14ac:dyDescent="0.3">
      <c r="AD49" s="6">
        <v>81.475935014695537</v>
      </c>
      <c r="AE49" s="6"/>
      <c r="AF49" s="6"/>
      <c r="AG49" s="6">
        <v>0.49523340941434041</v>
      </c>
    </row>
    <row r="50" spans="30:33" x14ac:dyDescent="0.3">
      <c r="AD50" s="6">
        <v>77.823884881642542</v>
      </c>
      <c r="AE50" s="6"/>
      <c r="AF50" s="6"/>
      <c r="AG50" s="6">
        <v>1.9043488671925044</v>
      </c>
    </row>
    <row r="51" spans="30:33" x14ac:dyDescent="0.3">
      <c r="AD51" s="6">
        <v>27.014104779112802</v>
      </c>
      <c r="AE51" s="6"/>
      <c r="AF51" s="6"/>
      <c r="AG51" s="6">
        <v>6.3798996507315078</v>
      </c>
    </row>
    <row r="52" spans="30:33" x14ac:dyDescent="0.3">
      <c r="AD52" s="6">
        <v>139.81404911685738</v>
      </c>
      <c r="AE52" s="6"/>
      <c r="AF52" s="6"/>
      <c r="AG52" s="6">
        <v>0</v>
      </c>
    </row>
    <row r="53" spans="30:33" x14ac:dyDescent="0.3">
      <c r="AD53" s="6">
        <v>71.819644657907531</v>
      </c>
      <c r="AE53" s="6"/>
      <c r="AF53" s="6"/>
      <c r="AG53" s="6">
        <v>2.4946075113652908</v>
      </c>
    </row>
    <row r="54" spans="30:33" x14ac:dyDescent="0.3">
      <c r="AD54" s="6">
        <v>98.271296007033186</v>
      </c>
      <c r="AE54" s="6"/>
      <c r="AF54" s="6"/>
      <c r="AG54" s="6">
        <v>5.2764584931846334</v>
      </c>
    </row>
    <row r="55" spans="30:33" x14ac:dyDescent="0.3">
      <c r="AD55" s="6">
        <v>102.96428819007166</v>
      </c>
      <c r="AE55" s="6"/>
      <c r="AF55" s="6"/>
      <c r="AG55" s="6">
        <v>3.7830795554107914</v>
      </c>
    </row>
    <row r="56" spans="30:33" x14ac:dyDescent="0.3">
      <c r="AD56" s="6">
        <v>39.118101821675083</v>
      </c>
      <c r="AE56" s="6"/>
      <c r="AF56" s="6"/>
      <c r="AG56" s="6">
        <v>10.570114598053726</v>
      </c>
    </row>
    <row r="57" spans="30:33" x14ac:dyDescent="0.3">
      <c r="AD57" s="6">
        <v>43.071654509379897</v>
      </c>
      <c r="AE57" s="6"/>
      <c r="AF57" s="6"/>
      <c r="AG57" s="6">
        <v>6.9268126058463748</v>
      </c>
    </row>
    <row r="58" spans="30:33" x14ac:dyDescent="0.3">
      <c r="AD58" s="6">
        <v>4.952969972222494</v>
      </c>
      <c r="AE58" s="6"/>
      <c r="AF58" s="6"/>
      <c r="AG58" s="6">
        <v>2.2666066819463895</v>
      </c>
    </row>
    <row r="59" spans="30:33" x14ac:dyDescent="0.3">
      <c r="AD59" s="6">
        <v>103.46035463429411</v>
      </c>
      <c r="AE59" s="6"/>
      <c r="AF59" s="6"/>
      <c r="AG59" s="6">
        <v>0</v>
      </c>
    </row>
    <row r="60" spans="30:33" x14ac:dyDescent="0.3">
      <c r="AD60" s="6">
        <v>51.812599976250183</v>
      </c>
      <c r="AE60" s="6"/>
      <c r="AF60" s="6"/>
      <c r="AG60" s="6">
        <v>5.9695164118218198</v>
      </c>
    </row>
    <row r="61" spans="30:33" x14ac:dyDescent="0.3">
      <c r="AD61" s="6">
        <v>118.96218381469046</v>
      </c>
      <c r="AE61" s="6"/>
      <c r="AF61" s="6"/>
      <c r="AG61" s="6">
        <v>0</v>
      </c>
    </row>
    <row r="62" spans="30:33" x14ac:dyDescent="0.3">
      <c r="AD62" s="6">
        <v>155.57921929145533</v>
      </c>
      <c r="AE62" s="6"/>
      <c r="AF62" s="6"/>
      <c r="AG62" s="6">
        <v>0</v>
      </c>
    </row>
    <row r="63" spans="30:33" x14ac:dyDescent="0.3">
      <c r="AD63" s="6">
        <v>21.803195302870488</v>
      </c>
      <c r="AE63" s="6"/>
      <c r="AF63" s="6"/>
      <c r="AG63" s="6">
        <v>0</v>
      </c>
    </row>
    <row r="64" spans="30:33" x14ac:dyDescent="0.3">
      <c r="AD64" s="6">
        <v>1.8157814356446649</v>
      </c>
      <c r="AE64" s="6"/>
      <c r="AF64" s="6"/>
      <c r="AG64" s="6">
        <v>0</v>
      </c>
    </row>
    <row r="65" spans="30:33" x14ac:dyDescent="0.3">
      <c r="AD65" s="6">
        <v>0</v>
      </c>
      <c r="AE65" s="6"/>
      <c r="AF65" s="6"/>
      <c r="AG65" s="6">
        <v>0</v>
      </c>
    </row>
    <row r="66" spans="30:33" x14ac:dyDescent="0.3">
      <c r="AD66" s="6">
        <v>42.755391494136525</v>
      </c>
      <c r="AE66" s="6"/>
      <c r="AF66" s="6"/>
      <c r="AG66" s="6">
        <v>3.8143285056856677</v>
      </c>
    </row>
    <row r="67" spans="30:33" x14ac:dyDescent="0.3">
      <c r="AD67" s="6">
        <v>0</v>
      </c>
      <c r="AE67" s="6"/>
      <c r="AF67" s="6"/>
      <c r="AG67" s="6">
        <v>0</v>
      </c>
    </row>
    <row r="68" spans="30:33" x14ac:dyDescent="0.3">
      <c r="AD68" s="6">
        <v>60.975495142400469</v>
      </c>
      <c r="AE68" s="6"/>
      <c r="AF68" s="6"/>
      <c r="AG68" s="6">
        <v>0</v>
      </c>
    </row>
    <row r="69" spans="30:33" x14ac:dyDescent="0.3">
      <c r="AD69" s="6">
        <v>9.9217018077166585</v>
      </c>
      <c r="AE69" s="6"/>
      <c r="AF69" s="6"/>
      <c r="AG69" s="6">
        <v>0</v>
      </c>
    </row>
    <row r="70" spans="30:33" x14ac:dyDescent="0.3">
      <c r="AD70" s="6">
        <v>501.44693535287212</v>
      </c>
      <c r="AE70" s="6"/>
      <c r="AF70" s="6"/>
      <c r="AG70" s="6">
        <v>0</v>
      </c>
    </row>
    <row r="71" spans="30:33" x14ac:dyDescent="0.3">
      <c r="AD71" s="6">
        <v>463.5288417392232</v>
      </c>
      <c r="AE71" s="6"/>
      <c r="AF71" s="6"/>
      <c r="AG71" s="6">
        <v>0</v>
      </c>
    </row>
    <row r="72" spans="30:33" x14ac:dyDescent="0.3">
      <c r="AD72" s="6">
        <v>10.744417046780153</v>
      </c>
      <c r="AE72" s="6"/>
      <c r="AF72" s="6"/>
      <c r="AG72" s="6">
        <v>0.10665826744452608</v>
      </c>
    </row>
    <row r="73" spans="30:33" x14ac:dyDescent="0.3">
      <c r="AD73" s="6">
        <v>120.23042402313003</v>
      </c>
      <c r="AE73" s="6"/>
      <c r="AF73" s="6"/>
      <c r="AG73" s="6">
        <v>30.949465597374566</v>
      </c>
    </row>
    <row r="74" spans="30:33" x14ac:dyDescent="0.3">
      <c r="AD74" s="6">
        <v>6.2092816061480276</v>
      </c>
      <c r="AE74" s="6"/>
      <c r="AF74" s="6"/>
      <c r="AG74" s="6"/>
    </row>
    <row r="75" spans="30:33" x14ac:dyDescent="0.3">
      <c r="AD75" s="6">
        <v>30.754177332387574</v>
      </c>
      <c r="AE75" s="6"/>
      <c r="AF75" s="6"/>
      <c r="AG75" s="6"/>
    </row>
  </sheetData>
  <sortState xmlns:xlrd2="http://schemas.microsoft.com/office/spreadsheetml/2017/richdata2" ref="AQ7:AQ17">
    <sortCondition ref="AQ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125C6-BAAF-4899-9784-9ED9BE376B5E}">
  <dimension ref="A1:BT75"/>
  <sheetViews>
    <sheetView topLeftCell="A4" zoomScaleNormal="100" workbookViewId="0">
      <selection activeCell="F7" sqref="F7"/>
    </sheetView>
  </sheetViews>
  <sheetFormatPr defaultColWidth="8.88671875" defaultRowHeight="14.4" x14ac:dyDescent="0.3"/>
  <cols>
    <col min="1" max="1" width="8.88671875" style="2"/>
    <col min="2" max="2" width="11" style="2" bestFit="1" customWidth="1"/>
    <col min="3" max="34" width="8.88671875" style="2"/>
    <col min="35" max="35" width="9" style="2" customWidth="1"/>
    <col min="36" max="36" width="10.5546875" style="5" bestFit="1" customWidth="1"/>
    <col min="37" max="37" width="9.5546875" style="4" bestFit="1" customWidth="1"/>
    <col min="38" max="38" width="8.88671875" style="2"/>
    <col min="39" max="40" width="10.5546875" style="5" bestFit="1" customWidth="1"/>
    <col min="41" max="16384" width="8.88671875" style="2"/>
  </cols>
  <sheetData>
    <row r="1" spans="2:72" x14ac:dyDescent="0.3">
      <c r="B1" s="2" t="s">
        <v>5</v>
      </c>
      <c r="H1" s="2" t="s">
        <v>12</v>
      </c>
      <c r="N1" s="2" t="s">
        <v>11</v>
      </c>
      <c r="X1" s="2" t="s">
        <v>14</v>
      </c>
      <c r="AJ1" s="9" t="s">
        <v>20</v>
      </c>
    </row>
    <row r="2" spans="2:72" x14ac:dyDescent="0.3">
      <c r="AI2" s="21"/>
      <c r="AJ2" s="22"/>
      <c r="AK2" s="22"/>
      <c r="AL2" s="22"/>
      <c r="AM2" s="22"/>
      <c r="AN2" s="22"/>
    </row>
    <row r="3" spans="2:72" x14ac:dyDescent="0.3">
      <c r="B3" s="3" t="s">
        <v>17</v>
      </c>
      <c r="E3" s="3" t="s">
        <v>18</v>
      </c>
      <c r="H3" s="3" t="s">
        <v>17</v>
      </c>
      <c r="K3" s="3" t="s">
        <v>18</v>
      </c>
      <c r="N3" s="3" t="s">
        <v>17</v>
      </c>
      <c r="S3" s="3" t="s">
        <v>18</v>
      </c>
      <c r="X3" s="3" t="s">
        <v>17</v>
      </c>
      <c r="AC3" s="3" t="s">
        <v>18</v>
      </c>
      <c r="AI3" s="21"/>
      <c r="AJ3" s="23"/>
      <c r="AK3" s="23"/>
      <c r="AL3" s="23"/>
      <c r="AM3" s="23"/>
      <c r="AN3" s="23"/>
      <c r="BP3" s="6"/>
      <c r="BQ3" s="6"/>
      <c r="BR3" s="6"/>
      <c r="BS3" s="6"/>
    </row>
    <row r="4" spans="2:72" x14ac:dyDescent="0.3">
      <c r="AI4" s="21"/>
      <c r="AJ4" s="22"/>
      <c r="AK4" s="22"/>
      <c r="AL4" s="22"/>
      <c r="AM4" s="22"/>
      <c r="AN4" s="22"/>
      <c r="AQ4" s="4"/>
      <c r="AS4" s="8"/>
      <c r="AT4" s="5"/>
      <c r="BP4" s="6"/>
      <c r="BQ4" s="6"/>
      <c r="BR4" s="6"/>
      <c r="BS4" s="6"/>
      <c r="BT4" s="6"/>
    </row>
    <row r="5" spans="2:72" x14ac:dyDescent="0.3">
      <c r="B5" s="3" t="s">
        <v>6</v>
      </c>
      <c r="C5" s="3"/>
      <c r="D5" s="3"/>
      <c r="E5" s="3" t="s">
        <v>6</v>
      </c>
      <c r="F5" s="3"/>
      <c r="H5" s="3" t="s">
        <v>0</v>
      </c>
      <c r="I5" s="3"/>
      <c r="J5" s="3"/>
      <c r="K5" s="3" t="s">
        <v>0</v>
      </c>
      <c r="L5" s="3"/>
      <c r="N5" s="3" t="s">
        <v>0</v>
      </c>
      <c r="O5" s="3"/>
      <c r="P5" s="3" t="s">
        <v>6</v>
      </c>
      <c r="Q5" s="3"/>
      <c r="R5" s="3"/>
      <c r="S5" s="3" t="s">
        <v>0</v>
      </c>
      <c r="T5" s="3"/>
      <c r="U5" s="3" t="s">
        <v>6</v>
      </c>
      <c r="V5" s="3"/>
      <c r="X5" s="3" t="s">
        <v>0</v>
      </c>
      <c r="Y5" s="3"/>
      <c r="Z5" s="3" t="s">
        <v>6</v>
      </c>
      <c r="AA5" s="3"/>
      <c r="AC5" s="3" t="s">
        <v>0</v>
      </c>
      <c r="AD5" s="3"/>
      <c r="AE5" s="3" t="s">
        <v>6</v>
      </c>
      <c r="AF5" s="3"/>
      <c r="AI5" s="3"/>
      <c r="AJ5" s="3" t="s">
        <v>0</v>
      </c>
      <c r="AM5" s="8" t="s">
        <v>6</v>
      </c>
      <c r="AP5" s="3"/>
      <c r="BJ5" s="3"/>
      <c r="BP5" s="6"/>
      <c r="BQ5" s="6"/>
      <c r="BR5" s="6"/>
      <c r="BS5" s="6"/>
      <c r="BT5" s="6"/>
    </row>
    <row r="6" spans="2:72" x14ac:dyDescent="0.3">
      <c r="B6" s="3" t="s">
        <v>3</v>
      </c>
      <c r="C6" s="3" t="s">
        <v>9</v>
      </c>
      <c r="D6" s="3"/>
      <c r="E6" s="3" t="s">
        <v>3</v>
      </c>
      <c r="F6" s="3" t="s">
        <v>9</v>
      </c>
      <c r="H6" s="3" t="s">
        <v>3</v>
      </c>
      <c r="I6" s="3" t="s">
        <v>9</v>
      </c>
      <c r="J6" s="3"/>
      <c r="K6" s="3" t="s">
        <v>3</v>
      </c>
      <c r="L6" s="3" t="s">
        <v>9</v>
      </c>
      <c r="N6" s="3" t="s">
        <v>3</v>
      </c>
      <c r="O6" s="3" t="s">
        <v>9</v>
      </c>
      <c r="P6" s="3" t="s">
        <v>3</v>
      </c>
      <c r="Q6" s="3" t="s">
        <v>9</v>
      </c>
      <c r="R6" s="3"/>
      <c r="S6" s="3" t="s">
        <v>3</v>
      </c>
      <c r="T6" s="3" t="s">
        <v>9</v>
      </c>
      <c r="U6" s="3" t="s">
        <v>3</v>
      </c>
      <c r="V6" s="3" t="s">
        <v>9</v>
      </c>
      <c r="X6" s="3" t="s">
        <v>3</v>
      </c>
      <c r="Y6" s="3" t="s">
        <v>9</v>
      </c>
      <c r="Z6" s="3" t="s">
        <v>3</v>
      </c>
      <c r="AA6" s="3" t="s">
        <v>9</v>
      </c>
      <c r="AC6" s="3" t="s">
        <v>3</v>
      </c>
      <c r="AD6" s="3" t="s">
        <v>9</v>
      </c>
      <c r="AE6" s="3" t="s">
        <v>3</v>
      </c>
      <c r="AF6" s="3" t="s">
        <v>9</v>
      </c>
      <c r="AI6" s="9"/>
      <c r="AJ6" s="8" t="s">
        <v>3</v>
      </c>
      <c r="AK6" s="7" t="s">
        <v>9</v>
      </c>
      <c r="AL6" s="3"/>
      <c r="AM6" s="8" t="s">
        <v>3</v>
      </c>
      <c r="AN6" s="8" t="s">
        <v>9</v>
      </c>
      <c r="AP6" s="8"/>
      <c r="AQ6" s="27" t="s">
        <v>34</v>
      </c>
      <c r="AR6" s="11"/>
      <c r="AS6" s="11"/>
      <c r="AT6" s="11"/>
      <c r="AU6" s="11"/>
      <c r="AV6" s="11"/>
      <c r="AW6" s="11"/>
      <c r="AX6" s="11"/>
      <c r="AY6" s="12"/>
      <c r="BA6" s="10"/>
      <c r="BB6" s="10"/>
      <c r="BC6" s="10"/>
      <c r="BF6" s="3"/>
      <c r="BJ6" s="9"/>
      <c r="BK6" s="10"/>
      <c r="BL6" s="10"/>
      <c r="BP6" s="6"/>
      <c r="BQ6" s="6"/>
      <c r="BR6" s="6"/>
      <c r="BS6" s="6"/>
      <c r="BT6" s="6"/>
    </row>
    <row r="7" spans="2:72" x14ac:dyDescent="0.3">
      <c r="B7" s="2">
        <v>141876528</v>
      </c>
      <c r="C7" s="2">
        <v>20824320</v>
      </c>
      <c r="E7" s="6">
        <f>B7/$B$37*100</f>
        <v>149.67360601566983</v>
      </c>
      <c r="F7" s="6">
        <f>C7/$B$37*100</f>
        <v>21.968757701938081</v>
      </c>
      <c r="H7" s="2">
        <v>15334032</v>
      </c>
      <c r="I7" s="2">
        <v>726080</v>
      </c>
      <c r="K7" s="6">
        <f>H7/$H$37*100</f>
        <v>103.46035463429411</v>
      </c>
      <c r="L7" s="6">
        <f>I7/$H$37*100</f>
        <v>4.898939450032989</v>
      </c>
      <c r="N7" s="2">
        <v>0</v>
      </c>
      <c r="O7" s="2">
        <v>0</v>
      </c>
      <c r="P7" s="2">
        <v>22857696</v>
      </c>
      <c r="Q7" s="2">
        <v>2794624</v>
      </c>
      <c r="S7" s="6">
        <f>N7/$N$37*100</f>
        <v>0</v>
      </c>
      <c r="T7" s="6">
        <f t="shared" ref="T7" si="0">O7/$N$37*100</f>
        <v>0</v>
      </c>
      <c r="U7" s="6">
        <f>P7/$P$37*100</f>
        <v>82.073975587686732</v>
      </c>
      <c r="V7" s="6">
        <f>Q7/$P$37*100</f>
        <v>10.034515375161321</v>
      </c>
      <c r="X7" s="2">
        <v>198870800</v>
      </c>
      <c r="Y7" s="2">
        <v>0</v>
      </c>
      <c r="Z7" s="2">
        <v>36339744</v>
      </c>
      <c r="AA7" s="2">
        <v>0</v>
      </c>
      <c r="AC7" s="6">
        <f>X7/$X$37*100</f>
        <v>168.03711409682413</v>
      </c>
      <c r="AD7" s="6">
        <f t="shared" ref="AD7" si="1">Y7/$X$37*100</f>
        <v>0</v>
      </c>
      <c r="AE7" s="6">
        <f>Z7/$Z$37*100</f>
        <v>162.66170495734062</v>
      </c>
      <c r="AF7" s="6">
        <f>AA7/$Z$37*100</f>
        <v>0</v>
      </c>
      <c r="AI7"/>
      <c r="AJ7" s="5">
        <v>103.46035463429411</v>
      </c>
      <c r="AK7" s="5">
        <v>4.898939450032989</v>
      </c>
      <c r="AL7" s="5"/>
      <c r="AM7" s="5">
        <v>149.67360601566983</v>
      </c>
      <c r="AN7" s="5">
        <v>21.968757701938081</v>
      </c>
      <c r="AQ7" s="13"/>
      <c r="AY7" s="14"/>
      <c r="BA7"/>
      <c r="BB7"/>
      <c r="BC7"/>
      <c r="BF7"/>
      <c r="BG7" s="6"/>
      <c r="BJ7"/>
      <c r="BK7"/>
      <c r="BL7"/>
      <c r="BP7" s="6"/>
      <c r="BQ7" s="6"/>
      <c r="BR7" s="6"/>
      <c r="BS7" s="6"/>
      <c r="BT7" s="6"/>
    </row>
    <row r="8" spans="2:72" x14ac:dyDescent="0.3">
      <c r="B8" s="2">
        <v>97478336</v>
      </c>
      <c r="C8" s="2">
        <v>8305824</v>
      </c>
      <c r="E8" s="6">
        <f t="shared" ref="E8:E27" si="2">B8/$B$37*100</f>
        <v>102.83543207039212</v>
      </c>
      <c r="F8" s="6">
        <f t="shared" ref="F8:F27" si="3">C8/$B$37*100</f>
        <v>8.7622853937579794</v>
      </c>
      <c r="H8" s="2">
        <v>7679232</v>
      </c>
      <c r="I8" s="2">
        <v>0</v>
      </c>
      <c r="K8" s="6">
        <f t="shared" ref="K8:K23" si="4">H8/$H$37*100</f>
        <v>51.812599976250183</v>
      </c>
      <c r="L8" s="6">
        <f t="shared" ref="L8:L24" si="5">I8/$H$37*100</f>
        <v>0</v>
      </c>
      <c r="N8" s="2">
        <v>39252768</v>
      </c>
      <c r="O8" s="2">
        <v>0</v>
      </c>
      <c r="P8" s="2">
        <v>6076864</v>
      </c>
      <c r="Q8" s="2">
        <v>10006080</v>
      </c>
      <c r="S8" s="6">
        <f t="shared" ref="S8:S32" si="6">N8/$N$37*100</f>
        <v>243.45495340383704</v>
      </c>
      <c r="T8" s="6">
        <f t="shared" ref="T8:T32" si="7">O8/$N$37*100</f>
        <v>0</v>
      </c>
      <c r="U8" s="6">
        <f t="shared" ref="U8:U27" si="8">P8/$P$37*100</f>
        <v>21.819888915562284</v>
      </c>
      <c r="V8" s="6">
        <f t="shared" ref="V8:V26" si="9">Q8/$P$37*100</f>
        <v>35.928326531617202</v>
      </c>
      <c r="X8" s="2">
        <v>84677392</v>
      </c>
      <c r="Y8" s="2">
        <v>0</v>
      </c>
      <c r="Z8" s="2">
        <v>159022848</v>
      </c>
      <c r="AA8" s="2">
        <v>2361840</v>
      </c>
      <c r="AC8" s="6">
        <f t="shared" ref="AC8:AC29" si="10">X8/$X$37*100</f>
        <v>71.548686790245242</v>
      </c>
      <c r="AD8" s="6">
        <f t="shared" ref="AD8:AD31" si="11">Y8/$X$37*100</f>
        <v>0</v>
      </c>
      <c r="AE8" s="6">
        <f t="shared" ref="AE8:AE27" si="12">Z8/$Z$37*100</f>
        <v>711.80819498486346</v>
      </c>
      <c r="AF8" s="6">
        <f>AA8/$Z$37*100</f>
        <v>10.571921509310725</v>
      </c>
      <c r="AI8"/>
      <c r="AJ8" s="5">
        <v>51.812599976250183</v>
      </c>
      <c r="AK8" s="5">
        <v>0</v>
      </c>
      <c r="AL8" s="5"/>
      <c r="AM8" s="5">
        <v>102.83543207039212</v>
      </c>
      <c r="AN8" s="5">
        <v>8.7622853937579794</v>
      </c>
      <c r="AQ8" s="13" t="s">
        <v>21</v>
      </c>
      <c r="AR8" s="4">
        <f>MEDIAN(AK7:AK75,AN7:AN68)</f>
        <v>2.1451085123251352</v>
      </c>
      <c r="AY8" s="14"/>
      <c r="BA8"/>
      <c r="BB8"/>
      <c r="BC8"/>
      <c r="BF8"/>
      <c r="BG8" s="6"/>
      <c r="BJ8"/>
      <c r="BK8"/>
      <c r="BL8"/>
      <c r="BP8" s="6"/>
      <c r="BQ8" s="6"/>
      <c r="BR8" s="6"/>
      <c r="BS8" s="6"/>
      <c r="BT8" s="6"/>
    </row>
    <row r="9" spans="2:72" x14ac:dyDescent="0.3">
      <c r="B9" s="2">
        <v>61109264</v>
      </c>
      <c r="C9" s="2">
        <v>6396000</v>
      </c>
      <c r="E9" s="6">
        <f t="shared" si="2"/>
        <v>64.467632756304525</v>
      </c>
      <c r="F9" s="6">
        <f t="shared" si="3"/>
        <v>6.7475036045160639</v>
      </c>
      <c r="H9" s="2">
        <v>17631584</v>
      </c>
      <c r="I9" s="2">
        <v>601248</v>
      </c>
      <c r="K9" s="6">
        <f t="shared" si="4"/>
        <v>118.96218381469046</v>
      </c>
      <c r="L9" s="6">
        <f t="shared" si="5"/>
        <v>4.0566845890995964</v>
      </c>
      <c r="N9" s="2">
        <v>18465376</v>
      </c>
      <c r="O9" s="2">
        <v>0</v>
      </c>
      <c r="P9" s="2">
        <v>86320</v>
      </c>
      <c r="Q9" s="2">
        <v>2787104</v>
      </c>
      <c r="S9" s="6">
        <f t="shared" si="6"/>
        <v>114.52663041914219</v>
      </c>
      <c r="T9" s="6">
        <f t="shared" si="7"/>
        <v>0</v>
      </c>
      <c r="U9" s="6">
        <f t="shared" si="8"/>
        <v>0.30994486814108996</v>
      </c>
      <c r="V9" s="6">
        <f t="shared" si="9"/>
        <v>10.007513690633738</v>
      </c>
      <c r="X9" s="2">
        <v>9719776</v>
      </c>
      <c r="Y9" s="2">
        <v>268000</v>
      </c>
      <c r="Z9" s="2">
        <v>1687456</v>
      </c>
      <c r="AA9" s="2">
        <v>15721296</v>
      </c>
      <c r="AC9" s="6">
        <f t="shared" si="10"/>
        <v>8.2127849272370455</v>
      </c>
      <c r="AD9" s="6">
        <f t="shared" si="11"/>
        <v>0.22644825976437399</v>
      </c>
      <c r="AE9" s="6">
        <f t="shared" si="12"/>
        <v>7.5532857358734882</v>
      </c>
      <c r="AF9" s="6">
        <f t="shared" ref="AF9:AF27" si="13">AA9/$Z$37*100</f>
        <v>70.370688673509079</v>
      </c>
      <c r="AI9"/>
      <c r="AJ9" s="5">
        <v>118.96218381469046</v>
      </c>
      <c r="AK9" s="5">
        <v>4.0566845890995964</v>
      </c>
      <c r="AL9" s="5"/>
      <c r="AM9" s="5">
        <v>64.467632756304525</v>
      </c>
      <c r="AN9" s="5">
        <v>6.7475036045160639</v>
      </c>
      <c r="AQ9" s="13"/>
      <c r="AY9" s="14"/>
      <c r="BA9"/>
      <c r="BB9"/>
      <c r="BC9"/>
      <c r="BF9"/>
      <c r="BG9" s="6"/>
      <c r="BJ9"/>
      <c r="BK9"/>
      <c r="BL9"/>
      <c r="BP9" s="6"/>
      <c r="BQ9" s="6"/>
      <c r="BR9" s="6"/>
      <c r="BS9" s="6"/>
      <c r="BT9" s="6"/>
    </row>
    <row r="10" spans="2:72" x14ac:dyDescent="0.3">
      <c r="B10" s="2">
        <v>19178368</v>
      </c>
      <c r="C10" s="2">
        <v>53551808</v>
      </c>
      <c r="E10" s="6">
        <f t="shared" si="2"/>
        <v>20.232349469783543</v>
      </c>
      <c r="F10" s="6">
        <f t="shared" si="3"/>
        <v>56.494843262719229</v>
      </c>
      <c r="H10" s="2">
        <v>23058656</v>
      </c>
      <c r="I10" s="2">
        <v>750112</v>
      </c>
      <c r="K10" s="6">
        <f t="shared" si="4"/>
        <v>155.57921929145533</v>
      </c>
      <c r="L10" s="6">
        <f t="shared" si="5"/>
        <v>5.0610859254395466</v>
      </c>
      <c r="N10" s="2">
        <v>334448</v>
      </c>
      <c r="O10" s="2">
        <v>0</v>
      </c>
      <c r="P10" s="2">
        <v>62160</v>
      </c>
      <c r="Q10" s="2">
        <v>22062608</v>
      </c>
      <c r="S10" s="6">
        <f t="shared" si="6"/>
        <v>2.0743256184126047</v>
      </c>
      <c r="T10" s="6">
        <f t="shared" si="7"/>
        <v>0</v>
      </c>
      <c r="U10" s="6">
        <f t="shared" si="8"/>
        <v>0.22319477529715187</v>
      </c>
      <c r="V10" s="6">
        <f t="shared" si="9"/>
        <v>79.219093227624597</v>
      </c>
      <c r="X10" s="2">
        <v>25497296</v>
      </c>
      <c r="Y10" s="2">
        <v>1235296</v>
      </c>
      <c r="Z10" s="2">
        <v>21951456</v>
      </c>
      <c r="AA10" s="2">
        <v>0</v>
      </c>
      <c r="AC10" s="6">
        <f t="shared" si="10"/>
        <v>21.544098163795276</v>
      </c>
      <c r="AD10" s="6">
        <f t="shared" si="11"/>
        <v>1.0437710055742244</v>
      </c>
      <c r="AE10" s="6">
        <f t="shared" si="12"/>
        <v>98.257743897591695</v>
      </c>
      <c r="AF10" s="6">
        <f t="shared" si="13"/>
        <v>0</v>
      </c>
      <c r="AI10"/>
      <c r="AJ10" s="5">
        <v>155.57921929145533</v>
      </c>
      <c r="AK10" s="5">
        <v>5.0610859254395466</v>
      </c>
      <c r="AL10" s="5"/>
      <c r="AM10" s="5">
        <v>20.232349469783543</v>
      </c>
      <c r="AN10" s="5">
        <v>56.494843262719229</v>
      </c>
      <c r="AQ10" s="20" t="s">
        <v>37</v>
      </c>
      <c r="AV10" s="3" t="s">
        <v>28</v>
      </c>
      <c r="AW10" s="3"/>
      <c r="AX10" s="3"/>
      <c r="AY10" s="33"/>
      <c r="AZ10" s="3"/>
      <c r="BA10"/>
      <c r="BB10"/>
      <c r="BC10"/>
      <c r="BF10"/>
      <c r="BG10" s="6"/>
      <c r="BJ10"/>
      <c r="BK10"/>
      <c r="BL10"/>
      <c r="BP10" s="6"/>
      <c r="BQ10" s="6"/>
      <c r="BR10" s="6"/>
      <c r="BS10" s="6"/>
      <c r="BT10" s="6"/>
    </row>
    <row r="11" spans="2:72" x14ac:dyDescent="0.3">
      <c r="B11" s="2">
        <v>4498736</v>
      </c>
      <c r="C11" s="2">
        <v>44587936</v>
      </c>
      <c r="E11" s="6">
        <f t="shared" si="2"/>
        <v>4.7459720725087831</v>
      </c>
      <c r="F11" s="6">
        <f t="shared" si="3"/>
        <v>47.038345665717884</v>
      </c>
      <c r="H11" s="2">
        <v>3231488</v>
      </c>
      <c r="I11" s="2">
        <v>0</v>
      </c>
      <c r="K11" s="6">
        <f t="shared" si="4"/>
        <v>21.803195302870488</v>
      </c>
      <c r="L11" s="6">
        <f t="shared" si="5"/>
        <v>0</v>
      </c>
      <c r="N11" s="2">
        <v>7668608</v>
      </c>
      <c r="O11" s="2">
        <v>427312</v>
      </c>
      <c r="P11" s="2">
        <v>4067824</v>
      </c>
      <c r="Q11" s="2">
        <v>6089648</v>
      </c>
      <c r="S11" s="6">
        <f t="shared" si="6"/>
        <v>47.562521025581994</v>
      </c>
      <c r="T11" s="6">
        <f t="shared" si="7"/>
        <v>2.6502901158180849</v>
      </c>
      <c r="U11" s="6">
        <f t="shared" si="8"/>
        <v>14.606130367251636</v>
      </c>
      <c r="V11" s="6">
        <f t="shared" si="9"/>
        <v>21.865791779259176</v>
      </c>
      <c r="X11" s="2">
        <v>1202208</v>
      </c>
      <c r="Y11" s="2">
        <v>0</v>
      </c>
      <c r="Z11" s="2">
        <v>21534256</v>
      </c>
      <c r="AA11" s="2">
        <v>182352</v>
      </c>
      <c r="AC11" s="6">
        <f t="shared" si="10"/>
        <v>1.0158130950552557</v>
      </c>
      <c r="AD11" s="6">
        <f t="shared" si="11"/>
        <v>0</v>
      </c>
      <c r="AE11" s="6">
        <f t="shared" si="12"/>
        <v>96.390299170732789</v>
      </c>
      <c r="AF11" s="6">
        <f t="shared" si="13"/>
        <v>0.81623269614615279</v>
      </c>
      <c r="AI11"/>
      <c r="AJ11" s="5">
        <v>21.803195302870488</v>
      </c>
      <c r="AK11" s="5">
        <v>0</v>
      </c>
      <c r="AL11" s="5"/>
      <c r="AM11" s="5">
        <v>4.7459720725087831</v>
      </c>
      <c r="AN11" s="5">
        <v>47.038345665717884</v>
      </c>
      <c r="AQ11" s="16"/>
      <c r="AR11" s="9" t="s">
        <v>25</v>
      </c>
      <c r="AS11" s="9" t="s">
        <v>26</v>
      </c>
      <c r="AT11" s="9" t="s">
        <v>27</v>
      </c>
      <c r="AU11" s="3"/>
      <c r="AV11" s="9"/>
      <c r="AW11" s="9" t="s">
        <v>25</v>
      </c>
      <c r="AX11" s="9" t="s">
        <v>26</v>
      </c>
      <c r="AY11" s="32" t="s">
        <v>27</v>
      </c>
      <c r="BA11"/>
      <c r="BB11"/>
      <c r="BC11"/>
      <c r="BF11"/>
      <c r="BG11" s="6"/>
      <c r="BJ11"/>
      <c r="BK11"/>
      <c r="BL11"/>
      <c r="BP11" s="6"/>
      <c r="BQ11" s="6"/>
      <c r="BR11" s="6"/>
      <c r="BS11" s="6"/>
      <c r="BT11" s="6"/>
    </row>
    <row r="12" spans="2:72" x14ac:dyDescent="0.3">
      <c r="B12" s="2">
        <v>9453152</v>
      </c>
      <c r="C12" s="2">
        <v>26933568</v>
      </c>
      <c r="E12" s="6">
        <f t="shared" si="2"/>
        <v>9.9726668533518215</v>
      </c>
      <c r="F12" s="6">
        <f t="shared" si="3"/>
        <v>28.413750338098581</v>
      </c>
      <c r="H12" s="2">
        <v>269120</v>
      </c>
      <c r="I12" s="2">
        <v>0</v>
      </c>
      <c r="K12" s="6">
        <f t="shared" si="4"/>
        <v>1.8157814356446649</v>
      </c>
      <c r="L12" s="6">
        <f t="shared" si="5"/>
        <v>0</v>
      </c>
      <c r="N12" s="2">
        <v>18554096</v>
      </c>
      <c r="O12" s="2">
        <v>0</v>
      </c>
      <c r="P12" s="2">
        <v>62890768</v>
      </c>
      <c r="Q12" s="2">
        <v>58550480</v>
      </c>
      <c r="S12" s="6">
        <f t="shared" si="6"/>
        <v>115.07689284817619</v>
      </c>
      <c r="T12" s="6">
        <f t="shared" si="7"/>
        <v>0</v>
      </c>
      <c r="U12" s="6">
        <f t="shared" si="8"/>
        <v>225.81870707891426</v>
      </c>
      <c r="V12" s="6">
        <f t="shared" si="9"/>
        <v>210.23425397587494</v>
      </c>
      <c r="X12" s="2">
        <v>177977120</v>
      </c>
      <c r="Y12" s="2">
        <v>2543632</v>
      </c>
      <c r="Z12" s="2">
        <v>0</v>
      </c>
      <c r="AA12" s="2">
        <v>34108848</v>
      </c>
      <c r="AC12" s="6">
        <f t="shared" si="10"/>
        <v>150.38286978311629</v>
      </c>
      <c r="AD12" s="6">
        <f t="shared" si="11"/>
        <v>2.1492576114961723</v>
      </c>
      <c r="AE12" s="6">
        <f t="shared" si="12"/>
        <v>0</v>
      </c>
      <c r="AF12" s="6">
        <f t="shared" si="13"/>
        <v>152.67590684763155</v>
      </c>
      <c r="AI12"/>
      <c r="AJ12" s="5">
        <v>1.8157814356446649</v>
      </c>
      <c r="AK12" s="5">
        <v>0</v>
      </c>
      <c r="AL12" s="5"/>
      <c r="AM12" s="5">
        <v>9.9726668533518215</v>
      </c>
      <c r="AN12" s="5">
        <v>28.413750338098581</v>
      </c>
      <c r="AQ12" s="15" t="s">
        <v>22</v>
      </c>
      <c r="AR12" s="6">
        <f>COUNTIF(AK7:AK75,"&gt;"&amp;AR8)</f>
        <v>18</v>
      </c>
      <c r="AS12" s="6">
        <f>COUNTIF(AN7:AN68,"&gt;"&amp;AR8)</f>
        <v>47</v>
      </c>
      <c r="AT12" s="6">
        <f>SUM(AR12:AS12)</f>
        <v>65</v>
      </c>
      <c r="AV12" s="9" t="s">
        <v>22</v>
      </c>
      <c r="AW12" s="6">
        <f>(AR14*AT12)/AT14</f>
        <v>34.236641221374043</v>
      </c>
      <c r="AX12" s="6">
        <f>(AS14*AT12)/(AT14)</f>
        <v>30.763358778625953</v>
      </c>
      <c r="AY12" s="17">
        <f>SUM(AW12:AX12)</f>
        <v>65</v>
      </c>
      <c r="BA12"/>
      <c r="BB12"/>
      <c r="BC12"/>
      <c r="BF12"/>
      <c r="BG12" s="6"/>
      <c r="BJ12"/>
      <c r="BK12"/>
      <c r="BL12"/>
      <c r="BP12" s="6"/>
      <c r="BQ12" s="6"/>
      <c r="BR12" s="6"/>
      <c r="BS12" s="6"/>
      <c r="BT12" s="6"/>
    </row>
    <row r="13" spans="2:72" x14ac:dyDescent="0.3">
      <c r="B13" s="2">
        <v>81865104</v>
      </c>
      <c r="C13" s="2">
        <v>109016768</v>
      </c>
      <c r="E13" s="6">
        <f t="shared" si="2"/>
        <v>86.364147017523834</v>
      </c>
      <c r="F13" s="6">
        <f t="shared" si="3"/>
        <v>115.00797921086483</v>
      </c>
      <c r="H13" s="2">
        <v>0</v>
      </c>
      <c r="I13" s="2">
        <v>0</v>
      </c>
      <c r="K13" s="6">
        <f t="shared" si="4"/>
        <v>0</v>
      </c>
      <c r="L13" s="6">
        <f t="shared" si="5"/>
        <v>0</v>
      </c>
      <c r="N13" s="2">
        <v>37101296</v>
      </c>
      <c r="O13" s="2">
        <v>985232</v>
      </c>
      <c r="P13" s="2">
        <v>92149856</v>
      </c>
      <c r="Q13" s="2">
        <v>25319472</v>
      </c>
      <c r="S13" s="6">
        <f t="shared" si="6"/>
        <v>230.11101507292341</v>
      </c>
      <c r="T13" s="6">
        <f t="shared" si="7"/>
        <v>6.1106419463709969</v>
      </c>
      <c r="U13" s="6">
        <f t="shared" si="8"/>
        <v>330.87783789551003</v>
      </c>
      <c r="V13" s="6">
        <f t="shared" si="9"/>
        <v>90.913350445343127</v>
      </c>
      <c r="X13" s="2">
        <v>532774752</v>
      </c>
      <c r="Y13" s="2">
        <v>388368</v>
      </c>
      <c r="Z13" s="2">
        <v>906032</v>
      </c>
      <c r="AA13" s="2">
        <v>1248464</v>
      </c>
      <c r="AC13" s="6">
        <f t="shared" si="10"/>
        <v>450.17132625670121</v>
      </c>
      <c r="AD13" s="6">
        <f t="shared" si="11"/>
        <v>0.32815394682153137</v>
      </c>
      <c r="AE13" s="6">
        <f t="shared" si="12"/>
        <v>4.055524162908501</v>
      </c>
      <c r="AF13" s="6">
        <f t="shared" si="13"/>
        <v>5.588297012160055</v>
      </c>
      <c r="AI13"/>
      <c r="AJ13" s="5">
        <v>0</v>
      </c>
      <c r="AK13" s="5">
        <v>0</v>
      </c>
      <c r="AL13" s="5"/>
      <c r="AM13" s="5">
        <v>86.364147017523834</v>
      </c>
      <c r="AN13" s="5">
        <v>115.00797921086483</v>
      </c>
      <c r="AQ13" s="15" t="s">
        <v>23</v>
      </c>
      <c r="AR13" s="6">
        <f>COUNT(AK7:AK75)-AR12</f>
        <v>51</v>
      </c>
      <c r="AS13" s="6">
        <f>COUNT(AN7:AN68)-AS12</f>
        <v>15</v>
      </c>
      <c r="AT13" s="6">
        <f>SUM(AR13:AS13)</f>
        <v>66</v>
      </c>
      <c r="AV13" s="9" t="s">
        <v>23</v>
      </c>
      <c r="AW13" s="6">
        <f>AT13*AR14/(AT14)</f>
        <v>34.763358778625957</v>
      </c>
      <c r="AX13" s="6">
        <f>(AS14*AT13)/(AT14)</f>
        <v>31.236641221374047</v>
      </c>
      <c r="AY13" s="17">
        <f>SUM(AW13:AX13)</f>
        <v>66</v>
      </c>
      <c r="BA13"/>
      <c r="BB13"/>
      <c r="BC13"/>
      <c r="BJ13"/>
      <c r="BK13"/>
      <c r="BL13"/>
      <c r="BP13" s="6"/>
      <c r="BQ13" s="6"/>
      <c r="BR13" s="6"/>
      <c r="BS13" s="6"/>
      <c r="BT13" s="6"/>
    </row>
    <row r="14" spans="2:72" x14ac:dyDescent="0.3">
      <c r="B14" s="2">
        <v>106178912</v>
      </c>
      <c r="C14" s="2">
        <v>90805584</v>
      </c>
      <c r="E14" s="6">
        <f t="shared" si="2"/>
        <v>112.01416376541495</v>
      </c>
      <c r="F14" s="6">
        <f t="shared" si="3"/>
        <v>95.795967065382456</v>
      </c>
      <c r="H14" s="2">
        <v>6336848</v>
      </c>
      <c r="I14" s="2">
        <v>3255616</v>
      </c>
      <c r="K14" s="6">
        <f t="shared" si="4"/>
        <v>42.755391494136525</v>
      </c>
      <c r="L14" s="6">
        <f t="shared" si="5"/>
        <v>21.965989500548979</v>
      </c>
      <c r="N14" s="2">
        <v>31082896</v>
      </c>
      <c r="O14" s="2">
        <v>0</v>
      </c>
      <c r="P14" s="2">
        <v>1472032</v>
      </c>
      <c r="Q14" s="2">
        <v>56356928</v>
      </c>
      <c r="S14" s="6">
        <f t="shared" si="6"/>
        <v>192.78347446315922</v>
      </c>
      <c r="T14" s="6">
        <f t="shared" si="7"/>
        <v>0</v>
      </c>
      <c r="U14" s="6">
        <f t="shared" si="8"/>
        <v>5.2855510210781382</v>
      </c>
      <c r="V14" s="6">
        <f t="shared" si="9"/>
        <v>202.35797749996408</v>
      </c>
      <c r="X14" s="2">
        <v>29636752</v>
      </c>
      <c r="Y14" s="2">
        <v>1344544</v>
      </c>
      <c r="Z14" s="2">
        <v>0</v>
      </c>
      <c r="AA14" s="2">
        <v>13357168</v>
      </c>
      <c r="AC14" s="6">
        <f t="shared" si="10"/>
        <v>25.041757147269887</v>
      </c>
      <c r="AD14" s="6">
        <f t="shared" si="11"/>
        <v>1.1360807797635466</v>
      </c>
      <c r="AE14" s="6">
        <f t="shared" si="12"/>
        <v>0</v>
      </c>
      <c r="AF14" s="6">
        <f t="shared" si="13"/>
        <v>59.788525760710684</v>
      </c>
      <c r="AI14"/>
      <c r="AJ14" s="5">
        <v>42.755391494136525</v>
      </c>
      <c r="AK14" s="5">
        <v>21.965989500548979</v>
      </c>
      <c r="AL14" s="5"/>
      <c r="AM14" s="5">
        <v>112.01416376541495</v>
      </c>
      <c r="AN14" s="5">
        <v>95.795967065382456</v>
      </c>
      <c r="AQ14" s="15" t="s">
        <v>27</v>
      </c>
      <c r="AR14" s="6">
        <f>SUM(AR12:AR13)</f>
        <v>69</v>
      </c>
      <c r="AS14" s="6">
        <f>SUM(AS12:AS13)</f>
        <v>62</v>
      </c>
      <c r="AT14" s="6">
        <f>AR14+AS14</f>
        <v>131</v>
      </c>
      <c r="AV14" s="9" t="s">
        <v>27</v>
      </c>
      <c r="AW14" s="6">
        <f>SUM(AW12:AW13)</f>
        <v>69</v>
      </c>
      <c r="AX14" s="6">
        <f>SUM(AX12:AX13)</f>
        <v>62</v>
      </c>
      <c r="AY14" s="17"/>
      <c r="BA14"/>
      <c r="BB14"/>
      <c r="BC14"/>
      <c r="BJ14"/>
      <c r="BK14"/>
      <c r="BL14"/>
      <c r="BP14" s="6"/>
      <c r="BQ14" s="6"/>
      <c r="BR14" s="6"/>
      <c r="BS14" s="6"/>
    </row>
    <row r="15" spans="2:72" x14ac:dyDescent="0.3">
      <c r="B15" s="2">
        <v>55799696</v>
      </c>
      <c r="C15" s="2">
        <v>26258528</v>
      </c>
      <c r="E15" s="6">
        <f t="shared" si="2"/>
        <v>58.866267962930053</v>
      </c>
      <c r="F15" s="6">
        <f t="shared" si="3"/>
        <v>27.701612309144153</v>
      </c>
      <c r="H15" s="2">
        <v>0</v>
      </c>
      <c r="I15" s="2">
        <v>654896</v>
      </c>
      <c r="K15" s="6">
        <f t="shared" si="4"/>
        <v>0</v>
      </c>
      <c r="L15" s="6">
        <f t="shared" si="5"/>
        <v>4.4186533853966568</v>
      </c>
      <c r="N15" s="2">
        <v>416000</v>
      </c>
      <c r="O15" s="2">
        <v>0</v>
      </c>
      <c r="P15" s="2">
        <v>74287072</v>
      </c>
      <c r="Q15" s="2">
        <v>2839536</v>
      </c>
      <c r="S15" s="6">
        <f t="shared" si="6"/>
        <v>2.5801304156689335</v>
      </c>
      <c r="T15" s="6">
        <f t="shared" si="7"/>
        <v>0</v>
      </c>
      <c r="U15" s="6">
        <f t="shared" si="8"/>
        <v>266.73884077418506</v>
      </c>
      <c r="V15" s="6">
        <f t="shared" si="9"/>
        <v>10.195778627222868</v>
      </c>
      <c r="X15" s="2">
        <v>316477136</v>
      </c>
      <c r="Y15" s="2">
        <v>1690608</v>
      </c>
      <c r="Z15" s="2">
        <v>41796272</v>
      </c>
      <c r="AA15" s="2">
        <v>479232</v>
      </c>
      <c r="AC15" s="6">
        <f t="shared" si="10"/>
        <v>267.40931605378029</v>
      </c>
      <c r="AD15" s="6">
        <f t="shared" si="11"/>
        <v>1.4284896997900329</v>
      </c>
      <c r="AE15" s="6">
        <f t="shared" si="12"/>
        <v>187.08587667488129</v>
      </c>
      <c r="AF15" s="6">
        <f t="shared" si="13"/>
        <v>2.1451085123251352</v>
      </c>
      <c r="AI15"/>
      <c r="AJ15" s="5">
        <v>0</v>
      </c>
      <c r="AK15" s="5">
        <v>4.4186533853966568</v>
      </c>
      <c r="AL15" s="5"/>
      <c r="AM15" s="5">
        <v>58.866267962930053</v>
      </c>
      <c r="AN15" s="5">
        <v>27.701612309144153</v>
      </c>
      <c r="AQ15" s="13"/>
      <c r="AV15" s="3"/>
      <c r="AY15" s="14"/>
      <c r="BA15"/>
      <c r="BB15"/>
      <c r="BC15"/>
      <c r="BJ15"/>
      <c r="BK15"/>
      <c r="BL15"/>
      <c r="BP15" s="6"/>
      <c r="BQ15" s="6"/>
      <c r="BR15" s="6"/>
      <c r="BS15" s="6"/>
    </row>
    <row r="16" spans="2:72" x14ac:dyDescent="0.3">
      <c r="B16" s="2">
        <v>85401904</v>
      </c>
      <c r="C16" s="2">
        <v>39967936</v>
      </c>
      <c r="E16" s="6">
        <f t="shared" si="2"/>
        <v>90.095318178945419</v>
      </c>
      <c r="F16" s="6">
        <f t="shared" si="3"/>
        <v>42.164445313487704</v>
      </c>
      <c r="H16" s="2">
        <v>9037280</v>
      </c>
      <c r="I16" s="2">
        <v>1722976</v>
      </c>
      <c r="K16" s="6">
        <f t="shared" si="4"/>
        <v>60.975495142400469</v>
      </c>
      <c r="L16" s="6">
        <f t="shared" si="5"/>
        <v>11.625103429181411</v>
      </c>
      <c r="N16" s="2">
        <v>7587776</v>
      </c>
      <c r="O16" s="2">
        <v>0</v>
      </c>
      <c r="P16" s="2">
        <v>24196896</v>
      </c>
      <c r="Q16" s="2">
        <v>379104</v>
      </c>
      <c r="S16" s="6">
        <f t="shared" si="6"/>
        <v>47.061181838660474</v>
      </c>
      <c r="T16" s="6">
        <f t="shared" si="7"/>
        <v>0</v>
      </c>
      <c r="U16" s="6">
        <f t="shared" si="8"/>
        <v>86.882573449301049</v>
      </c>
      <c r="V16" s="6">
        <f t="shared" si="9"/>
        <v>1.361229602545873</v>
      </c>
      <c r="X16" s="2">
        <v>259416656</v>
      </c>
      <c r="Y16" s="2">
        <v>2614912</v>
      </c>
      <c r="Z16" s="2">
        <v>79834720</v>
      </c>
      <c r="AA16" s="2">
        <v>308976</v>
      </c>
      <c r="AC16" s="6">
        <f t="shared" si="10"/>
        <v>219.19571009363153</v>
      </c>
      <c r="AD16" s="6">
        <f t="shared" si="11"/>
        <v>2.2094860889439505</v>
      </c>
      <c r="AE16" s="6">
        <f t="shared" si="12"/>
        <v>357.35121496705921</v>
      </c>
      <c r="AF16" s="6">
        <f t="shared" si="13"/>
        <v>1.3830191800718044</v>
      </c>
      <c r="AI16"/>
      <c r="AJ16" s="5">
        <v>60.975495142400469</v>
      </c>
      <c r="AK16" s="5">
        <v>11.625103429181411</v>
      </c>
      <c r="AL16" s="5"/>
      <c r="AM16" s="5">
        <v>90.095318178945419</v>
      </c>
      <c r="AN16" s="5">
        <v>42.164445313487704</v>
      </c>
      <c r="AQ16" s="13" t="s">
        <v>24</v>
      </c>
      <c r="AR16" s="6">
        <f>((AR12-AW12)^2/AW12)+((AS12-AX12)^2/AX12)+((AR13-AW13)^2/AW13)+((AS13-AX13)^2/AX13)</f>
        <v>32.292985906099503</v>
      </c>
      <c r="AV16" s="2" t="s">
        <v>36</v>
      </c>
      <c r="AW16" s="6">
        <v>1</v>
      </c>
      <c r="AY16" s="14"/>
      <c r="BA16"/>
      <c r="BB16"/>
      <c r="BC16"/>
      <c r="BJ16"/>
      <c r="BK16"/>
      <c r="BL16"/>
    </row>
    <row r="17" spans="2:62" x14ac:dyDescent="0.3">
      <c r="B17" s="2">
        <v>110272528</v>
      </c>
      <c r="C17" s="2">
        <v>69719152</v>
      </c>
      <c r="E17" s="6">
        <f t="shared" si="2"/>
        <v>116.33275174469959</v>
      </c>
      <c r="F17" s="6">
        <f t="shared" si="3"/>
        <v>73.550692530300708</v>
      </c>
      <c r="H17" s="2">
        <v>1470512</v>
      </c>
      <c r="I17" s="2">
        <v>0</v>
      </c>
      <c r="K17" s="6">
        <f t="shared" si="4"/>
        <v>9.9217018077166585</v>
      </c>
      <c r="L17" s="6">
        <f t="shared" si="5"/>
        <v>0</v>
      </c>
      <c r="N17" s="2">
        <v>22781072</v>
      </c>
      <c r="O17" s="2">
        <v>0</v>
      </c>
      <c r="P17" s="2">
        <v>77944528</v>
      </c>
      <c r="Q17" s="2">
        <v>23174928</v>
      </c>
      <c r="S17" s="6">
        <f t="shared" si="6"/>
        <v>141.29359800178821</v>
      </c>
      <c r="T17" s="6">
        <f t="shared" si="7"/>
        <v>0</v>
      </c>
      <c r="U17" s="6">
        <f t="shared" si="8"/>
        <v>279.87148347172723</v>
      </c>
      <c r="V17" s="6">
        <f t="shared" si="9"/>
        <v>83.213044522002463</v>
      </c>
      <c r="X17" s="2">
        <v>1488016</v>
      </c>
      <c r="Y17" s="2">
        <v>0</v>
      </c>
      <c r="Z17" s="2">
        <v>21880704</v>
      </c>
      <c r="AA17" s="2">
        <v>1957760</v>
      </c>
      <c r="AC17" s="6">
        <f t="shared" si="10"/>
        <v>1.2573083347072567</v>
      </c>
      <c r="AD17" s="6">
        <f t="shared" si="11"/>
        <v>0</v>
      </c>
      <c r="AE17" s="6">
        <f t="shared" si="12"/>
        <v>97.941048189742403</v>
      </c>
      <c r="AF17" s="6">
        <f t="shared" si="13"/>
        <v>8.7632037115419177</v>
      </c>
      <c r="AI17"/>
      <c r="AJ17" s="5">
        <v>9.9217018077166585</v>
      </c>
      <c r="AK17" s="5">
        <v>0</v>
      </c>
      <c r="AL17" s="5"/>
      <c r="AM17" s="5">
        <v>116.33275174469959</v>
      </c>
      <c r="AN17" s="5">
        <v>73.550692530300708</v>
      </c>
      <c r="AQ17" s="24" t="s">
        <v>29</v>
      </c>
      <c r="AR17" s="28" t="s">
        <v>35</v>
      </c>
      <c r="AS17" s="18"/>
      <c r="AT17" s="18"/>
      <c r="AU17" s="18"/>
      <c r="AV17" s="18"/>
      <c r="AW17" s="18"/>
      <c r="AX17" s="18"/>
      <c r="AY17" s="19"/>
      <c r="BA17"/>
      <c r="BB17"/>
      <c r="BC17"/>
      <c r="BJ17"/>
    </row>
    <row r="18" spans="2:62" x14ac:dyDescent="0.3">
      <c r="B18" s="2">
        <v>15474640</v>
      </c>
      <c r="C18" s="2">
        <v>32556976</v>
      </c>
      <c r="E18" s="6">
        <f t="shared" si="2"/>
        <v>16.325076481955669</v>
      </c>
      <c r="F18" s="6">
        <f t="shared" si="3"/>
        <v>34.346202769253125</v>
      </c>
      <c r="H18" s="2">
        <v>74320288</v>
      </c>
      <c r="I18" s="2">
        <v>0</v>
      </c>
      <c r="K18" s="6">
        <f t="shared" si="4"/>
        <v>501.44693535287212</v>
      </c>
      <c r="L18" s="6">
        <f t="shared" si="5"/>
        <v>0</v>
      </c>
      <c r="N18" s="2">
        <v>0</v>
      </c>
      <c r="O18" s="2">
        <v>0</v>
      </c>
      <c r="P18" s="2">
        <v>12842416</v>
      </c>
      <c r="Q18" s="2">
        <v>0</v>
      </c>
      <c r="S18" s="6">
        <f t="shared" si="6"/>
        <v>0</v>
      </c>
      <c r="T18" s="6">
        <f t="shared" si="7"/>
        <v>0</v>
      </c>
      <c r="U18" s="6">
        <f t="shared" si="8"/>
        <v>46.112615080317696</v>
      </c>
      <c r="V18" s="6">
        <f t="shared" si="9"/>
        <v>0</v>
      </c>
      <c r="X18" s="2">
        <v>135937536</v>
      </c>
      <c r="Y18" s="2">
        <v>209664</v>
      </c>
      <c r="Z18" s="2">
        <v>1145024</v>
      </c>
      <c r="AA18" s="2">
        <v>14361392</v>
      </c>
      <c r="AC18" s="6">
        <f t="shared" si="10"/>
        <v>114.86126292483934</v>
      </c>
      <c r="AD18" s="6">
        <f t="shared" si="11"/>
        <v>0.17715689528073772</v>
      </c>
      <c r="AE18" s="6">
        <f t="shared" si="12"/>
        <v>5.1252853090289792</v>
      </c>
      <c r="AF18" s="6">
        <f t="shared" si="13"/>
        <v>64.28357085511422</v>
      </c>
      <c r="AI18"/>
      <c r="AJ18" s="5">
        <v>501.44693535287212</v>
      </c>
      <c r="AK18" s="5">
        <v>0</v>
      </c>
      <c r="AL18" s="5"/>
      <c r="AM18" s="5">
        <v>16.325076481955669</v>
      </c>
      <c r="AN18" s="5">
        <v>34.346202769253125</v>
      </c>
      <c r="BA18"/>
      <c r="BB18"/>
      <c r="BC18"/>
      <c r="BJ18"/>
    </row>
    <row r="19" spans="2:62" x14ac:dyDescent="0.3">
      <c r="B19" s="2">
        <v>43199248</v>
      </c>
      <c r="C19" s="2">
        <v>78068128</v>
      </c>
      <c r="E19" s="6">
        <f t="shared" si="2"/>
        <v>45.573339836207531</v>
      </c>
      <c r="F19" s="6">
        <f t="shared" si="3"/>
        <v>82.358501419296672</v>
      </c>
      <c r="H19" s="2">
        <v>68700384</v>
      </c>
      <c r="I19" s="2">
        <v>0</v>
      </c>
      <c r="K19" s="6">
        <f t="shared" si="4"/>
        <v>463.5288417392232</v>
      </c>
      <c r="L19" s="6">
        <f t="shared" si="5"/>
        <v>0</v>
      </c>
      <c r="N19" s="2">
        <v>1115904</v>
      </c>
      <c r="O19" s="2">
        <v>0</v>
      </c>
      <c r="P19" s="2">
        <v>997248</v>
      </c>
      <c r="Q19" s="2">
        <v>206341104</v>
      </c>
      <c r="S19" s="6">
        <f t="shared" si="6"/>
        <v>6.9211006042466963</v>
      </c>
      <c r="T19" s="6">
        <f t="shared" si="7"/>
        <v>0</v>
      </c>
      <c r="U19" s="6">
        <f t="shared" si="8"/>
        <v>3.5807680707132259</v>
      </c>
      <c r="V19" s="6">
        <f t="shared" si="9"/>
        <v>740.89858979804126</v>
      </c>
      <c r="X19" s="2">
        <v>3016752</v>
      </c>
      <c r="Y19" s="2">
        <v>3715648</v>
      </c>
      <c r="Z19" s="2">
        <v>1428624</v>
      </c>
      <c r="AA19" s="2">
        <v>0</v>
      </c>
      <c r="AC19" s="6">
        <f t="shared" si="10"/>
        <v>2.5490232855996076</v>
      </c>
      <c r="AD19" s="6">
        <f t="shared" si="11"/>
        <v>3.1395597891678237</v>
      </c>
      <c r="AE19" s="6">
        <f t="shared" si="12"/>
        <v>6.3947180140557887</v>
      </c>
      <c r="AF19" s="6">
        <f t="shared" si="13"/>
        <v>0</v>
      </c>
      <c r="AI19"/>
      <c r="AJ19" s="5">
        <v>463.5288417392232</v>
      </c>
      <c r="AK19" s="5">
        <v>0</v>
      </c>
      <c r="AL19" s="5"/>
      <c r="AM19" s="5">
        <v>45.573339836207531</v>
      </c>
      <c r="AN19" s="5">
        <v>82.358501419296672</v>
      </c>
      <c r="BA19"/>
      <c r="BB19"/>
      <c r="BC19"/>
      <c r="BJ19"/>
    </row>
    <row r="20" spans="2:62" x14ac:dyDescent="0.3">
      <c r="B20" s="2">
        <v>195649760</v>
      </c>
      <c r="C20" s="2">
        <v>471456</v>
      </c>
      <c r="E20" s="6">
        <f t="shared" si="2"/>
        <v>206.40204202981596</v>
      </c>
      <c r="F20" s="6">
        <f t="shared" si="3"/>
        <v>0.49736570659329671</v>
      </c>
      <c r="H20" s="2">
        <v>1592448</v>
      </c>
      <c r="I20" s="2">
        <v>0</v>
      </c>
      <c r="K20" s="6">
        <f t="shared" si="4"/>
        <v>10.744417046780153</v>
      </c>
      <c r="L20" s="6">
        <f t="shared" si="5"/>
        <v>0</v>
      </c>
      <c r="N20" s="2">
        <v>16744224</v>
      </c>
      <c r="O20" s="2">
        <v>78992</v>
      </c>
      <c r="P20" s="2">
        <v>18846576</v>
      </c>
      <c r="Q20" s="2">
        <v>4299488</v>
      </c>
      <c r="S20" s="6">
        <f t="shared" si="6"/>
        <v>103.85163853166763</v>
      </c>
      <c r="T20" s="6">
        <f t="shared" si="7"/>
        <v>0.48992707162144333</v>
      </c>
      <c r="U20" s="6">
        <f t="shared" si="8"/>
        <v>67.671449411851597</v>
      </c>
      <c r="V20" s="6">
        <f t="shared" si="9"/>
        <v>15.437954601879037</v>
      </c>
      <c r="X20" s="2">
        <v>6752304</v>
      </c>
      <c r="Y20" s="2">
        <v>0</v>
      </c>
      <c r="Z20" s="2">
        <v>8929008</v>
      </c>
      <c r="AA20" s="2">
        <v>0</v>
      </c>
      <c r="AC20" s="6">
        <f t="shared" si="10"/>
        <v>5.7054010828359019</v>
      </c>
      <c r="AD20" s="6">
        <f t="shared" si="11"/>
        <v>0</v>
      </c>
      <c r="AE20" s="6">
        <f t="shared" si="12"/>
        <v>39.967471010740582</v>
      </c>
      <c r="AF20" s="6">
        <f t="shared" si="13"/>
        <v>0</v>
      </c>
      <c r="AI20"/>
      <c r="AJ20" s="5">
        <v>10.744417046780153</v>
      </c>
      <c r="AK20" s="5">
        <v>0</v>
      </c>
      <c r="AL20" s="5"/>
      <c r="AM20" s="5">
        <v>206.40204202981596</v>
      </c>
      <c r="AN20" s="5">
        <v>0.49736570659329671</v>
      </c>
      <c r="BA20"/>
      <c r="BB20"/>
      <c r="BC20"/>
      <c r="BJ20"/>
    </row>
    <row r="21" spans="2:62" x14ac:dyDescent="0.3">
      <c r="B21" s="2">
        <v>557494688</v>
      </c>
      <c r="C21" s="2">
        <v>17396336</v>
      </c>
      <c r="E21" s="6">
        <f t="shared" si="2"/>
        <v>588.1328043743838</v>
      </c>
      <c r="F21" s="6">
        <f t="shared" si="3"/>
        <v>18.352382718163316</v>
      </c>
      <c r="H21" s="2">
        <v>17819552</v>
      </c>
      <c r="I21" s="2">
        <v>0</v>
      </c>
      <c r="K21" s="6">
        <f t="shared" si="4"/>
        <v>120.23042402313003</v>
      </c>
      <c r="L21" s="6">
        <f t="shared" si="5"/>
        <v>0</v>
      </c>
      <c r="N21" s="2">
        <v>576976</v>
      </c>
      <c r="O21" s="2">
        <v>32608</v>
      </c>
      <c r="P21" s="2">
        <v>25010112</v>
      </c>
      <c r="Q21" s="2">
        <v>0</v>
      </c>
      <c r="S21" s="6">
        <f t="shared" si="6"/>
        <v>3.5785416507475931</v>
      </c>
      <c r="T21" s="6">
        <f t="shared" si="7"/>
        <v>0.20224253027435721</v>
      </c>
      <c r="U21" s="6">
        <f t="shared" si="8"/>
        <v>89.802547104192442</v>
      </c>
      <c r="V21" s="6">
        <f t="shared" si="9"/>
        <v>0</v>
      </c>
      <c r="X21" s="2">
        <v>12428704</v>
      </c>
      <c r="Y21" s="2">
        <v>1028448</v>
      </c>
      <c r="Z21" s="2">
        <v>2110928</v>
      </c>
      <c r="AA21" s="2">
        <v>5728256</v>
      </c>
      <c r="AC21" s="6">
        <f t="shared" si="10"/>
        <v>10.501710417636247</v>
      </c>
      <c r="AD21" s="6">
        <f t="shared" si="11"/>
        <v>0.86899350693339894</v>
      </c>
      <c r="AE21" s="6">
        <f t="shared" si="12"/>
        <v>9.448804799565707</v>
      </c>
      <c r="AF21" s="6">
        <f t="shared" si="13"/>
        <v>25.640463713561552</v>
      </c>
      <c r="AI21"/>
      <c r="AJ21" s="5">
        <v>120.23042402313003</v>
      </c>
      <c r="AK21" s="5">
        <v>0</v>
      </c>
      <c r="AL21" s="5"/>
      <c r="AM21" s="5">
        <v>588.1328043743838</v>
      </c>
      <c r="AN21" s="5">
        <v>18.352382718163316</v>
      </c>
      <c r="AR21" s="4"/>
      <c r="BA21"/>
      <c r="BB21"/>
      <c r="BC21"/>
      <c r="BJ21"/>
    </row>
    <row r="22" spans="2:62" x14ac:dyDescent="0.3">
      <c r="B22" s="2">
        <v>39350800</v>
      </c>
      <c r="C22" s="2">
        <v>10773088</v>
      </c>
      <c r="E22" s="6">
        <f t="shared" si="2"/>
        <v>41.513393502281225</v>
      </c>
      <c r="F22" s="6">
        <f t="shared" si="3"/>
        <v>11.365142293897554</v>
      </c>
      <c r="H22" s="2">
        <v>920288</v>
      </c>
      <c r="I22" s="2">
        <v>0</v>
      </c>
      <c r="K22" s="6">
        <f t="shared" si="4"/>
        <v>6.2092816061480276</v>
      </c>
      <c r="L22" s="6">
        <f t="shared" si="5"/>
        <v>0</v>
      </c>
      <c r="N22" s="2">
        <v>1894816</v>
      </c>
      <c r="O22" s="2">
        <v>15712</v>
      </c>
      <c r="P22" s="2">
        <v>55982864</v>
      </c>
      <c r="Q22" s="2">
        <v>6456352</v>
      </c>
      <c r="S22" s="6">
        <f t="shared" si="6"/>
        <v>11.75209710023112</v>
      </c>
      <c r="T22" s="6">
        <f t="shared" si="7"/>
        <v>9.744954108411126E-2</v>
      </c>
      <c r="U22" s="6">
        <f t="shared" si="8"/>
        <v>201.01484477109096</v>
      </c>
      <c r="V22" s="6">
        <f t="shared" si="9"/>
        <v>23.182497327530843</v>
      </c>
      <c r="X22" s="2">
        <v>2067920</v>
      </c>
      <c r="Y22" s="2">
        <v>1627952</v>
      </c>
      <c r="Z22" s="2">
        <v>15616</v>
      </c>
      <c r="AA22" s="2">
        <v>0</v>
      </c>
      <c r="AC22" s="6">
        <f t="shared" si="10"/>
        <v>1.7473018109400904</v>
      </c>
      <c r="AD22" s="6">
        <f t="shared" si="11"/>
        <v>1.3755481245519858</v>
      </c>
      <c r="AE22" s="6">
        <f t="shared" si="12"/>
        <v>6.9899369258457925E-2</v>
      </c>
      <c r="AF22" s="6">
        <f t="shared" si="13"/>
        <v>0</v>
      </c>
      <c r="AI22"/>
      <c r="AJ22" s="5">
        <v>6.2092816061480276</v>
      </c>
      <c r="AK22" s="5">
        <v>0</v>
      </c>
      <c r="AL22" s="5"/>
      <c r="AM22" s="5">
        <v>41.513393502281225</v>
      </c>
      <c r="AN22" s="5">
        <v>11.365142293897554</v>
      </c>
      <c r="BA22"/>
      <c r="BB22"/>
      <c r="BC22"/>
    </row>
    <row r="23" spans="2:62" x14ac:dyDescent="0.3">
      <c r="B23" s="2">
        <v>89426320</v>
      </c>
      <c r="C23" s="2">
        <v>0</v>
      </c>
      <c r="E23" s="6">
        <f t="shared" si="2"/>
        <v>94.34090314862523</v>
      </c>
      <c r="F23" s="6">
        <f t="shared" si="3"/>
        <v>0</v>
      </c>
      <c r="H23" s="2">
        <v>4558128</v>
      </c>
      <c r="I23" s="2">
        <v>259232</v>
      </c>
      <c r="K23" s="6">
        <f t="shared" si="4"/>
        <v>30.754177332387574</v>
      </c>
      <c r="L23" s="6">
        <f t="shared" si="5"/>
        <v>1.7490660416358415</v>
      </c>
      <c r="N23" s="2">
        <v>24604432</v>
      </c>
      <c r="O23" s="2">
        <v>0</v>
      </c>
      <c r="P23" s="2">
        <v>46955344</v>
      </c>
      <c r="Q23" s="2">
        <v>1122624</v>
      </c>
      <c r="S23" s="6">
        <f t="shared" si="6"/>
        <v>152.6025080852356</v>
      </c>
      <c r="T23" s="6">
        <f t="shared" si="7"/>
        <v>0</v>
      </c>
      <c r="U23" s="6">
        <f t="shared" si="8"/>
        <v>168.6001842516163</v>
      </c>
      <c r="V23" s="6">
        <f t="shared" si="9"/>
        <v>4.0309493472199138</v>
      </c>
      <c r="X23" s="2">
        <v>5028304</v>
      </c>
      <c r="Y23" s="2">
        <v>246976</v>
      </c>
      <c r="Z23" s="2">
        <v>12650352</v>
      </c>
      <c r="AA23" s="2">
        <v>4582720</v>
      </c>
      <c r="AC23" s="6">
        <f t="shared" si="10"/>
        <v>4.2486966058441826</v>
      </c>
      <c r="AD23" s="6">
        <f t="shared" si="11"/>
        <v>0.20868390075957474</v>
      </c>
      <c r="AE23" s="6">
        <f t="shared" si="12"/>
        <v>56.624719883290972</v>
      </c>
      <c r="AF23" s="6">
        <f t="shared" si="13"/>
        <v>20.512886621933934</v>
      </c>
      <c r="AI23"/>
      <c r="AJ23" s="5">
        <v>30.754177332387574</v>
      </c>
      <c r="AK23" s="5">
        <v>1.7490660416358415</v>
      </c>
      <c r="AL23" s="5"/>
      <c r="AM23" s="5">
        <v>94.34090314862523</v>
      </c>
      <c r="AN23" s="5">
        <v>0</v>
      </c>
      <c r="AQ23" s="9"/>
      <c r="AR23" s="6"/>
      <c r="AS23" s="6"/>
      <c r="AT23" s="6"/>
      <c r="AU23" s="3"/>
      <c r="AV23" s="9"/>
      <c r="AW23" s="6"/>
      <c r="AX23" s="6"/>
      <c r="AY23" s="6"/>
      <c r="BA23"/>
      <c r="BB23"/>
      <c r="BC23"/>
    </row>
    <row r="24" spans="2:62" x14ac:dyDescent="0.3">
      <c r="B24" s="2">
        <v>26176304</v>
      </c>
      <c r="C24" s="2">
        <v>17958368</v>
      </c>
      <c r="E24" s="6">
        <f t="shared" si="2"/>
        <v>27.614869542355891</v>
      </c>
      <c r="F24" s="6">
        <f t="shared" si="3"/>
        <v>18.945302190623192</v>
      </c>
      <c r="I24" s="2">
        <v>1191456</v>
      </c>
      <c r="K24" s="6"/>
      <c r="L24" s="6">
        <f t="shared" si="5"/>
        <v>8.0388811169272056</v>
      </c>
      <c r="N24" s="2">
        <v>103788688</v>
      </c>
      <c r="O24" s="2">
        <v>0</v>
      </c>
      <c r="P24" s="2">
        <v>1028272</v>
      </c>
      <c r="Q24" s="2">
        <v>4037504</v>
      </c>
      <c r="S24" s="6">
        <f t="shared" si="6"/>
        <v>643.7219969018588</v>
      </c>
      <c r="T24" s="6">
        <f t="shared" si="7"/>
        <v>0</v>
      </c>
      <c r="U24" s="6">
        <f t="shared" si="8"/>
        <v>3.6921643819876602</v>
      </c>
      <c r="V24" s="6">
        <f t="shared" si="9"/>
        <v>14.497261873252123</v>
      </c>
      <c r="X24" s="2">
        <v>93982944</v>
      </c>
      <c r="Y24" s="2">
        <v>1115536</v>
      </c>
      <c r="Z24" s="2">
        <v>364848</v>
      </c>
      <c r="AA24" s="2">
        <v>0</v>
      </c>
      <c r="AC24" s="6">
        <f t="shared" si="10"/>
        <v>79.411470583330654</v>
      </c>
      <c r="AD24" s="6">
        <f t="shared" si="11"/>
        <v>0.94257905188250257</v>
      </c>
      <c r="AE24" s="6">
        <f t="shared" si="12"/>
        <v>1.6331099561481723</v>
      </c>
      <c r="AF24" s="6">
        <f t="shared" si="13"/>
        <v>0</v>
      </c>
      <c r="AI24"/>
      <c r="AJ24" s="5">
        <v>0</v>
      </c>
      <c r="AK24" s="5">
        <v>8.0388811169272056</v>
      </c>
      <c r="AL24" s="5"/>
      <c r="AM24" s="5">
        <v>27.614869542355891</v>
      </c>
      <c r="AN24" s="5">
        <v>18.945302190623192</v>
      </c>
      <c r="AQ24" s="6"/>
      <c r="AR24" s="6"/>
      <c r="AS24" s="6"/>
      <c r="AT24" s="6"/>
      <c r="AV24" s="6"/>
      <c r="AW24" s="6"/>
      <c r="AX24" s="6"/>
      <c r="AY24" s="6"/>
      <c r="BA24"/>
      <c r="BB24"/>
      <c r="BC24"/>
    </row>
    <row r="25" spans="2:62" x14ac:dyDescent="0.3">
      <c r="B25" s="2">
        <v>21711168</v>
      </c>
      <c r="C25" s="2">
        <v>57045600</v>
      </c>
      <c r="E25" s="6">
        <f t="shared" si="2"/>
        <v>22.904344017863327</v>
      </c>
      <c r="F25" s="6">
        <f t="shared" si="3"/>
        <v>60.180642842680044</v>
      </c>
      <c r="N25" s="2">
        <v>1191904</v>
      </c>
      <c r="O25" s="2">
        <v>1047024</v>
      </c>
      <c r="P25" s="2">
        <v>0</v>
      </c>
      <c r="Q25" s="2">
        <v>5115200</v>
      </c>
      <c r="S25" s="6">
        <f t="shared" si="6"/>
        <v>7.3924705840323668</v>
      </c>
      <c r="T25" s="6">
        <f t="shared" si="7"/>
        <v>6.4938905488830523</v>
      </c>
      <c r="U25" s="6">
        <f t="shared" si="8"/>
        <v>0</v>
      </c>
      <c r="V25" s="6">
        <f t="shared" si="9"/>
        <v>18.366890518017879</v>
      </c>
      <c r="X25" s="2">
        <v>17591568</v>
      </c>
      <c r="Y25" s="2">
        <v>0</v>
      </c>
      <c r="Z25" s="2">
        <v>25229152</v>
      </c>
      <c r="AA25" s="2">
        <v>4438096</v>
      </c>
      <c r="AC25" s="6">
        <f t="shared" si="10"/>
        <v>14.864104328830779</v>
      </c>
      <c r="AD25" s="6">
        <f t="shared" si="11"/>
        <v>0</v>
      </c>
      <c r="AE25" s="6">
        <f t="shared" si="12"/>
        <v>112.92916314842229</v>
      </c>
      <c r="AF25" s="6">
        <f t="shared" si="13"/>
        <v>19.865529656024915</v>
      </c>
      <c r="AI25"/>
      <c r="AJ25" s="5">
        <v>243.45495340383704</v>
      </c>
      <c r="AK25" s="5">
        <v>0</v>
      </c>
      <c r="AL25" s="5"/>
      <c r="AM25" s="5">
        <v>22.904344017863327</v>
      </c>
      <c r="AN25" s="5">
        <v>60.180642842680044</v>
      </c>
      <c r="AQ25" s="6"/>
      <c r="AR25" s="6"/>
      <c r="AS25" s="6"/>
      <c r="AT25" s="6"/>
      <c r="AV25" s="6"/>
      <c r="AW25" s="6"/>
      <c r="AX25" s="6"/>
      <c r="AY25" s="6"/>
      <c r="BA25"/>
      <c r="BB25"/>
      <c r="BC25"/>
    </row>
    <row r="26" spans="2:62" x14ac:dyDescent="0.3">
      <c r="B26" s="2">
        <v>91245680</v>
      </c>
      <c r="C26" s="2">
        <v>49503904</v>
      </c>
      <c r="E26" s="6">
        <f t="shared" si="2"/>
        <v>96.260249327160622</v>
      </c>
      <c r="F26" s="6">
        <f t="shared" si="3"/>
        <v>52.224479468045217</v>
      </c>
      <c r="N26" s="2">
        <v>32041920</v>
      </c>
      <c r="O26" s="2">
        <v>16720</v>
      </c>
      <c r="P26" s="2">
        <v>27861584</v>
      </c>
      <c r="Q26" s="2">
        <v>9657744</v>
      </c>
      <c r="S26" s="6">
        <f t="shared" si="6"/>
        <v>198.73156819334307</v>
      </c>
      <c r="T26" s="6">
        <f t="shared" si="7"/>
        <v>0.10370139555284752</v>
      </c>
      <c r="U26" s="6">
        <f t="shared" si="8"/>
        <v>100.04118372430378</v>
      </c>
      <c r="V26" s="6">
        <f t="shared" si="9"/>
        <v>34.67757403406398</v>
      </c>
      <c r="X26" s="2">
        <v>186019920</v>
      </c>
      <c r="Y26" s="2">
        <v>0</v>
      </c>
      <c r="Z26" s="2">
        <v>8290896</v>
      </c>
      <c r="AA26" s="2">
        <v>19596384</v>
      </c>
      <c r="AC26" s="6">
        <f t="shared" si="10"/>
        <v>157.17868345338832</v>
      </c>
      <c r="AD26" s="6">
        <f t="shared" si="11"/>
        <v>0</v>
      </c>
      <c r="AE26" s="6">
        <f t="shared" si="12"/>
        <v>37.111193710775602</v>
      </c>
      <c r="AF26" s="6">
        <f t="shared" si="13"/>
        <v>87.716116889506708</v>
      </c>
      <c r="AI26"/>
      <c r="AJ26" s="5">
        <v>114.52663041914219</v>
      </c>
      <c r="AK26" s="5">
        <v>0</v>
      </c>
      <c r="AL26" s="5"/>
      <c r="AM26" s="5">
        <v>96.260249327160622</v>
      </c>
      <c r="AN26" s="5">
        <v>52.224479468045217</v>
      </c>
      <c r="AQ26" s="6"/>
      <c r="AR26" s="6"/>
      <c r="AS26" s="6"/>
      <c r="AT26" s="6"/>
      <c r="AV26" s="6"/>
      <c r="AW26" s="6"/>
      <c r="AX26" s="6"/>
      <c r="AY26" s="6"/>
      <c r="BA26"/>
      <c r="BB26"/>
      <c r="BC26"/>
    </row>
    <row r="27" spans="2:62" x14ac:dyDescent="0.3">
      <c r="B27" s="2">
        <v>137761728</v>
      </c>
      <c r="C27" s="2">
        <v>21965936</v>
      </c>
      <c r="E27" s="6">
        <f t="shared" si="2"/>
        <v>145.33266983182639</v>
      </c>
      <c r="F27" s="6">
        <f t="shared" si="3"/>
        <v>23.173113248369166</v>
      </c>
      <c r="N27" s="2">
        <v>18466192</v>
      </c>
      <c r="O27" s="2">
        <v>12225280</v>
      </c>
      <c r="P27" s="2">
        <v>29235968</v>
      </c>
      <c r="S27" s="6">
        <f t="shared" si="6"/>
        <v>114.53169144418831</v>
      </c>
      <c r="T27" s="6">
        <f t="shared" si="7"/>
        <v>75.824078769396877</v>
      </c>
      <c r="U27" s="6">
        <f t="shared" si="8"/>
        <v>104.9761149992716</v>
      </c>
      <c r="V27" s="6"/>
      <c r="X27" s="2">
        <v>20273936</v>
      </c>
      <c r="Y27" s="2">
        <v>5496336</v>
      </c>
      <c r="Z27" s="2">
        <v>24036512</v>
      </c>
      <c r="AA27" s="2">
        <v>0</v>
      </c>
      <c r="AC27" s="6">
        <f t="shared" si="10"/>
        <v>17.130587782739902</v>
      </c>
      <c r="AD27" s="6">
        <f t="shared" si="11"/>
        <v>4.6441631428368675</v>
      </c>
      <c r="AE27" s="6">
        <f t="shared" si="12"/>
        <v>107.59074205771996</v>
      </c>
      <c r="AF27" s="6">
        <f t="shared" si="13"/>
        <v>0</v>
      </c>
      <c r="AI27"/>
      <c r="AJ27" s="5">
        <v>2.0743256184126047</v>
      </c>
      <c r="AK27" s="5">
        <v>0</v>
      </c>
      <c r="AL27" s="5"/>
      <c r="AM27" s="5">
        <v>145.33266983182639</v>
      </c>
      <c r="AN27" s="5">
        <v>23.173113248369166</v>
      </c>
      <c r="BA27"/>
      <c r="BB27"/>
      <c r="BC27"/>
    </row>
    <row r="28" spans="2:62" x14ac:dyDescent="0.3">
      <c r="N28" s="2">
        <v>0</v>
      </c>
      <c r="O28" s="2">
        <v>16288</v>
      </c>
      <c r="S28" s="6">
        <f t="shared" si="6"/>
        <v>0</v>
      </c>
      <c r="T28" s="6">
        <f t="shared" si="7"/>
        <v>0.10102202935196056</v>
      </c>
      <c r="U28" s="6"/>
      <c r="V28" s="6"/>
      <c r="X28" s="2">
        <v>319984016</v>
      </c>
      <c r="Y28" s="2">
        <v>345920</v>
      </c>
      <c r="AC28" s="6">
        <f t="shared" si="10"/>
        <v>270.37247602841643</v>
      </c>
      <c r="AD28" s="6">
        <f t="shared" si="11"/>
        <v>0.29228724633467262</v>
      </c>
      <c r="AE28" s="6"/>
      <c r="AF28" s="6"/>
      <c r="AI28"/>
      <c r="AJ28" s="5">
        <v>47.562521025581994</v>
      </c>
      <c r="AK28" s="5">
        <v>0</v>
      </c>
      <c r="AL28" s="5"/>
      <c r="AM28" s="5">
        <v>82.073975587686732</v>
      </c>
      <c r="AN28" s="5">
        <v>10.034515375161321</v>
      </c>
      <c r="AQ28" s="3"/>
      <c r="AR28" s="9"/>
      <c r="AV28" s="3"/>
      <c r="BA28"/>
      <c r="BB28"/>
      <c r="BC28"/>
    </row>
    <row r="29" spans="2:62" x14ac:dyDescent="0.3">
      <c r="N29" s="2">
        <v>912336</v>
      </c>
      <c r="O29" s="2">
        <v>0</v>
      </c>
      <c r="S29" s="6">
        <f t="shared" si="6"/>
        <v>5.6585237089176257</v>
      </c>
      <c r="T29" s="6">
        <f t="shared" si="7"/>
        <v>0</v>
      </c>
      <c r="U29" s="6"/>
      <c r="V29" s="6"/>
      <c r="X29" s="2">
        <v>281212800</v>
      </c>
      <c r="Y29" s="2">
        <v>282000</v>
      </c>
      <c r="AC29" s="6">
        <f t="shared" si="10"/>
        <v>237.61249695323491</v>
      </c>
      <c r="AD29" s="6">
        <f t="shared" si="11"/>
        <v>0.2382776464684831</v>
      </c>
      <c r="AE29" s="6"/>
      <c r="AF29" s="6"/>
      <c r="AI29"/>
      <c r="AJ29" s="5">
        <v>115.07689284817619</v>
      </c>
      <c r="AK29" s="5">
        <v>2.6502901158180849</v>
      </c>
      <c r="AL29" s="5"/>
      <c r="AM29" s="5">
        <v>21.819888915562284</v>
      </c>
      <c r="AN29" s="5">
        <v>35.928326531617202</v>
      </c>
      <c r="BA29"/>
      <c r="BB29"/>
      <c r="BC29"/>
    </row>
    <row r="30" spans="2:62" x14ac:dyDescent="0.3">
      <c r="N30" s="2">
        <v>13667776</v>
      </c>
      <c r="O30" s="2">
        <v>0</v>
      </c>
      <c r="S30" s="6">
        <f t="shared" si="6"/>
        <v>84.770780221514116</v>
      </c>
      <c r="T30" s="6">
        <f t="shared" si="7"/>
        <v>0</v>
      </c>
      <c r="U30" s="6"/>
      <c r="V30" s="6"/>
      <c r="Y30" s="2">
        <v>9418496</v>
      </c>
      <c r="AC30" s="6"/>
      <c r="AD30" s="6">
        <f t="shared" si="11"/>
        <v>7.9582165253646169</v>
      </c>
      <c r="AE30" s="6"/>
      <c r="AF30" s="6"/>
      <c r="AI30"/>
      <c r="AJ30" s="5">
        <v>230.11101507292341</v>
      </c>
      <c r="AK30" s="5">
        <v>0</v>
      </c>
      <c r="AL30" s="5"/>
      <c r="AM30" s="5">
        <v>0.30994486814108996</v>
      </c>
      <c r="AN30" s="5">
        <v>10.007513690633738</v>
      </c>
      <c r="BA30"/>
      <c r="BB30"/>
      <c r="BC30"/>
    </row>
    <row r="31" spans="2:62" x14ac:dyDescent="0.3">
      <c r="N31" s="2">
        <v>6818672</v>
      </c>
      <c r="O31" s="2">
        <v>687200</v>
      </c>
      <c r="S31" s="6">
        <f t="shared" si="6"/>
        <v>42.291016879014705</v>
      </c>
      <c r="T31" s="6">
        <f t="shared" si="7"/>
        <v>4.2621769751146417</v>
      </c>
      <c r="U31" s="6"/>
      <c r="V31" s="6"/>
      <c r="Y31" s="2">
        <v>258384</v>
      </c>
      <c r="AC31" s="6"/>
      <c r="AD31" s="6">
        <f t="shared" si="11"/>
        <v>0.21832316101103735</v>
      </c>
      <c r="AE31" s="6"/>
      <c r="AF31" s="6"/>
      <c r="AI31"/>
      <c r="AJ31" s="5">
        <v>192.78347446315922</v>
      </c>
      <c r="AK31" s="5">
        <v>6.1106419463709969</v>
      </c>
      <c r="AL31" s="5"/>
      <c r="AM31" s="5">
        <v>0.22319477529715187</v>
      </c>
      <c r="AN31" s="5">
        <v>79.219093227624597</v>
      </c>
      <c r="BA31"/>
      <c r="BB31"/>
      <c r="BC31"/>
    </row>
    <row r="32" spans="2:62" x14ac:dyDescent="0.3">
      <c r="N32" s="2">
        <v>14135440</v>
      </c>
      <c r="O32" s="2">
        <v>373936</v>
      </c>
      <c r="S32" s="6">
        <f t="shared" si="6"/>
        <v>87.671342987652096</v>
      </c>
      <c r="T32" s="6">
        <f t="shared" si="7"/>
        <v>2.3192395363307172</v>
      </c>
      <c r="U32" s="6"/>
      <c r="V32" s="6"/>
      <c r="AI32"/>
      <c r="AJ32" s="5">
        <v>2.5801304156689335</v>
      </c>
      <c r="AK32" s="5">
        <v>0</v>
      </c>
      <c r="AL32" s="5"/>
      <c r="AM32" s="5">
        <v>14.606130367251636</v>
      </c>
      <c r="AN32" s="5">
        <v>21.865791779259176</v>
      </c>
      <c r="BA32"/>
      <c r="BB32"/>
      <c r="BC32"/>
    </row>
    <row r="33" spans="1:55" x14ac:dyDescent="0.3">
      <c r="AI33"/>
      <c r="AJ33" s="5">
        <v>47.061181838660474</v>
      </c>
      <c r="AK33" s="5">
        <v>0</v>
      </c>
      <c r="AL33" s="5"/>
      <c r="AM33" s="5">
        <v>225.81870707891426</v>
      </c>
      <c r="AN33" s="5">
        <v>210.23425397587494</v>
      </c>
      <c r="AV33"/>
      <c r="AW33"/>
      <c r="AX33"/>
      <c r="AY33"/>
      <c r="AZ33"/>
      <c r="BA33"/>
      <c r="BB33"/>
      <c r="BC33"/>
    </row>
    <row r="34" spans="1:55" x14ac:dyDescent="0.3">
      <c r="AI34"/>
      <c r="AJ34" s="5">
        <v>141.29359800178821</v>
      </c>
      <c r="AK34" s="5">
        <v>0</v>
      </c>
      <c r="AL34" s="5"/>
      <c r="AM34" s="5">
        <v>330.87783789551003</v>
      </c>
      <c r="AN34" s="5">
        <v>90.913350445343127</v>
      </c>
      <c r="AV34"/>
      <c r="AW34"/>
      <c r="AX34"/>
      <c r="AY34"/>
      <c r="AZ34"/>
      <c r="BA34"/>
      <c r="BB34"/>
      <c r="BC34"/>
    </row>
    <row r="35" spans="1:55" x14ac:dyDescent="0.3">
      <c r="AI35"/>
      <c r="AJ35" s="5">
        <v>0</v>
      </c>
      <c r="AK35" s="5">
        <v>0</v>
      </c>
      <c r="AL35" s="5"/>
      <c r="AM35" s="5">
        <v>5.2855510210781382</v>
      </c>
      <c r="AN35" s="5">
        <v>202.35797749996408</v>
      </c>
      <c r="AV35"/>
      <c r="AW35"/>
      <c r="AX35"/>
      <c r="AY35"/>
      <c r="AZ35"/>
      <c r="BA35"/>
      <c r="BB35"/>
      <c r="BC35"/>
    </row>
    <row r="36" spans="1:55" x14ac:dyDescent="0.3">
      <c r="E36" s="3"/>
      <c r="AI36"/>
      <c r="AJ36" s="5">
        <v>6.9211006042466963</v>
      </c>
      <c r="AK36" s="5">
        <v>0</v>
      </c>
      <c r="AL36" s="5"/>
      <c r="AM36" s="5">
        <v>266.73884077418506</v>
      </c>
      <c r="AN36" s="5">
        <v>10.195778627222868</v>
      </c>
      <c r="AQ36" s="3"/>
      <c r="AR36" s="3"/>
      <c r="AS36" s="3"/>
      <c r="AT36" s="3"/>
      <c r="AU36" s="3"/>
      <c r="AV36"/>
      <c r="AW36"/>
      <c r="AX36"/>
      <c r="AY36"/>
      <c r="AZ36"/>
      <c r="BA36"/>
      <c r="BB36"/>
      <c r="BC36"/>
    </row>
    <row r="37" spans="1:55" s="3" customFormat="1" x14ac:dyDescent="0.3">
      <c r="A37" s="3" t="s">
        <v>19</v>
      </c>
      <c r="B37" s="3">
        <f>AVERAGE(B7:B34)</f>
        <v>94790612.571428567</v>
      </c>
      <c r="H37" s="3">
        <f>AVERAGE(H7:H34)</f>
        <v>14821167.05882353</v>
      </c>
      <c r="N37" s="3">
        <f>AVERAGE(N7:N34)</f>
        <v>16123216</v>
      </c>
      <c r="P37" s="3">
        <f t="shared" ref="P37" si="14">AVERAGE(P7:P34)</f>
        <v>27850114.285714287</v>
      </c>
      <c r="X37" s="3">
        <f>AVERAGE(X7:X34)</f>
        <v>118349330.7826087</v>
      </c>
      <c r="Z37" s="3">
        <f t="shared" ref="Z37" si="15">AVERAGE(Z7:Z34)</f>
        <v>22340688</v>
      </c>
      <c r="AI37" s="2"/>
      <c r="AJ37" s="5">
        <v>103.85163853166763</v>
      </c>
      <c r="AK37" s="5">
        <v>0</v>
      </c>
      <c r="AL37" s="8"/>
      <c r="AM37" s="5">
        <v>86.882573449301049</v>
      </c>
      <c r="AN37" s="5">
        <v>1.361229602545873</v>
      </c>
      <c r="AQ37" s="2"/>
      <c r="AR37" s="2"/>
      <c r="AS37" s="2"/>
      <c r="AT37" s="2"/>
      <c r="AU37" s="2"/>
      <c r="AV37" s="2"/>
      <c r="AW37" s="2"/>
      <c r="AX37" s="2"/>
      <c r="AY37" s="2"/>
      <c r="AZ37" s="2"/>
      <c r="BA37"/>
      <c r="BB37"/>
      <c r="BC37"/>
    </row>
    <row r="38" spans="1:55" x14ac:dyDescent="0.3">
      <c r="E38" s="3"/>
      <c r="F38" s="3"/>
      <c r="K38" s="3"/>
      <c r="L38" s="3"/>
      <c r="S38" s="3"/>
      <c r="T38" s="3"/>
      <c r="U38" s="3"/>
      <c r="V38" s="3"/>
      <c r="AC38" s="3"/>
      <c r="AD38" s="3"/>
      <c r="AE38" s="3"/>
      <c r="AF38" s="3"/>
      <c r="AI38" s="3"/>
      <c r="AJ38" s="5">
        <v>3.5785416507475931</v>
      </c>
      <c r="AK38" s="5">
        <v>0.48992707162144333</v>
      </c>
      <c r="AL38" s="5"/>
      <c r="AM38" s="5">
        <v>279.87148347172723</v>
      </c>
      <c r="AN38" s="5">
        <v>83.213044522002463</v>
      </c>
    </row>
    <row r="39" spans="1:55" x14ac:dyDescent="0.3">
      <c r="E39" s="3"/>
      <c r="F39" s="3"/>
      <c r="K39" s="3"/>
      <c r="L39" s="3"/>
      <c r="S39" s="3"/>
      <c r="T39" s="3"/>
      <c r="U39" s="3"/>
      <c r="V39" s="3"/>
      <c r="AC39" s="3"/>
      <c r="AD39" s="3"/>
      <c r="AE39" s="3"/>
      <c r="AF39" s="3"/>
      <c r="AJ39" s="5">
        <v>11.75209710023112</v>
      </c>
      <c r="AK39" s="5">
        <v>0.20224253027435721</v>
      </c>
      <c r="AL39" s="5"/>
      <c r="AM39" s="5">
        <v>46.112615080317696</v>
      </c>
      <c r="AN39" s="5">
        <v>0</v>
      </c>
    </row>
    <row r="40" spans="1:55" x14ac:dyDescent="0.3">
      <c r="E40" s="3"/>
      <c r="F40" s="3"/>
      <c r="K40" s="3"/>
      <c r="L40" s="3"/>
      <c r="S40" s="3"/>
      <c r="T40" s="3"/>
      <c r="U40" s="3"/>
      <c r="V40" s="3"/>
      <c r="AC40" s="3"/>
      <c r="AD40" s="3"/>
      <c r="AE40" s="3"/>
      <c r="AF40" s="3"/>
      <c r="AJ40" s="5">
        <v>152.6025080852356</v>
      </c>
      <c r="AK40" s="5">
        <v>9.744954108411126E-2</v>
      </c>
      <c r="AL40" s="5"/>
      <c r="AM40" s="5">
        <v>3.5807680707132259</v>
      </c>
      <c r="AN40" s="5">
        <v>740.89858979804126</v>
      </c>
    </row>
    <row r="41" spans="1:55" x14ac:dyDescent="0.3">
      <c r="E41" s="3"/>
      <c r="F41" s="3"/>
      <c r="K41" s="3"/>
      <c r="L41" s="3"/>
      <c r="S41" s="3"/>
      <c r="T41" s="3"/>
      <c r="U41" s="3"/>
      <c r="V41" s="3"/>
      <c r="AC41" s="3"/>
      <c r="AD41" s="3"/>
      <c r="AE41" s="3"/>
      <c r="AF41" s="3"/>
      <c r="AJ41" s="5">
        <v>643.7219969018588</v>
      </c>
      <c r="AK41" s="5">
        <v>0</v>
      </c>
      <c r="AL41" s="5"/>
      <c r="AM41" s="5">
        <v>67.671449411851597</v>
      </c>
      <c r="AN41" s="5">
        <v>15.437954601879037</v>
      </c>
    </row>
    <row r="42" spans="1:55" x14ac:dyDescent="0.3">
      <c r="E42" s="3"/>
      <c r="F42" s="3"/>
      <c r="K42" s="3"/>
      <c r="L42" s="3"/>
      <c r="S42" s="3"/>
      <c r="T42" s="3"/>
      <c r="U42" s="3"/>
      <c r="V42" s="3"/>
      <c r="AC42" s="3"/>
      <c r="AD42" s="3"/>
      <c r="AE42" s="3"/>
      <c r="AF42" s="3"/>
      <c r="AJ42" s="5">
        <v>7.3924705840323668</v>
      </c>
      <c r="AK42" s="5">
        <v>0</v>
      </c>
      <c r="AL42" s="5"/>
      <c r="AM42" s="5">
        <v>89.802547104192442</v>
      </c>
      <c r="AN42" s="5">
        <v>0</v>
      </c>
    </row>
    <row r="43" spans="1:55" x14ac:dyDescent="0.3">
      <c r="E43" s="3"/>
      <c r="F43" s="3"/>
      <c r="K43" s="3"/>
      <c r="L43" s="3"/>
      <c r="S43" s="3"/>
      <c r="T43" s="3"/>
      <c r="U43" s="3"/>
      <c r="V43" s="3"/>
      <c r="AC43" s="3"/>
      <c r="AD43" s="3"/>
      <c r="AE43" s="3"/>
      <c r="AF43" s="3"/>
      <c r="AJ43" s="5">
        <v>198.73156819334307</v>
      </c>
      <c r="AK43" s="5">
        <v>6.4938905488830523</v>
      </c>
      <c r="AL43" s="5"/>
      <c r="AM43" s="5">
        <v>201.01484477109096</v>
      </c>
      <c r="AN43" s="5">
        <v>23.182497327530843</v>
      </c>
    </row>
    <row r="44" spans="1:55" x14ac:dyDescent="0.3">
      <c r="E44" s="3"/>
      <c r="F44" s="3"/>
      <c r="K44" s="3"/>
      <c r="L44" s="3"/>
      <c r="S44" s="3"/>
      <c r="T44" s="3"/>
      <c r="U44" s="3"/>
      <c r="V44" s="3"/>
      <c r="AC44" s="3"/>
      <c r="AD44" s="3"/>
      <c r="AE44" s="3"/>
      <c r="AF44" s="3"/>
      <c r="AJ44" s="5">
        <v>114.53169144418831</v>
      </c>
      <c r="AK44" s="5">
        <v>0.10370139555284752</v>
      </c>
      <c r="AL44" s="5"/>
      <c r="AM44" s="5">
        <v>168.6001842516163</v>
      </c>
      <c r="AN44" s="5">
        <v>4.0309493472199138</v>
      </c>
    </row>
    <row r="45" spans="1:55" x14ac:dyDescent="0.3">
      <c r="E45" s="3"/>
      <c r="F45" s="3"/>
      <c r="K45" s="3"/>
      <c r="L45" s="3"/>
      <c r="S45" s="3"/>
      <c r="T45" s="3"/>
      <c r="U45" s="3"/>
      <c r="V45" s="3"/>
      <c r="AC45" s="3"/>
      <c r="AD45" s="3"/>
      <c r="AE45" s="3"/>
      <c r="AF45" s="3"/>
      <c r="AJ45" s="5">
        <v>0</v>
      </c>
      <c r="AK45" s="5">
        <v>75.824078769396877</v>
      </c>
      <c r="AL45" s="5"/>
      <c r="AM45" s="5">
        <v>3.6921643819876602</v>
      </c>
      <c r="AN45" s="5">
        <v>14.497261873252123</v>
      </c>
    </row>
    <row r="46" spans="1:55" x14ac:dyDescent="0.3">
      <c r="E46" s="3"/>
      <c r="F46" s="3"/>
      <c r="K46" s="3"/>
      <c r="L46" s="3"/>
      <c r="S46" s="3"/>
      <c r="T46" s="3"/>
      <c r="U46" s="3"/>
      <c r="V46" s="3"/>
      <c r="AC46" s="3"/>
      <c r="AD46" s="3"/>
      <c r="AE46" s="3"/>
      <c r="AF46" s="3"/>
      <c r="AJ46" s="5">
        <v>5.6585237089176257</v>
      </c>
      <c r="AK46" s="5">
        <v>0.10102202935196056</v>
      </c>
      <c r="AL46" s="5"/>
      <c r="AM46" s="5">
        <v>0</v>
      </c>
      <c r="AN46" s="5">
        <v>18.366890518017879</v>
      </c>
    </row>
    <row r="47" spans="1:55" x14ac:dyDescent="0.3">
      <c r="E47" s="3"/>
      <c r="F47" s="3"/>
      <c r="K47" s="3"/>
      <c r="L47" s="3"/>
      <c r="S47" s="3"/>
      <c r="T47" s="3"/>
      <c r="U47" s="3"/>
      <c r="V47" s="3"/>
      <c r="AC47" s="3"/>
      <c r="AD47" s="3"/>
      <c r="AE47" s="3"/>
      <c r="AF47" s="3"/>
      <c r="AJ47" s="5">
        <v>84.770780221514116</v>
      </c>
      <c r="AK47" s="5">
        <v>0</v>
      </c>
      <c r="AL47" s="5"/>
      <c r="AM47" s="5">
        <v>100.04118372430378</v>
      </c>
      <c r="AN47" s="5">
        <v>34.67757403406398</v>
      </c>
    </row>
    <row r="48" spans="1:55" x14ac:dyDescent="0.3">
      <c r="E48" s="3"/>
      <c r="F48" s="3"/>
      <c r="K48" s="3"/>
      <c r="L48" s="3"/>
      <c r="S48" s="3"/>
      <c r="T48" s="3"/>
      <c r="U48" s="3"/>
      <c r="V48" s="3"/>
      <c r="AC48" s="3"/>
      <c r="AD48" s="3"/>
      <c r="AE48" s="3"/>
      <c r="AF48" s="3"/>
      <c r="AJ48" s="5">
        <v>42.291016879014705</v>
      </c>
      <c r="AK48" s="5">
        <v>0</v>
      </c>
      <c r="AL48" s="5"/>
      <c r="AM48" s="5">
        <v>104.9761149992716</v>
      </c>
      <c r="AN48" s="5">
        <v>0</v>
      </c>
    </row>
    <row r="49" spans="5:40" x14ac:dyDescent="0.3">
      <c r="E49" s="3"/>
      <c r="F49" s="3"/>
      <c r="K49" s="3"/>
      <c r="L49" s="3"/>
      <c r="S49" s="3"/>
      <c r="T49" s="3"/>
      <c r="U49" s="3"/>
      <c r="V49" s="3"/>
      <c r="AC49" s="3"/>
      <c r="AD49" s="3"/>
      <c r="AE49" s="3"/>
      <c r="AF49" s="3"/>
      <c r="AJ49" s="5">
        <v>87.671342987652096</v>
      </c>
      <c r="AK49" s="5">
        <v>4.2621769751146417</v>
      </c>
      <c r="AL49" s="5"/>
      <c r="AM49" s="5">
        <v>162.66170495734062</v>
      </c>
      <c r="AN49" s="5">
        <v>10.571921509310725</v>
      </c>
    </row>
    <row r="50" spans="5:40" x14ac:dyDescent="0.3">
      <c r="E50" s="3"/>
      <c r="F50" s="3"/>
      <c r="K50" s="3"/>
      <c r="L50" s="3"/>
      <c r="S50" s="3"/>
      <c r="T50" s="3"/>
      <c r="U50" s="3"/>
      <c r="V50" s="3"/>
      <c r="AC50" s="3"/>
      <c r="AD50" s="3"/>
      <c r="AE50" s="3"/>
      <c r="AF50" s="3"/>
      <c r="AJ50" s="5">
        <v>168.03711409682413</v>
      </c>
      <c r="AK50" s="5">
        <v>2.3192395363307172</v>
      </c>
      <c r="AL50" s="5"/>
      <c r="AM50" s="5">
        <v>711.80819498486346</v>
      </c>
      <c r="AN50" s="5">
        <v>70.370688673509079</v>
      </c>
    </row>
    <row r="51" spans="5:40" x14ac:dyDescent="0.3">
      <c r="E51" s="3"/>
      <c r="F51" s="3"/>
      <c r="K51" s="3"/>
      <c r="L51" s="3"/>
      <c r="S51" s="3"/>
      <c r="T51" s="3"/>
      <c r="U51" s="3"/>
      <c r="V51" s="3"/>
      <c r="AC51" s="3"/>
      <c r="AD51" s="3"/>
      <c r="AE51" s="3"/>
      <c r="AF51" s="3"/>
      <c r="AJ51" s="5">
        <v>71.548686790245242</v>
      </c>
      <c r="AK51" s="5">
        <v>0</v>
      </c>
      <c r="AL51" s="5"/>
      <c r="AM51" s="5">
        <v>7.5532857358734882</v>
      </c>
      <c r="AN51" s="5">
        <v>0</v>
      </c>
    </row>
    <row r="52" spans="5:40" x14ac:dyDescent="0.3">
      <c r="E52" s="3"/>
      <c r="F52" s="3"/>
      <c r="K52" s="3"/>
      <c r="L52" s="3"/>
      <c r="S52" s="3"/>
      <c r="T52" s="3"/>
      <c r="U52" s="3"/>
      <c r="V52" s="3"/>
      <c r="AC52" s="3"/>
      <c r="AD52" s="3"/>
      <c r="AE52" s="3"/>
      <c r="AF52" s="3"/>
      <c r="AJ52" s="5">
        <v>8.2127849272370455</v>
      </c>
      <c r="AK52" s="5">
        <v>0</v>
      </c>
      <c r="AL52" s="5"/>
      <c r="AM52" s="5">
        <v>98.257743897591695</v>
      </c>
      <c r="AN52" s="5">
        <v>0.81623269614615279</v>
      </c>
    </row>
    <row r="53" spans="5:40" x14ac:dyDescent="0.3">
      <c r="E53" s="3"/>
      <c r="F53" s="3"/>
      <c r="K53" s="3"/>
      <c r="L53" s="3"/>
      <c r="S53" s="3"/>
      <c r="T53" s="3"/>
      <c r="U53" s="3"/>
      <c r="V53" s="3"/>
      <c r="AC53" s="3"/>
      <c r="AD53" s="3"/>
      <c r="AE53" s="3"/>
      <c r="AF53" s="3"/>
      <c r="AJ53" s="5">
        <v>21.544098163795276</v>
      </c>
      <c r="AK53" s="5">
        <v>0.22644825976437399</v>
      </c>
      <c r="AL53" s="5"/>
      <c r="AM53" s="5">
        <v>96.390299170732789</v>
      </c>
      <c r="AN53" s="5">
        <v>152.67590684763155</v>
      </c>
    </row>
    <row r="54" spans="5:40" x14ac:dyDescent="0.3">
      <c r="E54" s="3"/>
      <c r="F54" s="3"/>
      <c r="K54" s="3"/>
      <c r="L54" s="3"/>
      <c r="S54" s="3"/>
      <c r="T54" s="3"/>
      <c r="U54" s="3"/>
      <c r="V54" s="3"/>
      <c r="AC54" s="3"/>
      <c r="AD54" s="3"/>
      <c r="AE54" s="3"/>
      <c r="AF54" s="3"/>
      <c r="AJ54" s="5">
        <v>1.0158130950552557</v>
      </c>
      <c r="AK54" s="5">
        <v>1.0437710055742244</v>
      </c>
      <c r="AL54" s="5"/>
      <c r="AM54" s="5">
        <v>0</v>
      </c>
      <c r="AN54" s="5">
        <v>5.588297012160055</v>
      </c>
    </row>
    <row r="55" spans="5:40" x14ac:dyDescent="0.3">
      <c r="E55" s="3"/>
      <c r="F55" s="3"/>
      <c r="K55" s="3"/>
      <c r="L55" s="3"/>
      <c r="S55" s="3"/>
      <c r="T55" s="3"/>
      <c r="U55" s="3"/>
      <c r="V55" s="3"/>
      <c r="AC55" s="3"/>
      <c r="AD55" s="3"/>
      <c r="AE55" s="3"/>
      <c r="AF55" s="3"/>
      <c r="AJ55" s="5">
        <v>150.38286978311629</v>
      </c>
      <c r="AK55" s="5">
        <v>0</v>
      </c>
      <c r="AL55" s="5"/>
      <c r="AM55" s="5">
        <v>4.055524162908501</v>
      </c>
      <c r="AN55" s="5">
        <v>59.788525760710684</v>
      </c>
    </row>
    <row r="56" spans="5:40" x14ac:dyDescent="0.3">
      <c r="E56" s="3"/>
      <c r="F56" s="3"/>
      <c r="K56" s="3"/>
      <c r="L56" s="3"/>
      <c r="S56" s="3"/>
      <c r="T56" s="3"/>
      <c r="U56" s="3"/>
      <c r="V56" s="3"/>
      <c r="AC56" s="3"/>
      <c r="AD56" s="3"/>
      <c r="AE56" s="3"/>
      <c r="AF56" s="3"/>
      <c r="AJ56" s="5">
        <v>450.17132625670121</v>
      </c>
      <c r="AK56" s="5">
        <v>2.1492576114961723</v>
      </c>
      <c r="AL56" s="5"/>
      <c r="AM56" s="5">
        <v>0</v>
      </c>
      <c r="AN56" s="5">
        <v>2.1451085123251352</v>
      </c>
    </row>
    <row r="57" spans="5:40" x14ac:dyDescent="0.3">
      <c r="E57" s="3"/>
      <c r="F57" s="3"/>
      <c r="K57" s="3"/>
      <c r="L57" s="3"/>
      <c r="S57" s="3"/>
      <c r="T57" s="3"/>
      <c r="U57" s="3"/>
      <c r="V57" s="3"/>
      <c r="AC57" s="3"/>
      <c r="AD57" s="3"/>
      <c r="AE57" s="3"/>
      <c r="AF57" s="3"/>
      <c r="AJ57" s="5">
        <v>25.041757147269887</v>
      </c>
      <c r="AK57" s="5">
        <v>0.32815394682153137</v>
      </c>
      <c r="AL57" s="5"/>
      <c r="AM57" s="5">
        <v>187.08587667488129</v>
      </c>
      <c r="AN57" s="5">
        <v>1.3830191800718044</v>
      </c>
    </row>
    <row r="58" spans="5:40" x14ac:dyDescent="0.3">
      <c r="E58" s="3"/>
      <c r="F58" s="3"/>
      <c r="S58" s="3"/>
      <c r="T58" s="3"/>
      <c r="U58" s="3"/>
      <c r="V58" s="3"/>
      <c r="AC58" s="3"/>
      <c r="AD58" s="3"/>
      <c r="AE58" s="3"/>
      <c r="AF58" s="3"/>
      <c r="AJ58" s="5">
        <v>267.40931605378029</v>
      </c>
      <c r="AK58" s="5">
        <v>1.1360807797635466</v>
      </c>
      <c r="AL58" s="5"/>
      <c r="AM58" s="5">
        <v>357.35121496705921</v>
      </c>
      <c r="AN58" s="5">
        <v>8.7632037115419177</v>
      </c>
    </row>
    <row r="59" spans="5:40" x14ac:dyDescent="0.3">
      <c r="E59" s="3"/>
      <c r="F59" s="3"/>
      <c r="S59" s="3"/>
      <c r="T59" s="3"/>
      <c r="U59" s="3"/>
      <c r="V59" s="3"/>
      <c r="AC59" s="3"/>
      <c r="AD59" s="3"/>
      <c r="AE59" s="3"/>
      <c r="AF59" s="3"/>
      <c r="AJ59" s="5">
        <v>219.19571009363153</v>
      </c>
      <c r="AK59" s="5">
        <v>1.4284896997900329</v>
      </c>
      <c r="AL59" s="5"/>
      <c r="AM59" s="5">
        <v>97.941048189742403</v>
      </c>
      <c r="AN59" s="5">
        <v>64.28357085511422</v>
      </c>
    </row>
    <row r="60" spans="5:40" x14ac:dyDescent="0.3">
      <c r="E60" s="3"/>
      <c r="F60" s="3"/>
      <c r="S60" s="3"/>
      <c r="T60" s="3"/>
      <c r="U60" s="3"/>
      <c r="V60" s="3"/>
      <c r="AC60" s="3"/>
      <c r="AD60" s="3"/>
      <c r="AE60" s="3"/>
      <c r="AF60" s="3"/>
      <c r="AJ60" s="5">
        <v>1.2573083347072567</v>
      </c>
      <c r="AK60" s="5">
        <v>2.2094860889439505</v>
      </c>
      <c r="AL60" s="5"/>
      <c r="AM60" s="5">
        <v>5.1252853090289792</v>
      </c>
      <c r="AN60" s="5">
        <v>0</v>
      </c>
    </row>
    <row r="61" spans="5:40" x14ac:dyDescent="0.3">
      <c r="E61" s="3"/>
      <c r="F61" s="3"/>
      <c r="S61" s="3"/>
      <c r="T61" s="3"/>
      <c r="U61" s="3"/>
      <c r="V61" s="3"/>
      <c r="AC61" s="3"/>
      <c r="AD61" s="3"/>
      <c r="AE61" s="3"/>
      <c r="AF61" s="3"/>
      <c r="AJ61" s="5">
        <v>114.86126292483934</v>
      </c>
      <c r="AK61" s="5">
        <v>0</v>
      </c>
      <c r="AL61" s="5"/>
      <c r="AM61" s="5">
        <v>6.3947180140557887</v>
      </c>
      <c r="AN61" s="5">
        <v>0</v>
      </c>
    </row>
    <row r="62" spans="5:40" x14ac:dyDescent="0.3">
      <c r="E62" s="3"/>
      <c r="F62" s="3"/>
      <c r="S62" s="3"/>
      <c r="T62" s="3"/>
      <c r="U62" s="3"/>
      <c r="V62" s="3"/>
      <c r="AC62" s="3"/>
      <c r="AD62" s="3"/>
      <c r="AE62" s="3"/>
      <c r="AF62" s="3"/>
      <c r="AJ62" s="5">
        <v>2.5490232855996076</v>
      </c>
      <c r="AK62" s="5">
        <v>0.17715689528073772</v>
      </c>
      <c r="AL62" s="5"/>
      <c r="AM62" s="5">
        <v>39.967471010740582</v>
      </c>
      <c r="AN62" s="5">
        <v>25.640463713561552</v>
      </c>
    </row>
    <row r="63" spans="5:40" x14ac:dyDescent="0.3">
      <c r="AJ63" s="5">
        <v>5.7054010828359019</v>
      </c>
      <c r="AK63" s="5">
        <v>3.1395597891678237</v>
      </c>
      <c r="AL63" s="5"/>
      <c r="AM63" s="5">
        <v>9.448804799565707</v>
      </c>
      <c r="AN63" s="5">
        <v>0</v>
      </c>
    </row>
    <row r="64" spans="5:40" x14ac:dyDescent="0.3">
      <c r="AJ64" s="5">
        <v>10.501710417636247</v>
      </c>
      <c r="AK64" s="5">
        <v>0</v>
      </c>
      <c r="AL64" s="5"/>
      <c r="AM64" s="5">
        <v>6.9899369258457925E-2</v>
      </c>
      <c r="AN64" s="5">
        <v>20.512886621933934</v>
      </c>
    </row>
    <row r="65" spans="36:40" x14ac:dyDescent="0.3">
      <c r="AJ65" s="5">
        <v>1.7473018109400904</v>
      </c>
      <c r="AK65" s="5">
        <v>0.86899350693339894</v>
      </c>
      <c r="AL65" s="5"/>
      <c r="AM65" s="5">
        <v>56.624719883290972</v>
      </c>
      <c r="AN65" s="5">
        <v>0</v>
      </c>
    </row>
    <row r="66" spans="36:40" x14ac:dyDescent="0.3">
      <c r="AJ66" s="5">
        <v>4.2486966058441826</v>
      </c>
      <c r="AK66" s="5">
        <v>1.3755481245519858</v>
      </c>
      <c r="AL66" s="5"/>
      <c r="AM66" s="5">
        <v>1.6331099561481723</v>
      </c>
      <c r="AN66" s="5">
        <v>19.865529656024915</v>
      </c>
    </row>
    <row r="67" spans="36:40" x14ac:dyDescent="0.3">
      <c r="AJ67" s="5">
        <v>79.411470583330654</v>
      </c>
      <c r="AK67" s="5">
        <v>0.20868390075957474</v>
      </c>
      <c r="AL67" s="5"/>
      <c r="AM67" s="5">
        <v>112.92916314842229</v>
      </c>
      <c r="AN67" s="5">
        <v>87.716116889506708</v>
      </c>
    </row>
    <row r="68" spans="36:40" x14ac:dyDescent="0.3">
      <c r="AJ68" s="5">
        <v>14.864104328830779</v>
      </c>
      <c r="AK68" s="5">
        <v>0.94257905188250257</v>
      </c>
      <c r="AL68" s="5"/>
      <c r="AM68" s="5">
        <v>37.111193710775602</v>
      </c>
      <c r="AN68" s="5">
        <v>0</v>
      </c>
    </row>
    <row r="69" spans="36:40" x14ac:dyDescent="0.3">
      <c r="AJ69" s="5">
        <v>157.17868345338832</v>
      </c>
      <c r="AK69" s="5">
        <v>0</v>
      </c>
      <c r="AL69" s="5"/>
      <c r="AM69" s="5">
        <v>107.59074205771996</v>
      </c>
    </row>
    <row r="70" spans="36:40" x14ac:dyDescent="0.3">
      <c r="AJ70" s="5">
        <v>17.130587782739902</v>
      </c>
      <c r="AK70" s="5">
        <v>0</v>
      </c>
      <c r="AL70" s="5"/>
    </row>
    <row r="71" spans="36:40" x14ac:dyDescent="0.3">
      <c r="AJ71" s="5">
        <v>270.37247602841643</v>
      </c>
      <c r="AK71" s="5">
        <v>4.6441631428368675</v>
      </c>
      <c r="AL71" s="5"/>
    </row>
    <row r="72" spans="36:40" x14ac:dyDescent="0.3">
      <c r="AJ72" s="5">
        <v>237.61249695323491</v>
      </c>
      <c r="AK72" s="5">
        <v>0.29228724633467262</v>
      </c>
      <c r="AL72" s="5"/>
    </row>
    <row r="73" spans="36:40" x14ac:dyDescent="0.3">
      <c r="AK73" s="5">
        <v>0.2382776464684831</v>
      </c>
      <c r="AL73" s="5"/>
    </row>
    <row r="74" spans="36:40" x14ac:dyDescent="0.3">
      <c r="AK74" s="5">
        <v>7.9582165253646169</v>
      </c>
      <c r="AL74" s="5"/>
    </row>
    <row r="75" spans="36:40" x14ac:dyDescent="0.3">
      <c r="AK75" s="5">
        <v>0.21832316101103735</v>
      </c>
      <c r="AL75" s="5"/>
    </row>
  </sheetData>
  <sortState xmlns:xlrd2="http://schemas.microsoft.com/office/spreadsheetml/2017/richdata2" ref="BB7:BB16">
    <sortCondition ref="BB7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29AE6-9E04-4EC8-B27F-77B512EFCE05}">
  <dimension ref="A1:Q39"/>
  <sheetViews>
    <sheetView tabSelected="1" topLeftCell="A4" zoomScaleNormal="100" workbookViewId="0">
      <selection activeCell="O24" sqref="O24"/>
    </sheetView>
  </sheetViews>
  <sheetFormatPr defaultRowHeight="14.4" x14ac:dyDescent="0.3"/>
  <cols>
    <col min="2" max="2" width="12" bestFit="1" customWidth="1"/>
    <col min="5" max="6" width="9.5546875" style="6" bestFit="1" customWidth="1"/>
    <col min="8" max="8" width="9.5546875" customWidth="1"/>
  </cols>
  <sheetData>
    <row r="1" spans="1:17" x14ac:dyDescent="0.3">
      <c r="B1" t="s">
        <v>1</v>
      </c>
      <c r="N1" s="2"/>
      <c r="O1" s="2"/>
      <c r="P1" s="2"/>
      <c r="Q1" s="2"/>
    </row>
    <row r="3" spans="1:17" x14ac:dyDescent="0.3">
      <c r="B3" s="1" t="s">
        <v>17</v>
      </c>
      <c r="C3" s="1"/>
      <c r="E3" s="9" t="s">
        <v>18</v>
      </c>
    </row>
    <row r="4" spans="1:17" x14ac:dyDescent="0.3">
      <c r="B4" s="1"/>
      <c r="C4" s="1"/>
    </row>
    <row r="5" spans="1:17" x14ac:dyDescent="0.3">
      <c r="A5" s="2"/>
      <c r="B5" s="3" t="s">
        <v>15</v>
      </c>
      <c r="C5" s="3"/>
      <c r="E5" s="9" t="s">
        <v>15</v>
      </c>
      <c r="F5" s="9"/>
    </row>
    <row r="6" spans="1:17" x14ac:dyDescent="0.3">
      <c r="A6" s="2"/>
      <c r="B6" s="3" t="s">
        <v>3</v>
      </c>
      <c r="C6" s="3" t="s">
        <v>7</v>
      </c>
      <c r="E6" s="9" t="s">
        <v>3</v>
      </c>
      <c r="F6" s="9" t="s">
        <v>7</v>
      </c>
      <c r="H6" s="27" t="s">
        <v>33</v>
      </c>
      <c r="I6" s="11"/>
      <c r="J6" s="11"/>
      <c r="K6" s="11"/>
      <c r="L6" s="11"/>
      <c r="M6" s="11"/>
      <c r="N6" s="11"/>
      <c r="O6" s="11"/>
      <c r="P6" s="12"/>
    </row>
    <row r="7" spans="1:17" x14ac:dyDescent="0.3">
      <c r="A7" s="2"/>
      <c r="B7" s="2">
        <v>0</v>
      </c>
      <c r="C7" s="2">
        <v>16003808</v>
      </c>
      <c r="E7" s="5">
        <f>B7/$B$37*100</f>
        <v>0</v>
      </c>
      <c r="F7" s="5">
        <f>C7/$B$37*100</f>
        <v>3.8992884061213413</v>
      </c>
      <c r="H7" s="13"/>
      <c r="I7" s="2"/>
      <c r="J7" s="2"/>
      <c r="K7" s="2"/>
      <c r="L7" s="2"/>
      <c r="M7" s="2"/>
      <c r="N7" s="2"/>
      <c r="O7" s="2"/>
      <c r="P7" s="14"/>
    </row>
    <row r="8" spans="1:17" x14ac:dyDescent="0.3">
      <c r="A8" s="2"/>
      <c r="B8" s="2">
        <v>92753312</v>
      </c>
      <c r="C8" s="2">
        <v>66837952</v>
      </c>
      <c r="E8" s="5">
        <f t="shared" ref="E8:E36" si="0">B8/$B$37*100</f>
        <v>22.599116042316648</v>
      </c>
      <c r="F8" s="5">
        <f t="shared" ref="F8:F35" si="1">C8/$B$37*100</f>
        <v>16.284902400884508</v>
      </c>
      <c r="H8" s="13" t="s">
        <v>21</v>
      </c>
      <c r="I8" s="4">
        <f>MEDIAN(E7:E36,F7:F35)</f>
        <v>30.104645291814307</v>
      </c>
      <c r="J8" s="2"/>
      <c r="K8" s="2"/>
      <c r="L8" s="2"/>
      <c r="M8" s="2"/>
      <c r="N8" s="2"/>
      <c r="O8" s="2"/>
      <c r="P8" s="14"/>
    </row>
    <row r="9" spans="1:17" x14ac:dyDescent="0.3">
      <c r="A9" s="2"/>
      <c r="B9" s="2">
        <v>1024957408</v>
      </c>
      <c r="C9" s="2">
        <v>61562944</v>
      </c>
      <c r="E9" s="5">
        <f t="shared" si="0"/>
        <v>249.72834826452436</v>
      </c>
      <c r="F9" s="5">
        <f t="shared" si="1"/>
        <v>14.999659692611747</v>
      </c>
      <c r="H9" s="30"/>
      <c r="P9" s="31"/>
    </row>
    <row r="10" spans="1:17" x14ac:dyDescent="0.3">
      <c r="A10" s="2"/>
      <c r="B10" s="2">
        <v>153763312</v>
      </c>
      <c r="C10" s="2">
        <v>201994416</v>
      </c>
      <c r="E10" s="5">
        <f t="shared" si="0"/>
        <v>37.464052291080883</v>
      </c>
      <c r="F10" s="5">
        <f t="shared" si="1"/>
        <v>49.215442000432098</v>
      </c>
      <c r="H10" s="20" t="s">
        <v>37</v>
      </c>
      <c r="I10" s="3"/>
      <c r="J10" s="3"/>
      <c r="K10" s="3"/>
      <c r="L10" s="2"/>
      <c r="M10" s="3" t="s">
        <v>28</v>
      </c>
      <c r="N10" s="3"/>
      <c r="O10" s="3"/>
      <c r="P10" s="33"/>
    </row>
    <row r="11" spans="1:17" x14ac:dyDescent="0.3">
      <c r="A11" s="2"/>
      <c r="B11" s="2">
        <v>621396656</v>
      </c>
      <c r="C11" s="2">
        <v>25627072</v>
      </c>
      <c r="E11" s="5">
        <f t="shared" si="0"/>
        <v>151.4017649014142</v>
      </c>
      <c r="F11" s="5">
        <f t="shared" si="1"/>
        <v>6.2439729802080146</v>
      </c>
      <c r="H11" s="15"/>
      <c r="I11" s="9" t="s">
        <v>3</v>
      </c>
      <c r="J11" s="9" t="s">
        <v>30</v>
      </c>
      <c r="K11" s="9" t="s">
        <v>27</v>
      </c>
      <c r="L11" s="3"/>
      <c r="M11" s="9"/>
      <c r="N11" s="9" t="s">
        <v>3</v>
      </c>
      <c r="O11" s="9" t="s">
        <v>30</v>
      </c>
      <c r="P11" s="32" t="s">
        <v>27</v>
      </c>
    </row>
    <row r="12" spans="1:17" x14ac:dyDescent="0.3">
      <c r="A12" s="2"/>
      <c r="B12" s="2">
        <v>93823632</v>
      </c>
      <c r="C12" s="2">
        <v>49249248</v>
      </c>
      <c r="E12" s="5">
        <f t="shared" si="0"/>
        <v>22.859896874406097</v>
      </c>
      <c r="F12" s="5">
        <f t="shared" si="1"/>
        <v>11.999457987536132</v>
      </c>
      <c r="H12" s="15" t="s">
        <v>22</v>
      </c>
      <c r="I12" s="6">
        <f>COUNTIF(E7:E36,"&gt;"&amp;I8)</f>
        <v>21</v>
      </c>
      <c r="J12" s="6">
        <f>COUNTIF(F7:F35,"&gt;"&amp;I8)</f>
        <v>8</v>
      </c>
      <c r="K12" s="6">
        <f>SUM(I12:J12)</f>
        <v>29</v>
      </c>
      <c r="L12" s="2"/>
      <c r="M12" s="9" t="s">
        <v>22</v>
      </c>
      <c r="N12" s="6">
        <f>(I14*K12)/K14</f>
        <v>14.745762711864407</v>
      </c>
      <c r="O12" s="6">
        <f>(J14*K12)/(K14)</f>
        <v>14.254237288135593</v>
      </c>
      <c r="P12" s="17">
        <f>SUM(N12:O12)</f>
        <v>29</v>
      </c>
    </row>
    <row r="13" spans="1:17" x14ac:dyDescent="0.3">
      <c r="A13" s="2"/>
      <c r="B13" s="2">
        <v>314287040</v>
      </c>
      <c r="C13" s="2">
        <v>142522720</v>
      </c>
      <c r="E13" s="5">
        <f t="shared" si="0"/>
        <v>76.575263291473775</v>
      </c>
      <c r="F13" s="5">
        <f t="shared" si="1"/>
        <v>34.725309732838475</v>
      </c>
      <c r="H13" s="15" t="s">
        <v>23</v>
      </c>
      <c r="I13" s="6">
        <f>COUNT(E7:E36)-I12</f>
        <v>9</v>
      </c>
      <c r="J13" s="6">
        <f>COUNT(F7:F35)-J12</f>
        <v>21</v>
      </c>
      <c r="K13" s="6">
        <f>SUM(I13:J13)</f>
        <v>30</v>
      </c>
      <c r="L13" s="2"/>
      <c r="M13" s="9" t="s">
        <v>23</v>
      </c>
      <c r="N13" s="6">
        <f>K13*I14/(K14)</f>
        <v>15.254237288135593</v>
      </c>
      <c r="O13" s="6">
        <f>(J14*K13)/(K14)</f>
        <v>14.745762711864407</v>
      </c>
      <c r="P13" s="17">
        <f>SUM(N13:O13)</f>
        <v>30</v>
      </c>
    </row>
    <row r="14" spans="1:17" x14ac:dyDescent="0.3">
      <c r="A14" s="2"/>
      <c r="B14" s="2">
        <v>2346101056</v>
      </c>
      <c r="C14" s="2">
        <v>83488240</v>
      </c>
      <c r="E14" s="5">
        <f t="shared" si="0"/>
        <v>571.62174447792904</v>
      </c>
      <c r="F14" s="5">
        <f t="shared" si="1"/>
        <v>20.341704066899329</v>
      </c>
      <c r="H14" s="15" t="s">
        <v>27</v>
      </c>
      <c r="I14" s="6">
        <f>SUM(I12:I13)</f>
        <v>30</v>
      </c>
      <c r="J14" s="6">
        <f>SUM(J12:J13)</f>
        <v>29</v>
      </c>
      <c r="K14" s="6">
        <f>I14+J14</f>
        <v>59</v>
      </c>
      <c r="L14" s="2"/>
      <c r="M14" s="9" t="s">
        <v>27</v>
      </c>
      <c r="N14" s="6">
        <f>SUM(N12:N13)</f>
        <v>30</v>
      </c>
      <c r="O14" s="6">
        <f>SUM(O12:O13)</f>
        <v>29</v>
      </c>
      <c r="P14" s="17"/>
    </row>
    <row r="15" spans="1:17" x14ac:dyDescent="0.3">
      <c r="A15" s="2"/>
      <c r="B15" s="2">
        <v>141026784</v>
      </c>
      <c r="C15" s="2">
        <v>368349760</v>
      </c>
      <c r="E15" s="5">
        <f t="shared" si="0"/>
        <v>34.360828610526866</v>
      </c>
      <c r="F15" s="5">
        <f t="shared" si="1"/>
        <v>89.747511877521816</v>
      </c>
      <c r="H15" s="13"/>
      <c r="I15" s="2"/>
      <c r="J15" s="2"/>
      <c r="K15" s="2"/>
      <c r="L15" s="2"/>
      <c r="M15" s="2"/>
      <c r="N15" s="2"/>
      <c r="O15" s="2"/>
      <c r="P15" s="14"/>
    </row>
    <row r="16" spans="1:17" x14ac:dyDescent="0.3">
      <c r="A16" s="2"/>
      <c r="B16" s="2">
        <v>242800096</v>
      </c>
      <c r="C16" s="2">
        <v>3102912</v>
      </c>
      <c r="E16" s="5">
        <f t="shared" si="0"/>
        <v>59.157645439007311</v>
      </c>
      <c r="F16" s="5">
        <f t="shared" si="1"/>
        <v>0.7560168671615396</v>
      </c>
      <c r="H16" s="13" t="s">
        <v>24</v>
      </c>
      <c r="I16" s="6">
        <f>((I12-N12)^2/N12)+((J12-O12)^2/O12)+((I13-N13)^2/N13)+((J13-O13)^2/O13)</f>
        <v>10.613686087990487</v>
      </c>
      <c r="J16" s="2"/>
      <c r="K16" s="2"/>
      <c r="L16" s="2"/>
      <c r="M16" s="2" t="s">
        <v>36</v>
      </c>
      <c r="N16" s="6">
        <v>1</v>
      </c>
      <c r="O16" s="2"/>
      <c r="P16" s="14"/>
    </row>
    <row r="17" spans="1:16" x14ac:dyDescent="0.3">
      <c r="A17" s="2"/>
      <c r="B17" s="2">
        <v>77665888</v>
      </c>
      <c r="C17" s="2">
        <v>97024592</v>
      </c>
      <c r="E17" s="5">
        <f t="shared" si="0"/>
        <v>18.923102340987761</v>
      </c>
      <c r="F17" s="5">
        <f t="shared" si="1"/>
        <v>23.639802895301759</v>
      </c>
      <c r="H17" s="24" t="s">
        <v>29</v>
      </c>
      <c r="I17" s="26">
        <v>9.1E-4</v>
      </c>
      <c r="J17" s="18"/>
      <c r="K17" s="18"/>
      <c r="L17" s="18"/>
      <c r="M17" s="18"/>
      <c r="N17" s="18"/>
      <c r="O17" s="18"/>
      <c r="P17" s="19"/>
    </row>
    <row r="18" spans="1:16" x14ac:dyDescent="0.3">
      <c r="A18" s="2"/>
      <c r="B18" s="2">
        <v>1708805488</v>
      </c>
      <c r="C18" s="2">
        <v>34785184</v>
      </c>
      <c r="E18" s="5">
        <f t="shared" si="0"/>
        <v>416.34624882246288</v>
      </c>
      <c r="F18" s="5">
        <f t="shared" si="1"/>
        <v>8.4753244150390703</v>
      </c>
    </row>
    <row r="19" spans="1:16" x14ac:dyDescent="0.3">
      <c r="A19" s="2"/>
      <c r="B19" s="2">
        <v>99919488</v>
      </c>
      <c r="C19" s="2">
        <v>85956976</v>
      </c>
      <c r="E19" s="5">
        <f t="shared" si="0"/>
        <v>24.345137176350811</v>
      </c>
      <c r="F19" s="5">
        <f t="shared" si="1"/>
        <v>20.943205513465944</v>
      </c>
    </row>
    <row r="20" spans="1:16" x14ac:dyDescent="0.3">
      <c r="A20" s="2"/>
      <c r="B20" s="2">
        <v>373766784</v>
      </c>
      <c r="C20" s="2">
        <v>115276160</v>
      </c>
      <c r="E20" s="5">
        <f t="shared" si="0"/>
        <v>91.067356434447333</v>
      </c>
      <c r="F20" s="5">
        <f t="shared" si="1"/>
        <v>28.086752489794225</v>
      </c>
    </row>
    <row r="21" spans="1:16" x14ac:dyDescent="0.3">
      <c r="A21" s="2"/>
      <c r="B21" s="2">
        <v>77798240</v>
      </c>
      <c r="C21" s="2">
        <v>29275904</v>
      </c>
      <c r="E21" s="5">
        <f t="shared" si="0"/>
        <v>18.955349579840348</v>
      </c>
      <c r="F21" s="5">
        <f t="shared" si="1"/>
        <v>7.13300191091529</v>
      </c>
    </row>
    <row r="22" spans="1:16" x14ac:dyDescent="0.3">
      <c r="A22" s="2"/>
      <c r="B22" s="2">
        <v>114402816</v>
      </c>
      <c r="C22" s="2">
        <v>33395680</v>
      </c>
      <c r="E22" s="5">
        <f t="shared" si="0"/>
        <v>27.873964375005816</v>
      </c>
      <c r="F22" s="5">
        <f t="shared" si="1"/>
        <v>8.1367751874140435</v>
      </c>
      <c r="H22" s="6"/>
      <c r="I22" s="6"/>
    </row>
    <row r="23" spans="1:16" x14ac:dyDescent="0.3">
      <c r="A23" s="2"/>
      <c r="B23" s="2">
        <v>422200608</v>
      </c>
      <c r="C23" s="2">
        <v>69505632</v>
      </c>
      <c r="E23" s="5">
        <f t="shared" si="0"/>
        <v>102.86813837255366</v>
      </c>
      <c r="F23" s="5">
        <f t="shared" si="1"/>
        <v>16.934876063105513</v>
      </c>
      <c r="H23" s="6"/>
      <c r="I23" s="6"/>
    </row>
    <row r="24" spans="1:16" x14ac:dyDescent="0.3">
      <c r="A24" s="2"/>
      <c r="B24" s="2">
        <v>705795584</v>
      </c>
      <c r="C24" s="2">
        <v>174120928</v>
      </c>
      <c r="E24" s="5">
        <f t="shared" si="0"/>
        <v>171.96535585673368</v>
      </c>
      <c r="F24" s="5">
        <f t="shared" si="1"/>
        <v>42.424135294143049</v>
      </c>
      <c r="H24" s="6"/>
      <c r="I24" s="6"/>
    </row>
    <row r="25" spans="1:16" x14ac:dyDescent="0.3">
      <c r="A25" s="2"/>
      <c r="B25" s="2">
        <v>242648272</v>
      </c>
      <c r="C25" s="2">
        <v>164290240</v>
      </c>
      <c r="E25" s="5">
        <f t="shared" si="0"/>
        <v>59.120653895309026</v>
      </c>
      <c r="F25" s="5">
        <f t="shared" si="1"/>
        <v>40.028912373285955</v>
      </c>
      <c r="H25" s="6"/>
      <c r="I25" s="6"/>
    </row>
    <row r="26" spans="1:16" x14ac:dyDescent="0.3">
      <c r="A26" s="2"/>
      <c r="B26" s="2">
        <v>45891008</v>
      </c>
      <c r="C26" s="2">
        <v>90857728</v>
      </c>
      <c r="E26" s="5">
        <f t="shared" si="0"/>
        <v>11.181231081978847</v>
      </c>
      <c r="F26" s="5">
        <f t="shared" si="1"/>
        <v>22.137261669030668</v>
      </c>
      <c r="H26" s="6"/>
      <c r="I26" s="6"/>
    </row>
    <row r="27" spans="1:16" x14ac:dyDescent="0.3">
      <c r="A27" s="2"/>
      <c r="B27" s="2">
        <v>143241264</v>
      </c>
      <c r="C27" s="2">
        <v>10524656</v>
      </c>
      <c r="E27" s="5">
        <f t="shared" si="0"/>
        <v>34.900381208857681</v>
      </c>
      <c r="F27" s="5">
        <f t="shared" si="1"/>
        <v>2.5643065150003932</v>
      </c>
      <c r="H27" s="6"/>
      <c r="I27" s="6"/>
    </row>
    <row r="28" spans="1:16" x14ac:dyDescent="0.3">
      <c r="A28" s="2"/>
      <c r="B28" s="2">
        <v>810579584</v>
      </c>
      <c r="C28" s="2">
        <v>6601040</v>
      </c>
      <c r="E28" s="5">
        <f t="shared" si="0"/>
        <v>197.49571940189861</v>
      </c>
      <c r="F28" s="5">
        <f t="shared" si="1"/>
        <v>1.6083271394122709</v>
      </c>
      <c r="H28" s="6"/>
      <c r="I28" s="6"/>
    </row>
    <row r="29" spans="1:16" x14ac:dyDescent="0.3">
      <c r="A29" s="2"/>
      <c r="B29" s="2">
        <v>1099653584</v>
      </c>
      <c r="C29" s="2">
        <v>917312608</v>
      </c>
      <c r="E29" s="5">
        <f t="shared" si="0"/>
        <v>267.92788759031481</v>
      </c>
      <c r="F29" s="5">
        <f t="shared" si="1"/>
        <v>223.50095784474115</v>
      </c>
      <c r="H29" s="6"/>
      <c r="I29" s="6"/>
    </row>
    <row r="30" spans="1:16" x14ac:dyDescent="0.3">
      <c r="A30" s="2"/>
      <c r="B30" s="2">
        <v>347904672</v>
      </c>
      <c r="C30" s="2">
        <v>213260800</v>
      </c>
      <c r="E30" s="5">
        <f t="shared" si="0"/>
        <v>84.766116537079682</v>
      </c>
      <c r="F30" s="5">
        <f t="shared" si="1"/>
        <v>51.960468715955741</v>
      </c>
      <c r="H30" s="6"/>
      <c r="I30" s="6"/>
    </row>
    <row r="31" spans="1:16" x14ac:dyDescent="0.3">
      <c r="A31" s="2"/>
      <c r="B31" s="2">
        <v>160669488</v>
      </c>
      <c r="C31" s="2">
        <v>230466896</v>
      </c>
      <c r="E31" s="5">
        <f t="shared" si="0"/>
        <v>39.14672506542518</v>
      </c>
      <c r="F31" s="5">
        <f t="shared" si="1"/>
        <v>56.152691632364807</v>
      </c>
      <c r="H31" s="6"/>
      <c r="I31" s="6"/>
    </row>
    <row r="32" spans="1:16" x14ac:dyDescent="0.3">
      <c r="A32" s="2"/>
      <c r="B32" s="2">
        <v>317557072</v>
      </c>
      <c r="C32" s="2">
        <v>76696496</v>
      </c>
      <c r="E32" s="5">
        <f t="shared" si="0"/>
        <v>77.371998535063653</v>
      </c>
      <c r="F32" s="5">
        <f t="shared" si="1"/>
        <v>18.686912367539765</v>
      </c>
      <c r="H32" s="6"/>
      <c r="I32" s="6"/>
    </row>
    <row r="33" spans="1:9" x14ac:dyDescent="0.3">
      <c r="A33" s="2"/>
      <c r="B33" s="2">
        <v>67756240</v>
      </c>
      <c r="C33" s="2">
        <v>123558176</v>
      </c>
      <c r="E33" s="5">
        <f t="shared" si="0"/>
        <v>16.508641010587922</v>
      </c>
      <c r="F33" s="5">
        <f t="shared" si="1"/>
        <v>30.104645291814307</v>
      </c>
      <c r="H33" s="6"/>
      <c r="I33" s="6"/>
    </row>
    <row r="34" spans="1:9" x14ac:dyDescent="0.3">
      <c r="A34" s="2"/>
      <c r="B34" s="2">
        <v>130438064</v>
      </c>
      <c r="C34" s="2">
        <v>36210992</v>
      </c>
      <c r="E34" s="5">
        <f t="shared" si="0"/>
        <v>31.780913059698889</v>
      </c>
      <c r="F34" s="5">
        <f t="shared" si="1"/>
        <v>8.8227190228571004</v>
      </c>
      <c r="H34" s="6"/>
      <c r="I34" s="6"/>
    </row>
    <row r="35" spans="1:9" x14ac:dyDescent="0.3">
      <c r="A35" s="2"/>
      <c r="B35" s="2">
        <v>183614864</v>
      </c>
      <c r="C35" s="2">
        <v>8321552</v>
      </c>
      <c r="E35" s="5">
        <f t="shared" si="0"/>
        <v>44.737309419529829</v>
      </c>
      <c r="F35" s="5">
        <f t="shared" si="1"/>
        <v>2.0275256510535407</v>
      </c>
      <c r="H35" s="6"/>
      <c r="I35" s="6"/>
    </row>
    <row r="36" spans="1:9" x14ac:dyDescent="0.3">
      <c r="A36" s="2"/>
      <c r="B36" s="2">
        <v>151649840</v>
      </c>
      <c r="C36" s="2"/>
      <c r="E36" s="5">
        <f t="shared" si="0"/>
        <v>36.949110043194501</v>
      </c>
      <c r="F36" s="5"/>
      <c r="H36" s="6"/>
      <c r="I36" s="6"/>
    </row>
    <row r="37" spans="1:9" x14ac:dyDescent="0.3">
      <c r="A37" s="3" t="s">
        <v>19</v>
      </c>
      <c r="B37" s="3">
        <f>AVERAGE(B7:B36)</f>
        <v>410428938.13333333</v>
      </c>
      <c r="C37" s="2"/>
    </row>
    <row r="39" spans="1:9" x14ac:dyDescent="0.3">
      <c r="B39" s="2"/>
    </row>
  </sheetData>
  <sortState xmlns:xlrd2="http://schemas.microsoft.com/office/spreadsheetml/2017/richdata2" ref="M7:M16">
    <sortCondition ref="M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3b</vt:lpstr>
      <vt:lpstr>Figure 4b</vt:lpstr>
      <vt:lpstr>Figure S5e</vt:lpstr>
    </vt:vector>
  </TitlesOfParts>
  <Company>Universiteit Leiden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Alen, I. van</dc:creator>
  <cp:lastModifiedBy>Ilona van Alen</cp:lastModifiedBy>
  <dcterms:created xsi:type="dcterms:W3CDTF">2023-02-23T08:11:19Z</dcterms:created>
  <dcterms:modified xsi:type="dcterms:W3CDTF">2023-08-25T10:16:05Z</dcterms:modified>
</cp:coreProperties>
</file>