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tabRatio="917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<sst xmlns="http://schemas.openxmlformats.org/spreadsheetml/2006/main" count="102" uniqueCount="87">
  <si>
    <t>Number</t>
  </si>
  <si>
    <t>Park</t>
  </si>
  <si>
    <t>Type</t>
  </si>
  <si>
    <t>Circumference/m</t>
  </si>
  <si>
    <t>Area</t>
  </si>
  <si>
    <t>Area/ha</t>
  </si>
  <si>
    <t>LSI</t>
  </si>
  <si>
    <t>FVC</t>
  </si>
  <si>
    <t>NDVI</t>
  </si>
  <si>
    <t>MMNDWI</t>
  </si>
  <si>
    <t>Buffer 0m</t>
  </si>
  <si>
    <t>Inflection point temperature/℃</t>
  </si>
  <si>
    <t>Temperature difference/℃</t>
  </si>
  <si>
    <t>Buffer 30m</t>
  </si>
  <si>
    <t>Buffer60m</t>
  </si>
  <si>
    <t>Buffer 90m</t>
  </si>
  <si>
    <t>Buffer 120m</t>
  </si>
  <si>
    <t>Buffer 150m</t>
  </si>
  <si>
    <t>Buffer 180m</t>
  </si>
  <si>
    <t>Buffer 210m</t>
  </si>
  <si>
    <t>Buffer 240m</t>
  </si>
  <si>
    <t>Buffer 270m</t>
  </si>
  <si>
    <t>Buffer 300m</t>
  </si>
  <si>
    <t>Buffer 330m</t>
  </si>
  <si>
    <t>Buffer 360m</t>
  </si>
  <si>
    <t>Buffer 390m</t>
  </si>
  <si>
    <t>Buffer 420m</t>
  </si>
  <si>
    <t>Buffer 450m</t>
  </si>
  <si>
    <t>Fitting formula</t>
  </si>
  <si>
    <r>
      <rPr>
        <sz val="10"/>
        <color theme="1"/>
        <rFont val="Times New Roman"/>
        <charset val="134"/>
      </rPr>
      <t>R</t>
    </r>
    <r>
      <rPr>
        <vertAlign val="superscript"/>
        <sz val="10"/>
        <color theme="1"/>
        <rFont val="Times New Roman"/>
        <charset val="134"/>
      </rPr>
      <t>2</t>
    </r>
  </si>
  <si>
    <t>a</t>
  </si>
  <si>
    <t>b</t>
  </si>
  <si>
    <t>c</t>
  </si>
  <si>
    <t>d</t>
  </si>
  <si>
    <r>
      <rPr>
        <sz val="10"/>
        <color theme="1"/>
        <rFont val="Times New Roman"/>
        <charset val="134"/>
      </rPr>
      <t>b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>-4ac</t>
    </r>
  </si>
  <si>
    <t>Inflection point</t>
  </si>
  <si>
    <t>T</t>
  </si>
  <si>
    <t xml:space="preserve">Integral
</t>
  </si>
  <si>
    <t>PCI</t>
  </si>
  <si>
    <t>PCG</t>
  </si>
  <si>
    <t>PCA</t>
  </si>
  <si>
    <t>PCE</t>
  </si>
  <si>
    <t>Jiangning Sports Park</t>
  </si>
  <si>
    <t>Specialized Park</t>
  </si>
  <si>
    <r>
      <rPr>
        <sz val="10"/>
        <color theme="1"/>
        <rFont val="Times New Roman"/>
        <charset val="134"/>
      </rPr>
      <t>y = 8E-08x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- 7E-05x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+ 0.0126x + 39.984</t>
    </r>
  </si>
  <si>
    <t>Wudingmen Park North Park</t>
  </si>
  <si>
    <t>Community Park</t>
  </si>
  <si>
    <r>
      <rPr>
        <sz val="10"/>
        <color theme="1"/>
        <rFont val="Times New Roman"/>
        <charset val="134"/>
      </rPr>
      <t>y = 2E-08x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- 2E-05x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+ 0.0064x + 37.044</t>
    </r>
  </si>
  <si>
    <t>Qinyuan</t>
  </si>
  <si>
    <r>
      <rPr>
        <sz val="10"/>
        <color theme="1"/>
        <rFont val="Times New Roman"/>
        <charset val="134"/>
      </rPr>
      <t>y = 3E-08x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- 3E-05x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+ 0.0083x + 39.063</t>
    </r>
  </si>
  <si>
    <t>Stone carvings of Wan'an Tomb</t>
  </si>
  <si>
    <t>Specialized park</t>
  </si>
  <si>
    <r>
      <rPr>
        <sz val="10"/>
        <color theme="1"/>
        <rFont val="Times New Roman"/>
        <charset val="134"/>
      </rPr>
      <t>y = 3E-08x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- 3E-05x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+ 0.0087x + 37.282</t>
    </r>
    <r>
      <rPr>
        <sz val="10"/>
        <color theme="1"/>
        <rFont val="宋体"/>
        <charset val="134"/>
      </rPr>
      <t>_x000b_</t>
    </r>
  </si>
  <si>
    <t>Upper River Street Amusement Park</t>
  </si>
  <si>
    <t>Street Garden</t>
  </si>
  <si>
    <r>
      <rPr>
        <sz val="10"/>
        <color theme="1"/>
        <rFont val="Times New Roman"/>
        <charset val="134"/>
      </rPr>
      <t>y = 3E-08x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- 4E-05x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+ 0.0161x + 36.942</t>
    </r>
    <r>
      <rPr>
        <sz val="10"/>
        <color theme="1"/>
        <rFont val="宋体"/>
        <charset val="134"/>
      </rPr>
      <t>_x000b_</t>
    </r>
  </si>
  <si>
    <t>Refinery Park</t>
  </si>
  <si>
    <t>Comprehensive Park</t>
  </si>
  <si>
    <r>
      <rPr>
        <sz val="10"/>
        <color theme="1"/>
        <rFont val="Times New Roman"/>
        <charset val="134"/>
      </rPr>
      <t>y = -3E-08x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+ 1E-05x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+ 0.003x + 36.769</t>
    </r>
    <r>
      <rPr>
        <sz val="10"/>
        <color theme="1"/>
        <rFont val="宋体"/>
        <charset val="134"/>
      </rPr>
      <t>_x000b_</t>
    </r>
  </si>
  <si>
    <t>Wudingmen Park</t>
  </si>
  <si>
    <r>
      <rPr>
        <sz val="10"/>
        <color theme="1"/>
        <rFont val="Times New Roman"/>
        <charset val="134"/>
      </rPr>
      <t>y = -4E-09x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- 1E-05x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+ 0.0067x + 36.71</t>
    </r>
    <r>
      <rPr>
        <sz val="10"/>
        <color theme="1"/>
        <rFont val="宋体"/>
        <charset val="134"/>
      </rPr>
      <t>_x000b_</t>
    </r>
  </si>
  <si>
    <t>Pingdingshan Park</t>
  </si>
  <si>
    <r>
      <rPr>
        <sz val="10"/>
        <color theme="1"/>
        <rFont val="Times New Roman"/>
        <charset val="134"/>
      </rPr>
      <t>y = 8E-08x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- 7E-05x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+ 0.0179x + 37.723</t>
    </r>
    <r>
      <rPr>
        <sz val="10"/>
        <color theme="1"/>
        <rFont val="宋体"/>
        <charset val="134"/>
      </rPr>
      <t>_x000b_</t>
    </r>
  </si>
  <si>
    <t>Xianlin Xiaohong Stone Carving Park</t>
  </si>
  <si>
    <r>
      <rPr>
        <sz val="10"/>
        <color theme="1"/>
        <rFont val="Times New Roman"/>
        <charset val="134"/>
      </rPr>
      <t>y = 5E-08x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- 5E-05x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+ 0.0149x + 36.782</t>
    </r>
  </si>
  <si>
    <t>Yuyuan</t>
  </si>
  <si>
    <r>
      <rPr>
        <sz val="10"/>
        <color theme="1"/>
        <rFont val="Times New Roman"/>
        <charset val="134"/>
      </rPr>
      <t>y = 2E-08x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- 3E-05x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+ 0.0109x + 37.781</t>
    </r>
  </si>
  <si>
    <t>Nanjing Wan'an Humanities Memorial Park</t>
  </si>
  <si>
    <r>
      <rPr>
        <sz val="10"/>
        <color theme="1"/>
        <rFont val="Times New Roman"/>
        <charset val="134"/>
      </rPr>
      <t>y = 2E-08x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- 2E-05x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+ 0.0045x + 38.43</t>
    </r>
    <r>
      <rPr>
        <sz val="10"/>
        <color theme="1"/>
        <rFont val="宋体"/>
        <charset val="134"/>
      </rPr>
      <t>_x000b_</t>
    </r>
  </si>
  <si>
    <t>Wulongtan Park</t>
  </si>
  <si>
    <r>
      <rPr>
        <sz val="10"/>
        <color theme="1"/>
        <rFont val="Times New Roman"/>
        <charset val="134"/>
      </rPr>
      <t>y = 1E-08x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- 1E-05x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+ 0.0032x + 38.6</t>
    </r>
    <r>
      <rPr>
        <sz val="10"/>
        <color theme="1"/>
        <rFont val="宋体"/>
        <charset val="134"/>
      </rPr>
      <t>_x000b_</t>
    </r>
  </si>
  <si>
    <t>Shence Gate Park</t>
  </si>
  <si>
    <r>
      <rPr>
        <sz val="10"/>
        <color theme="1"/>
        <rFont val="Times New Roman"/>
        <charset val="134"/>
      </rPr>
      <t>y = -8E-09x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+ 1E-05x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- 0.0022x + 37.094</t>
    </r>
    <r>
      <rPr>
        <sz val="10"/>
        <color theme="1"/>
        <rFont val="宋体"/>
        <charset val="134"/>
      </rPr>
      <t>_x000b_</t>
    </r>
  </si>
  <si>
    <t>Xuyuan</t>
  </si>
  <si>
    <r>
      <rPr>
        <sz val="10"/>
        <color theme="1"/>
        <rFont val="Times New Roman"/>
        <charset val="134"/>
      </rPr>
      <t>y = 7E-08x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- 7E-05x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+ 0.023x + 36.622</t>
    </r>
    <r>
      <rPr>
        <sz val="10"/>
        <color theme="1"/>
        <rFont val="宋体"/>
        <charset val="134"/>
      </rPr>
      <t>_x000b_</t>
    </r>
  </si>
  <si>
    <t>Tianyin Park</t>
  </si>
  <si>
    <r>
      <rPr>
        <sz val="10"/>
        <color theme="1"/>
        <rFont val="Times New Roman"/>
        <charset val="134"/>
      </rPr>
      <t>y = -1E-08x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+ 2E-06x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+ 0.0026x + 37.359</t>
    </r>
    <r>
      <rPr>
        <sz val="10"/>
        <color theme="1"/>
        <rFont val="宋体"/>
        <charset val="134"/>
      </rPr>
      <t>_x000b_</t>
    </r>
  </si>
  <si>
    <t>Jiangning (Yangjiaxu) Citizen Park</t>
  </si>
  <si>
    <r>
      <rPr>
        <sz val="10"/>
        <color theme="1"/>
        <rFont val="Times New Roman"/>
        <charset val="134"/>
      </rPr>
      <t>y = 5E-08x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- 5E-05x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+ 0.0152x + 36.181</t>
    </r>
    <r>
      <rPr>
        <sz val="10"/>
        <color theme="1"/>
        <rFont val="宋体"/>
        <charset val="134"/>
      </rPr>
      <t>_x000b_</t>
    </r>
  </si>
  <si>
    <t>Victoria Peak Park</t>
  </si>
  <si>
    <r>
      <rPr>
        <sz val="10"/>
        <color theme="1"/>
        <rFont val="Times New Roman"/>
        <charset val="134"/>
      </rPr>
      <t>y = 1E-08x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- 2E-05x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+ 0.0109x + 37.292</t>
    </r>
    <r>
      <rPr>
        <sz val="10"/>
        <color theme="1"/>
        <rFont val="宋体"/>
        <charset val="134"/>
      </rPr>
      <t>_x000b_</t>
    </r>
  </si>
  <si>
    <t>Prince Edward Park</t>
  </si>
  <si>
    <r>
      <rPr>
        <sz val="10"/>
        <color theme="1"/>
        <rFont val="Times New Roman"/>
        <charset val="134"/>
      </rPr>
      <t>y = 2E-08x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- 3E-05x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+ 0.0148x + 36.356</t>
    </r>
    <r>
      <rPr>
        <sz val="10"/>
        <color theme="1"/>
        <rFont val="宋体"/>
        <charset val="134"/>
      </rPr>
      <t>_x000b_</t>
    </r>
  </si>
  <si>
    <t>Xianlin Lake Park</t>
  </si>
  <si>
    <r>
      <rPr>
        <sz val="10"/>
        <color theme="1"/>
        <rFont val="Times New Roman"/>
        <charset val="134"/>
      </rPr>
      <t>y = 1E-08x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- 2E-05x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+ 0.0091x + 36.223</t>
    </r>
    <r>
      <rPr>
        <sz val="10"/>
        <color theme="1"/>
        <rFont val="宋体"/>
        <charset val="134"/>
      </rPr>
      <t>_x000b_</t>
    </r>
  </si>
  <si>
    <t>Red Mountain Forest Zoo</t>
  </si>
  <si>
    <r>
      <rPr>
        <sz val="10"/>
        <color theme="1"/>
        <rFont val="Times New Roman"/>
        <charset val="134"/>
      </rPr>
      <t>y = 1E-08x</t>
    </r>
    <r>
      <rPr>
        <vertAlign val="superscript"/>
        <sz val="10"/>
        <color theme="1"/>
        <rFont val="Times New Roman"/>
        <charset val="134"/>
      </rPr>
      <t>3</t>
    </r>
    <r>
      <rPr>
        <sz val="10"/>
        <color theme="1"/>
        <rFont val="Times New Roman"/>
        <charset val="134"/>
      </rPr>
      <t xml:space="preserve"> - 2E-05x</t>
    </r>
    <r>
      <rPr>
        <vertAlign val="superscript"/>
        <sz val="10"/>
        <color theme="1"/>
        <rFont val="Times New Roman"/>
        <charset val="134"/>
      </rPr>
      <t>2</t>
    </r>
    <r>
      <rPr>
        <sz val="10"/>
        <color theme="1"/>
        <rFont val="Times New Roman"/>
        <charset val="134"/>
      </rPr>
      <t xml:space="preserve"> + 0.0112x + 36.715</t>
    </r>
    <r>
      <rPr>
        <sz val="10"/>
        <color theme="1"/>
        <rFont val="宋体"/>
        <charset val="134"/>
      </rPr>
      <t>_x000b_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</si>
</sst>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_ "/>
    <numFmt numFmtId="179" formatCode="0.00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theme="1"/>
      <name val="Times New Roman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left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43"/>
  <sheetViews>
    <sheetView tabSelected="1" topLeftCell="Q1" workbookViewId="0">
      <selection activeCell="W30" sqref="W30"/>
    </sheetView>
  </sheetViews>
  <sheetFormatPr defaultColWidth="9" defaultRowHeight="15"/>
  <cols>
    <col min="1" max="1" width="7.37272727272727" style="6" customWidth="1"/>
    <col min="2" max="2" width="28" style="4" customWidth="1"/>
    <col min="3" max="3" width="17.0909090909091" style="4" customWidth="1"/>
    <col min="4" max="4" width="9.37272727272727" style="4" customWidth="1"/>
    <col min="5" max="5" width="11.5" style="4" hidden="1" customWidth="1"/>
    <col min="6" max="6" width="11.1090909090909" style="7" customWidth="1"/>
    <col min="7" max="9" width="6.37272727272727" style="4" customWidth="1"/>
    <col min="10" max="10" width="9.36363636363636" style="4" customWidth="1"/>
    <col min="11" max="11" width="8.37272727272727" style="4" customWidth="1"/>
    <col min="12" max="12" width="24.0909090909091" style="4" customWidth="1"/>
    <col min="13" max="13" width="20.0909090909091" style="4" customWidth="1"/>
    <col min="14" max="27" width="7.37272727272727" style="4" customWidth="1"/>
    <col min="28" max="28" width="8.72727272727273" style="4" customWidth="1"/>
    <col min="29" max="29" width="38.1818181818182" style="4" customWidth="1"/>
    <col min="30" max="30" width="7.36363636363636" style="8" customWidth="1"/>
    <col min="31" max="31" width="6.45454545454545" style="9" customWidth="1"/>
    <col min="32" max="32" width="9.09090909090909" style="4" customWidth="1"/>
    <col min="33" max="33" width="7" style="4" customWidth="1"/>
    <col min="34" max="34" width="7.81818181818182" style="7" customWidth="1"/>
    <col min="35" max="35" width="9.54545454545454" style="9" customWidth="1"/>
    <col min="36" max="36" width="11.3636363636364" style="4" customWidth="1"/>
    <col min="37" max="37" width="7.18181818181818" style="4" customWidth="1"/>
    <col min="38" max="38" width="10.3727272727273" style="4" customWidth="1"/>
    <col min="39" max="40" width="8.37272727272727" style="8" customWidth="1"/>
    <col min="41" max="41" width="12.6272727272727" style="4" customWidth="1"/>
    <col min="42" max="42" width="9" style="4"/>
    <col min="43" max="43" width="12.6272727272727" style="4" customWidth="1"/>
    <col min="44" max="44" width="13.7545454545455" style="4"/>
    <col min="45" max="45" width="12.6272727272727" style="4"/>
    <col min="46" max="16384" width="9" style="4"/>
  </cols>
  <sheetData>
    <row r="1" s="1" customFormat="1" ht="26" spans="1:42">
      <c r="A1" s="10" t="s">
        <v>0</v>
      </c>
      <c r="B1" s="10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2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21" t="s">
        <v>28</v>
      </c>
      <c r="AD1" s="22" t="s">
        <v>29</v>
      </c>
      <c r="AE1" s="23" t="s">
        <v>30</v>
      </c>
      <c r="AF1" s="21" t="s">
        <v>31</v>
      </c>
      <c r="AG1" s="21" t="s">
        <v>32</v>
      </c>
      <c r="AH1" s="12" t="s">
        <v>33</v>
      </c>
      <c r="AI1" s="23" t="s">
        <v>34</v>
      </c>
      <c r="AJ1" s="21" t="s">
        <v>35</v>
      </c>
      <c r="AK1" s="21" t="s">
        <v>36</v>
      </c>
      <c r="AL1" s="21" t="s">
        <v>37</v>
      </c>
      <c r="AM1" s="23" t="s">
        <v>38</v>
      </c>
      <c r="AN1" s="23" t="s">
        <v>39</v>
      </c>
      <c r="AO1" s="16" t="s">
        <v>40</v>
      </c>
      <c r="AP1" s="21" t="s">
        <v>41</v>
      </c>
    </row>
    <row r="2" s="2" customFormat="1" ht="14" spans="1:42">
      <c r="A2" s="13">
        <v>1</v>
      </c>
      <c r="B2" s="14" t="s">
        <v>42</v>
      </c>
      <c r="C2" s="15" t="s">
        <v>43</v>
      </c>
      <c r="D2" s="16">
        <v>473.688356511702</v>
      </c>
      <c r="E2" s="16">
        <v>13599.2</v>
      </c>
      <c r="F2" s="17">
        <f t="shared" ref="F2:F21" si="0">E2/10000</f>
        <v>1.35992</v>
      </c>
      <c r="G2" s="16">
        <f t="shared" ref="G2:G21" si="1">D2/(2*SQRT(PI()*E2))</f>
        <v>1.14585878109374</v>
      </c>
      <c r="H2" s="16">
        <v>0.638354294002056</v>
      </c>
      <c r="I2" s="16">
        <v>0.364445363171398</v>
      </c>
      <c r="J2" s="16">
        <v>-0.136369515908882</v>
      </c>
      <c r="K2" s="20">
        <v>40.0972671508789</v>
      </c>
      <c r="L2" s="16">
        <v>40.7007481774618</v>
      </c>
      <c r="M2" s="16">
        <f t="shared" ref="M2:M21" si="2">L2-K2</f>
        <v>0.603481026582898</v>
      </c>
      <c r="N2" s="16">
        <v>40.2790824042426</v>
      </c>
      <c r="O2" s="16">
        <v>40.4925159519001</v>
      </c>
      <c r="P2" s="16">
        <v>40.6743702221942</v>
      </c>
      <c r="Q2" s="16">
        <v>40.7007481774618</v>
      </c>
      <c r="R2" s="16">
        <v>40.6522299229413</v>
      </c>
      <c r="S2" s="16">
        <v>40.5288970269097</v>
      </c>
      <c r="T2" s="16">
        <v>40.387709204014</v>
      </c>
      <c r="U2" s="16">
        <v>40.2114961313646</v>
      </c>
      <c r="V2" s="16">
        <v>40.0434844378128</v>
      </c>
      <c r="W2" s="16">
        <v>39.8807617810307</v>
      </c>
      <c r="X2" s="16">
        <v>39.74193306236</v>
      </c>
      <c r="Y2" s="16">
        <v>39.636227361337</v>
      </c>
      <c r="Z2" s="16">
        <v>39.5388795161152</v>
      </c>
      <c r="AA2" s="16">
        <v>39.4707966142199</v>
      </c>
      <c r="AB2" s="16">
        <v>39.4129076422131</v>
      </c>
      <c r="AC2" s="24" t="s">
        <v>44</v>
      </c>
      <c r="AD2" s="25">
        <v>0.9951</v>
      </c>
      <c r="AE2" s="26">
        <f>8*POWER(10,-8)</f>
        <v>8e-8</v>
      </c>
      <c r="AF2" s="26">
        <f>-7*POWER(10,-5)</f>
        <v>-7e-5</v>
      </c>
      <c r="AG2" s="26">
        <v>0.0126</v>
      </c>
      <c r="AH2" s="17">
        <v>39.984</v>
      </c>
      <c r="AI2" s="26">
        <f t="shared" ref="AI2:AI21" si="3">4*AF2*AF2-4*3*AE2*AG2</f>
        <v>7.504e-9</v>
      </c>
      <c r="AJ2" s="16">
        <f t="shared" ref="AJ2:AJ21" si="4">(-2*AF2-SQRT(AI2))/(2*3*AE2)</f>
        <v>111.196601435769</v>
      </c>
      <c r="AK2" s="16">
        <f t="shared" ref="AK2:AK21" si="5">AE2*POWER(AJ2,3)+AF2*POWER(AJ2,2)+AG2*AJ2+AH2</f>
        <v>40.6295421547403</v>
      </c>
      <c r="AL2" s="11">
        <f t="shared" ref="AL2:AL21" si="6">0.25*AE2*POWER(AJ2,4)+(1/3)*AF2*POWER(AJ2,3)+0.5*POWER(AJ2,2)*AG2+AH2*AJ2</f>
        <v>4494.95887703252</v>
      </c>
      <c r="AM2" s="25">
        <f t="shared" ref="AM2:AM21" si="7">(AJ2*AK2-AL2)/(AJ2*AK2)</f>
        <v>0.00507056282047086</v>
      </c>
      <c r="AN2" s="25">
        <f t="shared" ref="AN2:AN21" si="8">(AJ2*AK2-AL2)/AJ2</f>
        <v>0.206014645862579</v>
      </c>
      <c r="AO2" s="16">
        <v>91485.8</v>
      </c>
      <c r="AP2" s="16">
        <f t="shared" ref="AP2:AP21" si="9">AO2/E2</f>
        <v>6.72729278192835</v>
      </c>
    </row>
    <row r="3" s="3" customFormat="1" ht="14" spans="1:42">
      <c r="A3" s="13">
        <v>2</v>
      </c>
      <c r="B3" s="14" t="s">
        <v>45</v>
      </c>
      <c r="C3" s="15" t="s">
        <v>46</v>
      </c>
      <c r="D3" s="16">
        <v>680.580612357951</v>
      </c>
      <c r="E3" s="16">
        <v>16401</v>
      </c>
      <c r="F3" s="17">
        <f t="shared" si="0"/>
        <v>1.6401</v>
      </c>
      <c r="G3" s="16">
        <f t="shared" si="1"/>
        <v>1.49913062730847</v>
      </c>
      <c r="H3" s="16">
        <v>0.737774066627025</v>
      </c>
      <c r="I3" s="16">
        <v>0.49388603195548</v>
      </c>
      <c r="J3" s="16">
        <v>-0.0780209791962988</v>
      </c>
      <c r="K3" s="20">
        <v>37.2539605034722</v>
      </c>
      <c r="L3" s="16">
        <v>37.6693237815441</v>
      </c>
      <c r="M3" s="16">
        <f t="shared" si="2"/>
        <v>0.415363278071901</v>
      </c>
      <c r="N3" s="16">
        <v>37.2892053777521</v>
      </c>
      <c r="O3" s="16">
        <v>37.2983588676948</v>
      </c>
      <c r="P3" s="16">
        <v>37.3693363122772</v>
      </c>
      <c r="Q3" s="16">
        <v>37.5463901306531</v>
      </c>
      <c r="R3" s="16">
        <v>37.6421885940263</v>
      </c>
      <c r="S3" s="16">
        <v>37.7129818386501</v>
      </c>
      <c r="T3" s="16">
        <v>37.699624341405</v>
      </c>
      <c r="U3" s="16">
        <v>37.6740876385695</v>
      </c>
      <c r="V3" s="16">
        <v>37.6693237815441</v>
      </c>
      <c r="W3" s="16">
        <v>37.6786719730922</v>
      </c>
      <c r="X3" s="16">
        <v>37.6976177509014</v>
      </c>
      <c r="Y3" s="16">
        <v>37.7144652501048</v>
      </c>
      <c r="Z3" s="16">
        <v>37.7585878564511</v>
      </c>
      <c r="AA3" s="16">
        <v>37.7909350355132</v>
      </c>
      <c r="AB3" s="16"/>
      <c r="AC3" s="24" t="s">
        <v>47</v>
      </c>
      <c r="AD3" s="25">
        <v>0.9289</v>
      </c>
      <c r="AE3" s="26">
        <f>2*POWER(10,-8)</f>
        <v>2e-8</v>
      </c>
      <c r="AF3" s="26">
        <f>-2*POWER(10,-5)</f>
        <v>-2e-5</v>
      </c>
      <c r="AG3" s="26">
        <v>0.0064</v>
      </c>
      <c r="AH3" s="17">
        <v>37.044</v>
      </c>
      <c r="AI3" s="26">
        <f t="shared" si="3"/>
        <v>6.4e-11</v>
      </c>
      <c r="AJ3" s="16">
        <f t="shared" si="4"/>
        <v>266.666666666667</v>
      </c>
      <c r="AK3" s="16">
        <f t="shared" si="5"/>
        <v>37.7077037037037</v>
      </c>
      <c r="AL3" s="11">
        <f t="shared" si="6"/>
        <v>10004.8197530864</v>
      </c>
      <c r="AM3" s="25">
        <f t="shared" si="7"/>
        <v>0.00502893602643337</v>
      </c>
      <c r="AN3" s="25">
        <f t="shared" si="8"/>
        <v>0.18962962962963</v>
      </c>
      <c r="AO3" s="16">
        <v>404692</v>
      </c>
      <c r="AP3" s="16">
        <f t="shared" si="9"/>
        <v>24.674836900189</v>
      </c>
    </row>
    <row r="4" s="3" customFormat="1" ht="14" spans="1:42">
      <c r="A4" s="13">
        <v>3</v>
      </c>
      <c r="B4" s="14" t="s">
        <v>48</v>
      </c>
      <c r="C4" s="15" t="s">
        <v>46</v>
      </c>
      <c r="D4" s="16">
        <v>773.203499858391</v>
      </c>
      <c r="E4" s="16">
        <v>22268</v>
      </c>
      <c r="F4" s="17">
        <f t="shared" si="0"/>
        <v>2.2268</v>
      </c>
      <c r="G4" s="16">
        <f t="shared" si="1"/>
        <v>1.46166643059426</v>
      </c>
      <c r="H4" s="16">
        <v>0.778734490275383</v>
      </c>
      <c r="I4" s="16">
        <v>0.547214901695648</v>
      </c>
      <c r="J4" s="16">
        <v>-0.17</v>
      </c>
      <c r="K4" s="20">
        <v>39.1327291635366</v>
      </c>
      <c r="L4" s="16">
        <v>39.8555375567134</v>
      </c>
      <c r="M4" s="16">
        <f t="shared" si="2"/>
        <v>0.722808393176798</v>
      </c>
      <c r="N4" s="16">
        <v>39.2879819286112</v>
      </c>
      <c r="O4" s="16">
        <v>39.4580460560472</v>
      </c>
      <c r="P4" s="16">
        <v>39.5956480313191</v>
      </c>
      <c r="Q4" s="16">
        <v>39.7349886350993</v>
      </c>
      <c r="R4" s="16">
        <v>39.815170957984</v>
      </c>
      <c r="S4" s="16">
        <v>39.8544832185934</v>
      </c>
      <c r="T4" s="16">
        <v>39.8555375567134</v>
      </c>
      <c r="U4" s="16">
        <v>39.8308084232291</v>
      </c>
      <c r="V4" s="16">
        <v>39.830363856536</v>
      </c>
      <c r="W4" s="16">
        <v>39.8330428262222</v>
      </c>
      <c r="X4" s="16">
        <v>39.8256264760641</v>
      </c>
      <c r="Y4" s="16">
        <v>39.8192583983699</v>
      </c>
      <c r="Z4" s="16">
        <v>39.7985756310233</v>
      </c>
      <c r="AA4" s="16">
        <v>39.7732253567925</v>
      </c>
      <c r="AB4" s="16">
        <v>39.7417399775211</v>
      </c>
      <c r="AC4" s="24" t="s">
        <v>49</v>
      </c>
      <c r="AD4" s="25">
        <v>0.9852</v>
      </c>
      <c r="AE4" s="26">
        <f>3*POWER(10,-8)</f>
        <v>3e-8</v>
      </c>
      <c r="AF4" s="26">
        <f>-3*POWER(10,-5)</f>
        <v>-3e-5</v>
      </c>
      <c r="AG4" s="26">
        <v>0.0083</v>
      </c>
      <c r="AH4" s="17">
        <v>39.063</v>
      </c>
      <c r="AI4" s="26">
        <f t="shared" si="3"/>
        <v>6.12e-10</v>
      </c>
      <c r="AJ4" s="16">
        <f t="shared" si="4"/>
        <v>195.896479146078</v>
      </c>
      <c r="AK4" s="16">
        <f t="shared" si="5"/>
        <v>39.7632062125233</v>
      </c>
      <c r="AL4" s="11">
        <f t="shared" si="6"/>
        <v>7747.43113686277</v>
      </c>
      <c r="AM4" s="25">
        <f t="shared" si="7"/>
        <v>0.00539715133563284</v>
      </c>
      <c r="AN4" s="25">
        <f t="shared" si="8"/>
        <v>0.214608041518964</v>
      </c>
      <c r="AO4" s="16">
        <v>240637</v>
      </c>
      <c r="AP4" s="16">
        <f t="shared" si="9"/>
        <v>10.8064038081552</v>
      </c>
    </row>
    <row r="5" s="3" customFormat="1" ht="14" spans="1:42">
      <c r="A5" s="13">
        <v>4</v>
      </c>
      <c r="B5" s="14" t="s">
        <v>50</v>
      </c>
      <c r="C5" s="15" t="s">
        <v>51</v>
      </c>
      <c r="D5" s="16">
        <v>1217.20220022145</v>
      </c>
      <c r="E5" s="16">
        <v>26903.3</v>
      </c>
      <c r="F5" s="17">
        <f t="shared" si="0"/>
        <v>2.69033</v>
      </c>
      <c r="G5" s="16">
        <f t="shared" si="1"/>
        <v>2.09341349490346</v>
      </c>
      <c r="H5" s="16">
        <v>0.814350002234981</v>
      </c>
      <c r="I5" s="16">
        <v>0.593584898018067</v>
      </c>
      <c r="J5" s="16">
        <v>-0.103555182060752</v>
      </c>
      <c r="K5" s="20">
        <v>37.1983032226562</v>
      </c>
      <c r="L5" s="16">
        <v>38.0998519448673</v>
      </c>
      <c r="M5" s="16">
        <f t="shared" si="2"/>
        <v>0.901548722211096</v>
      </c>
      <c r="N5" s="16">
        <v>37.4472170378032</v>
      </c>
      <c r="O5" s="16">
        <v>37.7581614509957</v>
      </c>
      <c r="P5" s="16">
        <v>37.9052974816524</v>
      </c>
      <c r="Q5" s="16">
        <v>38.009462689041</v>
      </c>
      <c r="R5" s="16">
        <v>38.0517005780677</v>
      </c>
      <c r="S5" s="16">
        <v>38.0813238470404</v>
      </c>
      <c r="T5" s="16">
        <v>38.0998519448673</v>
      </c>
      <c r="U5" s="16">
        <v>38.1259916001472</v>
      </c>
      <c r="V5" s="16">
        <v>38.1840982857625</v>
      </c>
      <c r="W5" s="16">
        <v>38.2480560772235</v>
      </c>
      <c r="X5" s="16">
        <v>38.2847990509647</v>
      </c>
      <c r="Y5" s="16">
        <v>38.3266372770316</v>
      </c>
      <c r="Z5" s="16">
        <v>38.3469512715294</v>
      </c>
      <c r="AA5" s="16">
        <v>38.3529992504654</v>
      </c>
      <c r="AB5" s="16"/>
      <c r="AC5" s="24" t="s">
        <v>52</v>
      </c>
      <c r="AD5" s="25">
        <v>0.9691</v>
      </c>
      <c r="AE5" s="26">
        <f>3*POWER(10,-8)</f>
        <v>3e-8</v>
      </c>
      <c r="AF5" s="26">
        <f>-3*POWER(10,-5)</f>
        <v>-3e-5</v>
      </c>
      <c r="AG5" s="26">
        <v>0.0087</v>
      </c>
      <c r="AH5" s="17">
        <v>37.282</v>
      </c>
      <c r="AI5" s="26">
        <f t="shared" si="3"/>
        <v>4.68e-10</v>
      </c>
      <c r="AJ5" s="16">
        <f t="shared" si="4"/>
        <v>213.148290817867</v>
      </c>
      <c r="AK5" s="16">
        <f t="shared" si="5"/>
        <v>38.0639381479578</v>
      </c>
      <c r="AL5" s="11">
        <f t="shared" si="6"/>
        <v>8062.86730871494</v>
      </c>
      <c r="AM5" s="25">
        <f t="shared" si="7"/>
        <v>0.00621156334945995</v>
      </c>
      <c r="AN5" s="25">
        <f t="shared" si="8"/>
        <v>0.236436563135965</v>
      </c>
      <c r="AO5" s="16">
        <v>544634.7</v>
      </c>
      <c r="AP5" s="16">
        <f t="shared" si="9"/>
        <v>20.2441596384087</v>
      </c>
    </row>
    <row r="6" s="3" customFormat="1" ht="14" spans="1:42">
      <c r="A6" s="13">
        <v>5</v>
      </c>
      <c r="B6" s="14" t="s">
        <v>53</v>
      </c>
      <c r="C6" s="15" t="s">
        <v>54</v>
      </c>
      <c r="D6" s="16">
        <v>776</v>
      </c>
      <c r="E6" s="16">
        <v>30954.44</v>
      </c>
      <c r="F6" s="17">
        <f t="shared" si="0"/>
        <v>3.095444</v>
      </c>
      <c r="G6" s="16">
        <f t="shared" si="1"/>
        <v>1.24421465812277</v>
      </c>
      <c r="H6" s="16">
        <v>0.855817605467403</v>
      </c>
      <c r="I6" s="16">
        <v>0.647574111819267</v>
      </c>
      <c r="J6" s="16">
        <v>-0.07</v>
      </c>
      <c r="K6" s="20">
        <v>37.0452549525669</v>
      </c>
      <c r="L6" s="16">
        <v>39.1119397523809</v>
      </c>
      <c r="M6" s="16">
        <f t="shared" si="2"/>
        <v>2.066684799814</v>
      </c>
      <c r="N6" s="16">
        <v>37.3961424827575</v>
      </c>
      <c r="O6" s="16">
        <v>37.7660107421875</v>
      </c>
      <c r="P6" s="16">
        <v>38.0747107636156</v>
      </c>
      <c r="Q6" s="16">
        <v>38.3809696320564</v>
      </c>
      <c r="R6" s="16">
        <v>38.5967490801672</v>
      </c>
      <c r="S6" s="16">
        <v>38.759022552695</v>
      </c>
      <c r="T6" s="16">
        <v>38.8894028716034</v>
      </c>
      <c r="U6" s="16">
        <v>38.9862563521773</v>
      </c>
      <c r="V6" s="16">
        <v>39.0574197489221</v>
      </c>
      <c r="W6" s="16">
        <v>39.1119397523809</v>
      </c>
      <c r="X6" s="16">
        <v>39.1489618070955</v>
      </c>
      <c r="Y6" s="16">
        <v>39.1597964454243</v>
      </c>
      <c r="Z6" s="16">
        <v>39.1673803587217</v>
      </c>
      <c r="AA6" s="16">
        <v>39.1670089752258</v>
      </c>
      <c r="AB6" s="16">
        <v>39.1694511619774</v>
      </c>
      <c r="AC6" s="24" t="s">
        <v>55</v>
      </c>
      <c r="AD6" s="25">
        <v>0.9997</v>
      </c>
      <c r="AE6" s="26">
        <f>3*POWER(10,-8)</f>
        <v>3e-8</v>
      </c>
      <c r="AF6" s="26">
        <f>-4*POWER(10,-5)</f>
        <v>-4e-5</v>
      </c>
      <c r="AG6" s="26">
        <v>0.0161</v>
      </c>
      <c r="AH6" s="17">
        <v>36.942</v>
      </c>
      <c r="AI6" s="26">
        <f t="shared" si="3"/>
        <v>6.04000000000001e-10</v>
      </c>
      <c r="AJ6" s="16">
        <f t="shared" si="4"/>
        <v>307.908825250616</v>
      </c>
      <c r="AK6" s="16">
        <f t="shared" si="5"/>
        <v>38.9827834621271</v>
      </c>
      <c r="AL6" s="11">
        <f t="shared" si="6"/>
        <v>11816.155966544</v>
      </c>
      <c r="AM6" s="25">
        <f t="shared" si="7"/>
        <v>0.0155781775932519</v>
      </c>
      <c r="AN6" s="25">
        <f t="shared" si="8"/>
        <v>0.6072807238523</v>
      </c>
      <c r="AO6" s="16">
        <v>531303.56</v>
      </c>
      <c r="AP6" s="16">
        <f t="shared" si="9"/>
        <v>17.1640501330342</v>
      </c>
    </row>
    <row r="7" s="3" customFormat="1" ht="14" spans="1:42">
      <c r="A7" s="13">
        <v>6</v>
      </c>
      <c r="B7" s="14" t="s">
        <v>56</v>
      </c>
      <c r="C7" s="15" t="s">
        <v>57</v>
      </c>
      <c r="D7" s="16">
        <v>1314.03155535063</v>
      </c>
      <c r="E7" s="16">
        <v>38541.4</v>
      </c>
      <c r="F7" s="17">
        <f t="shared" si="0"/>
        <v>3.85414</v>
      </c>
      <c r="G7" s="16">
        <f t="shared" si="1"/>
        <v>1.88815272399113</v>
      </c>
      <c r="H7" s="16">
        <v>0.828687987355298</v>
      </c>
      <c r="I7" s="16">
        <v>0.612252397246139</v>
      </c>
      <c r="J7" s="16">
        <v>-0.0891543412093766</v>
      </c>
      <c r="K7" s="20">
        <v>36.918733770197</v>
      </c>
      <c r="L7" s="16">
        <v>38.0182575799722</v>
      </c>
      <c r="M7" s="16">
        <f t="shared" si="2"/>
        <v>1.0995238097752</v>
      </c>
      <c r="N7" s="16">
        <v>36.9621134440104</v>
      </c>
      <c r="O7" s="16">
        <v>36.9221437242296</v>
      </c>
      <c r="P7" s="16">
        <v>37.0560042658462</v>
      </c>
      <c r="Q7" s="16">
        <v>37.2275545473452</v>
      </c>
      <c r="R7" s="16">
        <v>37.4345261329828</v>
      </c>
      <c r="S7" s="16">
        <v>37.6057135414738</v>
      </c>
      <c r="T7" s="16">
        <v>37.7602008925125</v>
      </c>
      <c r="U7" s="16">
        <v>37.872043066488</v>
      </c>
      <c r="V7" s="16">
        <v>37.9416516640203</v>
      </c>
      <c r="W7" s="16">
        <v>37.9895076584187</v>
      </c>
      <c r="X7" s="16">
        <v>38.0182575799722</v>
      </c>
      <c r="Y7" s="16">
        <v>38.0352717573924</v>
      </c>
      <c r="Z7" s="16">
        <v>38.0460475072069</v>
      </c>
      <c r="AA7" s="16">
        <v>38.0505342872165</v>
      </c>
      <c r="AB7" s="16"/>
      <c r="AC7" s="24" t="s">
        <v>58</v>
      </c>
      <c r="AD7" s="25">
        <v>0.985</v>
      </c>
      <c r="AE7" s="26">
        <f>-3*POWER(10,-8)</f>
        <v>-3e-8</v>
      </c>
      <c r="AF7" s="26">
        <f>1*POWER(10,-5)</f>
        <v>1e-5</v>
      </c>
      <c r="AG7" s="26">
        <v>0.003</v>
      </c>
      <c r="AH7" s="17">
        <v>36.769</v>
      </c>
      <c r="AI7" s="26">
        <f t="shared" si="3"/>
        <v>1.48e-9</v>
      </c>
      <c r="AJ7" s="16">
        <f t="shared" si="4"/>
        <v>324.837600685237</v>
      </c>
      <c r="AK7" s="16">
        <f t="shared" si="5"/>
        <v>37.7704067574336</v>
      </c>
      <c r="AL7" s="11">
        <f t="shared" si="6"/>
        <v>12132.9808904976</v>
      </c>
      <c r="AM7" s="25">
        <f t="shared" si="7"/>
        <v>0.0111064194049998</v>
      </c>
      <c r="AN7" s="25">
        <f t="shared" si="8"/>
        <v>0.419493978545496</v>
      </c>
      <c r="AO7" s="16">
        <v>758066.6</v>
      </c>
      <c r="AP7" s="16">
        <f t="shared" si="9"/>
        <v>19.6688911144899</v>
      </c>
    </row>
    <row r="8" s="3" customFormat="1" ht="14" spans="1:42">
      <c r="A8" s="13">
        <v>7</v>
      </c>
      <c r="B8" s="14" t="s">
        <v>59</v>
      </c>
      <c r="C8" s="15" t="s">
        <v>46</v>
      </c>
      <c r="D8" s="16">
        <v>965</v>
      </c>
      <c r="E8" s="16">
        <v>48064</v>
      </c>
      <c r="F8" s="17">
        <f t="shared" si="0"/>
        <v>4.8064</v>
      </c>
      <c r="G8" s="16">
        <f t="shared" si="1"/>
        <v>1.24168783369896</v>
      </c>
      <c r="H8" s="16">
        <v>0.750227331437847</v>
      </c>
      <c r="I8" s="16">
        <v>0.51009968901053</v>
      </c>
      <c r="J8" s="16">
        <v>-0.0652257617859339</v>
      </c>
      <c r="K8" s="20">
        <v>36.710226876395</v>
      </c>
      <c r="L8" s="16">
        <v>37.7480682441318</v>
      </c>
      <c r="M8" s="16">
        <f t="shared" si="2"/>
        <v>1.0378413677368</v>
      </c>
      <c r="N8" s="16">
        <v>37</v>
      </c>
      <c r="O8" s="16">
        <v>36.9953411326688</v>
      </c>
      <c r="P8" s="16">
        <v>37.1595526475172</v>
      </c>
      <c r="Q8" s="16">
        <v>37.3411881956335</v>
      </c>
      <c r="R8" s="16">
        <v>37.4983055628643</v>
      </c>
      <c r="S8" s="16">
        <v>37.628378960394</v>
      </c>
      <c r="T8" s="16">
        <v>37.7217110003244</v>
      </c>
      <c r="U8" s="16">
        <v>37.7558930099651</v>
      </c>
      <c r="V8" s="16">
        <v>37.7480682441318</v>
      </c>
      <c r="W8" s="16">
        <v>37.7334358461441</v>
      </c>
      <c r="X8" s="16">
        <v>37.6870992887661</v>
      </c>
      <c r="Y8" s="16">
        <v>37.6348424406133</v>
      </c>
      <c r="Z8" s="16">
        <v>37.6026885604858</v>
      </c>
      <c r="AA8" s="16">
        <v>37.5796124456207</v>
      </c>
      <c r="AB8" s="16"/>
      <c r="AC8" s="24" t="s">
        <v>60</v>
      </c>
      <c r="AD8" s="25">
        <v>0.9597</v>
      </c>
      <c r="AE8" s="26">
        <f>-4*POWER(10,-9)</f>
        <v>-4e-9</v>
      </c>
      <c r="AF8" s="26">
        <f>-1*POWER(10,-5)</f>
        <v>-1e-5</v>
      </c>
      <c r="AG8" s="26">
        <v>0.0067</v>
      </c>
      <c r="AH8" s="17">
        <v>36.71</v>
      </c>
      <c r="AI8" s="26">
        <f t="shared" si="3"/>
        <v>7.216e-10</v>
      </c>
      <c r="AJ8" s="16">
        <f t="shared" si="4"/>
        <v>285.942226025388</v>
      </c>
      <c r="AK8" s="16">
        <f t="shared" si="5"/>
        <v>37.7146654208322</v>
      </c>
      <c r="AL8" s="11">
        <f t="shared" si="6"/>
        <v>10686.228234929</v>
      </c>
      <c r="AM8" s="25">
        <f t="shared" si="7"/>
        <v>0.0090861639734795</v>
      </c>
      <c r="AN8" s="25">
        <f t="shared" si="8"/>
        <v>0.342681634218599</v>
      </c>
      <c r="AO8" s="16">
        <v>490231</v>
      </c>
      <c r="AP8" s="16">
        <f t="shared" si="9"/>
        <v>10.1995464380826</v>
      </c>
    </row>
    <row r="9" s="3" customFormat="1" ht="14" spans="1:42">
      <c r="A9" s="13">
        <v>8</v>
      </c>
      <c r="B9" s="14" t="s">
        <v>61</v>
      </c>
      <c r="C9" s="15" t="s">
        <v>57</v>
      </c>
      <c r="D9" s="16">
        <v>907</v>
      </c>
      <c r="E9" s="16">
        <v>48750.398</v>
      </c>
      <c r="F9" s="17">
        <f t="shared" si="0"/>
        <v>4.8750398</v>
      </c>
      <c r="G9" s="16">
        <f t="shared" si="1"/>
        <v>1.15881276943198</v>
      </c>
      <c r="H9" s="16">
        <v>0.76578174615806</v>
      </c>
      <c r="I9" s="16">
        <v>0.530350927193209</v>
      </c>
      <c r="J9" s="16">
        <v>-0.08</v>
      </c>
      <c r="K9" s="20">
        <v>37.6605394151475</v>
      </c>
      <c r="L9" s="16">
        <v>39.1432263183593</v>
      </c>
      <c r="M9" s="16">
        <f t="shared" si="2"/>
        <v>1.4826869032118</v>
      </c>
      <c r="N9" s="16">
        <v>38.139970757988</v>
      </c>
      <c r="O9" s="16">
        <v>38.5533790588378</v>
      </c>
      <c r="P9" s="16">
        <v>38.8845506147904</v>
      </c>
      <c r="Q9" s="16">
        <v>39.0713300203022</v>
      </c>
      <c r="R9" s="16">
        <v>39.1431279749303</v>
      </c>
      <c r="S9" s="16">
        <v>39.1432263183593</v>
      </c>
      <c r="T9" s="16">
        <v>39.0904756518901</v>
      </c>
      <c r="U9" s="16">
        <v>39.0117366585189</v>
      </c>
      <c r="V9" s="16">
        <v>38.9691718637126</v>
      </c>
      <c r="W9" s="16">
        <v>38.9465246328096</v>
      </c>
      <c r="X9" s="16">
        <v>38.9494529833538</v>
      </c>
      <c r="Y9" s="16">
        <v>38.9535726608206</v>
      </c>
      <c r="Z9" s="16">
        <v>38.955845597074</v>
      </c>
      <c r="AA9" s="16">
        <v>38.9489451777325</v>
      </c>
      <c r="AB9" s="16">
        <v>38.9292557151374</v>
      </c>
      <c r="AC9" s="24" t="s">
        <v>62</v>
      </c>
      <c r="AD9" s="25">
        <v>0.9425</v>
      </c>
      <c r="AE9" s="26">
        <f>8*POWER(10,-8)</f>
        <v>8e-8</v>
      </c>
      <c r="AF9" s="26">
        <f>-7*POWER(10,-5)</f>
        <v>-7e-5</v>
      </c>
      <c r="AG9" s="26">
        <v>0.0179</v>
      </c>
      <c r="AH9" s="17">
        <v>37.723</v>
      </c>
      <c r="AI9" s="26">
        <f t="shared" si="3"/>
        <v>2.416e-9</v>
      </c>
      <c r="AJ9" s="16">
        <f t="shared" si="4"/>
        <v>189.264952271296</v>
      </c>
      <c r="AK9" s="16">
        <f t="shared" si="5"/>
        <v>39.1457332467448</v>
      </c>
      <c r="AL9" s="11">
        <f t="shared" si="6"/>
        <v>7327.71188760279</v>
      </c>
      <c r="AM9" s="25">
        <f t="shared" si="7"/>
        <v>0.0109602341638789</v>
      </c>
      <c r="AN9" s="25">
        <f t="shared" si="8"/>
        <v>0.429046402901063</v>
      </c>
      <c r="AO9" s="16">
        <v>284037.602</v>
      </c>
      <c r="AP9" s="16">
        <f t="shared" si="9"/>
        <v>5.8263647816783</v>
      </c>
    </row>
    <row r="10" s="3" customFormat="1" ht="14" spans="1:42">
      <c r="A10" s="13">
        <v>9</v>
      </c>
      <c r="B10" s="14" t="s">
        <v>63</v>
      </c>
      <c r="C10" s="15" t="s">
        <v>43</v>
      </c>
      <c r="D10" s="16">
        <v>1384.707121</v>
      </c>
      <c r="E10" s="16">
        <v>49802.9</v>
      </c>
      <c r="F10" s="17">
        <f t="shared" si="0"/>
        <v>4.98029</v>
      </c>
      <c r="G10" s="16">
        <f t="shared" si="1"/>
        <v>1.75035313790844</v>
      </c>
      <c r="H10" s="16">
        <v>0.914501192522983</v>
      </c>
      <c r="I10" s="16">
        <v>0.725674591812433</v>
      </c>
      <c r="J10" s="16">
        <v>-0.0769623503964108</v>
      </c>
      <c r="K10" s="20">
        <v>36.8961535644531</v>
      </c>
      <c r="L10" s="16">
        <v>38.2478172508446</v>
      </c>
      <c r="M10" s="16">
        <f t="shared" si="2"/>
        <v>1.3516636863915</v>
      </c>
      <c r="N10" s="16">
        <v>37.151814237554</v>
      </c>
      <c r="O10" s="16">
        <v>37.5125736690067</v>
      </c>
      <c r="P10" s="16">
        <v>37.8092529919682</v>
      </c>
      <c r="Q10" s="16">
        <v>38.0146758796632</v>
      </c>
      <c r="R10" s="16">
        <v>38.118015537321</v>
      </c>
      <c r="S10" s="16">
        <v>38.1861802499505</v>
      </c>
      <c r="T10" s="16">
        <v>38.2286801601978</v>
      </c>
      <c r="U10" s="16">
        <v>38.2478172508446</v>
      </c>
      <c r="V10" s="16">
        <v>38.2930746196228</v>
      </c>
      <c r="W10" s="16">
        <v>38.3330538141647</v>
      </c>
      <c r="X10" s="16">
        <v>38.3503763138051</v>
      </c>
      <c r="Y10" s="16">
        <v>38.3600929611397</v>
      </c>
      <c r="Z10" s="16">
        <v>38.3465657533051</v>
      </c>
      <c r="AA10" s="16">
        <v>38.3284183633517</v>
      </c>
      <c r="AB10" s="16"/>
      <c r="AC10" s="24" t="s">
        <v>64</v>
      </c>
      <c r="AD10" s="25">
        <v>0.9907</v>
      </c>
      <c r="AE10" s="26">
        <f>5*POWER(10,-8)</f>
        <v>5e-8</v>
      </c>
      <c r="AF10" s="26">
        <f>-5*POWER(10,-5)</f>
        <v>-5e-5</v>
      </c>
      <c r="AG10" s="26">
        <v>0.0149</v>
      </c>
      <c r="AH10" s="17">
        <v>36.782</v>
      </c>
      <c r="AI10" s="26">
        <f t="shared" si="3"/>
        <v>1.06e-9</v>
      </c>
      <c r="AJ10" s="16">
        <f t="shared" si="4"/>
        <v>224.807862692669</v>
      </c>
      <c r="AK10" s="16">
        <f t="shared" si="5"/>
        <v>38.1727818506064</v>
      </c>
      <c r="AL10" s="11">
        <f t="shared" si="6"/>
        <v>8487.96421733285</v>
      </c>
      <c r="AM10" s="25">
        <f t="shared" si="7"/>
        <v>0.0109044841799115</v>
      </c>
      <c r="AN10" s="25">
        <f t="shared" si="8"/>
        <v>0.416254495793152</v>
      </c>
      <c r="AO10" s="16">
        <v>432482.1</v>
      </c>
      <c r="AP10" s="16">
        <f t="shared" si="9"/>
        <v>8.68387383064038</v>
      </c>
    </row>
    <row r="11" s="3" customFormat="1" ht="14" spans="1:42">
      <c r="A11" s="13">
        <v>10</v>
      </c>
      <c r="B11" s="14" t="s">
        <v>65</v>
      </c>
      <c r="C11" s="15" t="s">
        <v>43</v>
      </c>
      <c r="D11" s="16">
        <v>1171.11005373172</v>
      </c>
      <c r="E11" s="16">
        <v>56789.602</v>
      </c>
      <c r="F11" s="17">
        <f t="shared" si="0"/>
        <v>5.6789602</v>
      </c>
      <c r="G11" s="16">
        <f t="shared" si="1"/>
        <v>1.38630364395097</v>
      </c>
      <c r="H11" s="16">
        <v>0.854729100130498</v>
      </c>
      <c r="I11" s="16">
        <v>0.646695575676858</v>
      </c>
      <c r="J11" s="16">
        <v>-0.12</v>
      </c>
      <c r="K11" s="20">
        <v>37.9888162323922</v>
      </c>
      <c r="L11" s="16">
        <v>39.113310852589</v>
      </c>
      <c r="M11" s="16">
        <f t="shared" si="2"/>
        <v>1.1244946201968</v>
      </c>
      <c r="N11" s="16">
        <v>38.1086137718129</v>
      </c>
      <c r="O11" s="16">
        <v>38.3057775559768</v>
      </c>
      <c r="P11" s="16">
        <v>38.5473823917722</v>
      </c>
      <c r="Q11" s="16">
        <v>38.7547949310532</v>
      </c>
      <c r="R11" s="16">
        <v>38.8809547883918</v>
      </c>
      <c r="S11" s="16">
        <v>38.9968381800448</v>
      </c>
      <c r="T11" s="16">
        <v>39.0706159627363</v>
      </c>
      <c r="U11" s="16">
        <v>39.113310852589</v>
      </c>
      <c r="V11" s="16">
        <v>39.1440232739963</v>
      </c>
      <c r="W11" s="16">
        <v>39.1495845301967</v>
      </c>
      <c r="X11" s="16">
        <v>39.1572156479779</v>
      </c>
      <c r="Y11" s="16">
        <v>39.1516701472745</v>
      </c>
      <c r="Z11" s="16">
        <v>39.1314971444789</v>
      </c>
      <c r="AA11" s="16">
        <v>39.0996558236164</v>
      </c>
      <c r="AB11" s="16">
        <v>39.057612932977</v>
      </c>
      <c r="AC11" s="24" t="s">
        <v>66</v>
      </c>
      <c r="AD11" s="25">
        <v>0.998</v>
      </c>
      <c r="AE11" s="26">
        <f>2*POWER(10,-8)</f>
        <v>2e-8</v>
      </c>
      <c r="AF11" s="26">
        <f>-3*POWER(10,-5)</f>
        <v>-3e-5</v>
      </c>
      <c r="AG11" s="26">
        <v>0.0109</v>
      </c>
      <c r="AH11" s="17">
        <v>37.781</v>
      </c>
      <c r="AI11" s="26">
        <f t="shared" si="3"/>
        <v>9.84e-10</v>
      </c>
      <c r="AJ11" s="16">
        <f t="shared" si="4"/>
        <v>238.593547644031</v>
      </c>
      <c r="AK11" s="16">
        <f t="shared" si="5"/>
        <v>38.945510969773</v>
      </c>
      <c r="AL11" s="11">
        <f t="shared" si="6"/>
        <v>9204.93380886785</v>
      </c>
      <c r="AM11" s="25">
        <f t="shared" si="7"/>
        <v>0.00938575469524255</v>
      </c>
      <c r="AN11" s="25">
        <f t="shared" si="8"/>
        <v>0.365533012443167</v>
      </c>
      <c r="AO11" s="16">
        <v>446735.398</v>
      </c>
      <c r="AP11" s="16">
        <f t="shared" si="9"/>
        <v>7.86649989200488</v>
      </c>
    </row>
    <row r="12" s="3" customFormat="1" ht="26" spans="1:42">
      <c r="A12" s="13">
        <v>11</v>
      </c>
      <c r="B12" s="14" t="s">
        <v>67</v>
      </c>
      <c r="C12" s="15" t="s">
        <v>43</v>
      </c>
      <c r="D12" s="16">
        <v>1125</v>
      </c>
      <c r="E12" s="16">
        <v>82299.5</v>
      </c>
      <c r="F12" s="17">
        <f t="shared" si="0"/>
        <v>8.22995</v>
      </c>
      <c r="G12" s="16">
        <f t="shared" si="1"/>
        <v>1.10623906826585</v>
      </c>
      <c r="H12" s="16">
        <v>0.813278996563972</v>
      </c>
      <c r="I12" s="16">
        <v>0.59219048996555</v>
      </c>
      <c r="J12" s="16">
        <v>-0.08</v>
      </c>
      <c r="K12" s="20">
        <v>38.5306902091733</v>
      </c>
      <c r="L12" s="16">
        <v>38.8877625586702</v>
      </c>
      <c r="M12" s="16">
        <f t="shared" si="2"/>
        <v>0.357072349496896</v>
      </c>
      <c r="N12" s="16">
        <v>38.5746028987506</v>
      </c>
      <c r="O12" s="16">
        <v>38.6219765434052</v>
      </c>
      <c r="P12" s="16">
        <v>38.7062612073174</v>
      </c>
      <c r="Q12" s="16">
        <v>38.798485510128</v>
      </c>
      <c r="R12" s="16">
        <v>38.8517250039664</v>
      </c>
      <c r="S12" s="16">
        <v>38.8739954808375</v>
      </c>
      <c r="T12" s="16">
        <v>38.8877625586702</v>
      </c>
      <c r="U12" s="16">
        <v>38.8870899265095</v>
      </c>
      <c r="V12" s="16">
        <v>38.8859615914096</v>
      </c>
      <c r="W12" s="16">
        <v>38.9022397627254</v>
      </c>
      <c r="X12" s="16">
        <v>38.9299405083889</v>
      </c>
      <c r="Y12" s="16">
        <v>38.9539780784829</v>
      </c>
      <c r="Z12" s="16">
        <v>38.9836355079892</v>
      </c>
      <c r="AA12" s="16">
        <v>39.0174569223684</v>
      </c>
      <c r="AB12" s="16">
        <v>39.0530036213294</v>
      </c>
      <c r="AC12" s="24" t="s">
        <v>68</v>
      </c>
      <c r="AD12" s="25">
        <v>0.986</v>
      </c>
      <c r="AE12" s="26">
        <f>2*POWER(10,-8)</f>
        <v>2e-8</v>
      </c>
      <c r="AF12" s="26">
        <f>-2*POWER(10,-5)</f>
        <v>-2e-5</v>
      </c>
      <c r="AG12" s="26">
        <v>0.0045</v>
      </c>
      <c r="AH12" s="17">
        <v>38.43</v>
      </c>
      <c r="AI12" s="26">
        <f t="shared" si="3"/>
        <v>5.2e-10</v>
      </c>
      <c r="AJ12" s="16">
        <f t="shared" si="4"/>
        <v>143.30409581681</v>
      </c>
      <c r="AK12" s="16">
        <f t="shared" si="5"/>
        <v>38.7230051949313</v>
      </c>
      <c r="AL12" s="11">
        <f t="shared" si="6"/>
        <v>5535.87184845885</v>
      </c>
      <c r="AM12" s="25">
        <f t="shared" si="7"/>
        <v>0.00239556721043121</v>
      </c>
      <c r="AN12" s="25">
        <f t="shared" si="8"/>
        <v>0.0927635615343348</v>
      </c>
      <c r="AO12" s="16">
        <v>224688.5</v>
      </c>
      <c r="AP12" s="16">
        <f t="shared" si="9"/>
        <v>2.73013201781299</v>
      </c>
    </row>
    <row r="13" s="3" customFormat="1" ht="14" spans="1:42">
      <c r="A13" s="13">
        <v>12</v>
      </c>
      <c r="B13" s="14" t="s">
        <v>69</v>
      </c>
      <c r="C13" s="15" t="s">
        <v>57</v>
      </c>
      <c r="D13" s="16">
        <v>1335.889372</v>
      </c>
      <c r="E13" s="16">
        <v>84906.2</v>
      </c>
      <c r="F13" s="17">
        <f t="shared" si="0"/>
        <v>8.49062</v>
      </c>
      <c r="G13" s="16">
        <f t="shared" si="1"/>
        <v>1.29328982434686</v>
      </c>
      <c r="H13" s="16">
        <v>0.59195505970336</v>
      </c>
      <c r="I13" s="16">
        <v>0.304035378857813</v>
      </c>
      <c r="J13" s="16">
        <v>-0.126604981136818</v>
      </c>
      <c r="K13" s="20">
        <v>38.6714669085563</v>
      </c>
      <c r="L13" s="16">
        <v>38.8335803855936</v>
      </c>
      <c r="M13" s="16">
        <f t="shared" si="2"/>
        <v>0.162113477037302</v>
      </c>
      <c r="N13" s="16">
        <v>38.677780692459</v>
      </c>
      <c r="O13" s="16">
        <v>38.7669243566768</v>
      </c>
      <c r="P13" s="16">
        <v>38.805540561676</v>
      </c>
      <c r="Q13" s="16">
        <v>38.8048572956216</v>
      </c>
      <c r="R13" s="16">
        <v>38.8145799854133</v>
      </c>
      <c r="S13" s="16">
        <v>38.828132661586</v>
      </c>
      <c r="T13" s="16">
        <v>38.8335803855936</v>
      </c>
      <c r="U13" s="16">
        <v>38.8260610381518</v>
      </c>
      <c r="V13" s="16">
        <v>38.7844712138971</v>
      </c>
      <c r="W13" s="16">
        <v>38.7310783163148</v>
      </c>
      <c r="X13" s="16">
        <v>38.6802598945332</v>
      </c>
      <c r="Y13" s="16">
        <v>38.6253484254849</v>
      </c>
      <c r="Z13" s="16">
        <v>38.5843780340002</v>
      </c>
      <c r="AA13" s="16">
        <v>38.5614943851319</v>
      </c>
      <c r="AB13" s="16"/>
      <c r="AC13" s="24" t="s">
        <v>70</v>
      </c>
      <c r="AD13" s="25">
        <v>0.9744</v>
      </c>
      <c r="AE13" s="26">
        <f>1*POWER(10,-8)</f>
        <v>1e-8</v>
      </c>
      <c r="AF13" s="26">
        <f>-1*POWER(10,-5)</f>
        <v>-1e-5</v>
      </c>
      <c r="AG13" s="26">
        <v>0.0032</v>
      </c>
      <c r="AH13" s="17">
        <v>38.6</v>
      </c>
      <c r="AI13" s="26">
        <f t="shared" si="3"/>
        <v>1.6e-11</v>
      </c>
      <c r="AJ13" s="16">
        <f t="shared" si="4"/>
        <v>266.666666666667</v>
      </c>
      <c r="AK13" s="16">
        <f t="shared" si="5"/>
        <v>38.9318518518519</v>
      </c>
      <c r="AL13" s="11">
        <f t="shared" si="6"/>
        <v>10356.5432098765</v>
      </c>
      <c r="AM13" s="25">
        <f t="shared" si="7"/>
        <v>0.00243540469576486</v>
      </c>
      <c r="AN13" s="25">
        <f t="shared" si="8"/>
        <v>0.0948148148148221</v>
      </c>
      <c r="AO13" s="16">
        <v>579503.8</v>
      </c>
      <c r="AP13" s="16">
        <f t="shared" si="9"/>
        <v>6.82522359969001</v>
      </c>
    </row>
    <row r="14" s="3" customFormat="1" ht="14" spans="1:42">
      <c r="A14" s="13">
        <v>13</v>
      </c>
      <c r="B14" s="14" t="s">
        <v>71</v>
      </c>
      <c r="C14" s="15" t="s">
        <v>54</v>
      </c>
      <c r="D14" s="16">
        <v>1326.951408</v>
      </c>
      <c r="E14" s="16">
        <v>90401.8</v>
      </c>
      <c r="F14" s="17">
        <f t="shared" si="0"/>
        <v>9.04018</v>
      </c>
      <c r="G14" s="16">
        <f t="shared" si="1"/>
        <v>1.24497763188605</v>
      </c>
      <c r="H14" s="16">
        <v>0.558983710722303</v>
      </c>
      <c r="I14" s="16">
        <v>0.257264356156263</v>
      </c>
      <c r="J14" s="16">
        <v>0.00533614348387345</v>
      </c>
      <c r="K14" s="20">
        <v>36.8085133769724</v>
      </c>
      <c r="L14" s="16">
        <v>36.965941619873</v>
      </c>
      <c r="M14" s="16">
        <f t="shared" si="2"/>
        <v>0.1574282429006</v>
      </c>
      <c r="N14" s="16">
        <v>36.9897035352226</v>
      </c>
      <c r="O14" s="16">
        <v>37.0290890502929</v>
      </c>
      <c r="P14" s="16">
        <v>37.0470388127469</v>
      </c>
      <c r="Q14" s="16">
        <v>36.9737487792968</v>
      </c>
      <c r="R14" s="16">
        <v>36.965941619873</v>
      </c>
      <c r="S14" s="16">
        <v>36.9642556335831</v>
      </c>
      <c r="T14" s="16">
        <v>37.005354452726</v>
      </c>
      <c r="U14" s="16">
        <v>37.0674005563582</v>
      </c>
      <c r="V14" s="16">
        <v>37.1512363631411</v>
      </c>
      <c r="W14" s="16">
        <v>37.2070800424319</v>
      </c>
      <c r="X14" s="16">
        <v>37.2801448592981</v>
      </c>
      <c r="Y14" s="16">
        <v>37.3574359384</v>
      </c>
      <c r="Z14" s="16">
        <v>37.4171541459332</v>
      </c>
      <c r="AA14" s="16">
        <v>37.4885410154419</v>
      </c>
      <c r="AB14" s="16"/>
      <c r="AC14" s="24" t="s">
        <v>72</v>
      </c>
      <c r="AD14" s="25">
        <v>0.9721</v>
      </c>
      <c r="AE14" s="26">
        <f>-8*POWER(10,-8)</f>
        <v>-8e-8</v>
      </c>
      <c r="AF14" s="26">
        <f>1*POWER(10,-5)</f>
        <v>1e-5</v>
      </c>
      <c r="AG14" s="26">
        <v>0.0022</v>
      </c>
      <c r="AH14" s="17">
        <v>37.094</v>
      </c>
      <c r="AI14" s="26">
        <f t="shared" si="3"/>
        <v>2.512e-9</v>
      </c>
      <c r="AJ14" s="16">
        <f t="shared" si="4"/>
        <v>146.083034051181</v>
      </c>
      <c r="AK14" s="16">
        <f t="shared" si="5"/>
        <v>37.3793892927337</v>
      </c>
      <c r="AL14" s="11">
        <f t="shared" si="6"/>
        <v>5443.56171166552</v>
      </c>
      <c r="AM14" s="25">
        <f t="shared" si="7"/>
        <v>0.00310098048641326</v>
      </c>
      <c r="AN14" s="25">
        <f t="shared" si="8"/>
        <v>0.115912756790812</v>
      </c>
      <c r="AO14" s="16">
        <v>260775.2</v>
      </c>
      <c r="AP14" s="16">
        <f t="shared" si="9"/>
        <v>2.88462397872609</v>
      </c>
    </row>
    <row r="15" s="3" customFormat="1" ht="14" spans="1:42">
      <c r="A15" s="13">
        <v>14</v>
      </c>
      <c r="B15" s="14" t="s">
        <v>73</v>
      </c>
      <c r="C15" s="15" t="s">
        <v>51</v>
      </c>
      <c r="D15" s="16">
        <v>1225</v>
      </c>
      <c r="E15" s="16">
        <v>101556</v>
      </c>
      <c r="F15" s="17">
        <f t="shared" si="0"/>
        <v>10.1556</v>
      </c>
      <c r="G15" s="16">
        <f t="shared" si="1"/>
        <v>1.08437217044862</v>
      </c>
      <c r="H15" s="16">
        <v>0.709083905168201</v>
      </c>
      <c r="I15" s="16">
        <v>0.455687662170511</v>
      </c>
      <c r="J15" s="16">
        <v>-0.01</v>
      </c>
      <c r="K15" s="20">
        <v>36.7975504377247</v>
      </c>
      <c r="L15" s="16">
        <v>38.7818114648905</v>
      </c>
      <c r="M15" s="16">
        <f t="shared" si="2"/>
        <v>1.9842610271658</v>
      </c>
      <c r="N15" s="16">
        <v>37.2544821963948</v>
      </c>
      <c r="O15" s="16">
        <v>37.7473321444746</v>
      </c>
      <c r="P15" s="16">
        <v>38.1354669513124</v>
      </c>
      <c r="Q15" s="16">
        <v>38.4522332912538</v>
      </c>
      <c r="R15" s="16">
        <v>38.6582804619511</v>
      </c>
      <c r="S15" s="16">
        <v>38.795414181973</v>
      </c>
      <c r="T15" s="16">
        <v>38.8529053842091</v>
      </c>
      <c r="U15" s="16">
        <v>38.8592874174207</v>
      </c>
      <c r="V15" s="16">
        <v>38.8366332841277</v>
      </c>
      <c r="W15" s="16">
        <v>38.7818114648905</v>
      </c>
      <c r="X15" s="16">
        <v>38.6954571735133</v>
      </c>
      <c r="Y15" s="16">
        <v>38.612724224196</v>
      </c>
      <c r="Z15" s="16">
        <v>38.5234813804593</v>
      </c>
      <c r="AA15" s="16">
        <v>38.4517817784682</v>
      </c>
      <c r="AB15" s="16">
        <v>38.4000355931332</v>
      </c>
      <c r="AC15" s="24" t="s">
        <v>74</v>
      </c>
      <c r="AD15" s="25">
        <v>0.9998</v>
      </c>
      <c r="AE15" s="26">
        <f>7*POWER(10,-8)</f>
        <v>7e-8</v>
      </c>
      <c r="AF15" s="26">
        <f>-7*POWER(10,-5)</f>
        <v>-7e-5</v>
      </c>
      <c r="AG15" s="26">
        <v>0.023</v>
      </c>
      <c r="AH15" s="17">
        <v>36.622</v>
      </c>
      <c r="AI15" s="26">
        <f t="shared" si="3"/>
        <v>2.80000000000003e-10</v>
      </c>
      <c r="AJ15" s="16">
        <f t="shared" si="4"/>
        <v>293.492379688853</v>
      </c>
      <c r="AK15" s="16">
        <f t="shared" si="5"/>
        <v>39.1123350267358</v>
      </c>
      <c r="AL15" s="11">
        <f t="shared" si="6"/>
        <v>11278.8225113677</v>
      </c>
      <c r="AM15" s="25">
        <f t="shared" si="7"/>
        <v>0.0174533290285779</v>
      </c>
      <c r="AN15" s="25">
        <f t="shared" si="8"/>
        <v>0.682640452297594</v>
      </c>
      <c r="AO15" s="16">
        <v>625864</v>
      </c>
      <c r="AP15" s="16">
        <f t="shared" si="9"/>
        <v>6.16274764661861</v>
      </c>
    </row>
    <row r="16" s="3" customFormat="1" ht="14" spans="1:42">
      <c r="A16" s="13">
        <v>15</v>
      </c>
      <c r="B16" s="14" t="s">
        <v>75</v>
      </c>
      <c r="C16" s="15" t="s">
        <v>57</v>
      </c>
      <c r="D16" s="16">
        <v>1635.16384520133</v>
      </c>
      <c r="E16" s="16">
        <v>137916.6</v>
      </c>
      <c r="F16" s="17">
        <f t="shared" si="0"/>
        <v>13.79166</v>
      </c>
      <c r="G16" s="16">
        <f t="shared" si="1"/>
        <v>1.24207572162833</v>
      </c>
      <c r="H16" s="16">
        <v>0.840792483249247</v>
      </c>
      <c r="I16" s="16">
        <v>0.629707283630276</v>
      </c>
      <c r="J16" s="16">
        <v>-0.107191901734185</v>
      </c>
      <c r="K16" s="20">
        <v>37.4322241758688</v>
      </c>
      <c r="L16" s="16">
        <v>38.0326580572621</v>
      </c>
      <c r="M16" s="16">
        <f t="shared" si="2"/>
        <v>0.6004338813933</v>
      </c>
      <c r="N16" s="16">
        <v>37.4723311148548</v>
      </c>
      <c r="O16" s="16">
        <v>37.5098990145596</v>
      </c>
      <c r="P16" s="16">
        <v>37.5600651206308</v>
      </c>
      <c r="Q16" s="16">
        <v>37.654492013528</v>
      </c>
      <c r="R16" s="16">
        <v>37.7656198531862</v>
      </c>
      <c r="S16" s="16">
        <v>37.8432758395954</v>
      </c>
      <c r="T16" s="16">
        <v>37.9252065689109</v>
      </c>
      <c r="U16" s="16">
        <v>37.9844388901509</v>
      </c>
      <c r="V16" s="16">
        <v>38.0073481627873</v>
      </c>
      <c r="W16" s="16">
        <v>38.0269904155505</v>
      </c>
      <c r="X16" s="16">
        <v>38.0280619556119</v>
      </c>
      <c r="Y16" s="16">
        <v>38.0326580572621</v>
      </c>
      <c r="Z16" s="16">
        <v>38.0107299322369</v>
      </c>
      <c r="AA16" s="16">
        <v>37.9830769523245</v>
      </c>
      <c r="AB16" s="16">
        <v>37.9497194386952</v>
      </c>
      <c r="AC16" s="24" t="s">
        <v>76</v>
      </c>
      <c r="AD16" s="25">
        <v>0.9877</v>
      </c>
      <c r="AE16" s="26">
        <f>-1*POWER(10,-8)</f>
        <v>-1e-8</v>
      </c>
      <c r="AF16" s="26">
        <f>2*POWER(10,-6)</f>
        <v>2e-6</v>
      </c>
      <c r="AG16" s="26">
        <v>0.0026</v>
      </c>
      <c r="AH16" s="17">
        <v>37.359</v>
      </c>
      <c r="AI16" s="26">
        <f t="shared" si="3"/>
        <v>3.28e-10</v>
      </c>
      <c r="AJ16" s="16">
        <f t="shared" si="4"/>
        <v>368.512837937914</v>
      </c>
      <c r="AK16" s="16">
        <f t="shared" si="5"/>
        <v>38.0882900602424</v>
      </c>
      <c r="AL16" s="11">
        <f t="shared" si="6"/>
        <v>13931.0711916195</v>
      </c>
      <c r="AM16" s="25">
        <f t="shared" si="7"/>
        <v>0.00747737904355582</v>
      </c>
      <c r="AN16" s="25">
        <f t="shared" si="8"/>
        <v>0.284800581901332</v>
      </c>
      <c r="AO16" s="16">
        <v>1023313.4</v>
      </c>
      <c r="AP16" s="16">
        <f t="shared" si="9"/>
        <v>7.41979863192683</v>
      </c>
    </row>
    <row r="17" s="3" customFormat="1" ht="14" spans="1:42">
      <c r="A17" s="13">
        <v>16</v>
      </c>
      <c r="B17" s="14" t="s">
        <v>77</v>
      </c>
      <c r="C17" s="15" t="s">
        <v>57</v>
      </c>
      <c r="D17" s="16">
        <v>2503.05901132305</v>
      </c>
      <c r="E17" s="16">
        <v>197652.1</v>
      </c>
      <c r="F17" s="17">
        <f t="shared" si="0"/>
        <v>19.76521</v>
      </c>
      <c r="G17" s="16">
        <f t="shared" si="1"/>
        <v>1.58823747826619</v>
      </c>
      <c r="H17" s="16">
        <v>0.929866582022181</v>
      </c>
      <c r="I17" s="16">
        <v>0.751382007662739</v>
      </c>
      <c r="J17" s="16">
        <v>-0.127171426707978</v>
      </c>
      <c r="K17" s="20">
        <v>36.3342213023792</v>
      </c>
      <c r="L17" s="16">
        <v>37.6709766756153</v>
      </c>
      <c r="M17" s="16">
        <f t="shared" si="2"/>
        <v>1.3367553732361</v>
      </c>
      <c r="N17" s="16">
        <v>36.6135455362157</v>
      </c>
      <c r="O17" s="16">
        <v>36.8975471228211</v>
      </c>
      <c r="P17" s="16">
        <v>37.1805245004049</v>
      </c>
      <c r="Q17" s="16">
        <v>37.3908476231461</v>
      </c>
      <c r="R17" s="16">
        <v>37.5388844369471</v>
      </c>
      <c r="S17" s="16">
        <v>37.6202282988817</v>
      </c>
      <c r="T17" s="16">
        <v>37.6538014463869</v>
      </c>
      <c r="U17" s="16">
        <v>37.6709766756153</v>
      </c>
      <c r="V17" s="16">
        <v>37.6691502950277</v>
      </c>
      <c r="W17" s="16">
        <v>37.6539502622908</v>
      </c>
      <c r="X17" s="16">
        <v>37.6335021631439</v>
      </c>
      <c r="Y17" s="16">
        <v>37.6052988785032</v>
      </c>
      <c r="Z17" s="16">
        <v>37.5863297453086</v>
      </c>
      <c r="AA17" s="16">
        <v>37.5865071344755</v>
      </c>
      <c r="AB17" s="16"/>
      <c r="AC17" s="24" t="s">
        <v>78</v>
      </c>
      <c r="AD17" s="25">
        <v>0.9986</v>
      </c>
      <c r="AE17" s="26">
        <f>5*POWER(10,-8)</f>
        <v>5e-8</v>
      </c>
      <c r="AF17" s="26">
        <f>-5*POWER(10,-5)</f>
        <v>-5e-5</v>
      </c>
      <c r="AG17" s="26">
        <v>0.0152</v>
      </c>
      <c r="AH17" s="17">
        <v>36.181</v>
      </c>
      <c r="AI17" s="26">
        <f t="shared" si="3"/>
        <v>8.8e-10</v>
      </c>
      <c r="AJ17" s="16">
        <f t="shared" si="4"/>
        <v>234.450686838724</v>
      </c>
      <c r="AK17" s="16">
        <f t="shared" si="5"/>
        <v>37.6406482173132</v>
      </c>
      <c r="AL17" s="11">
        <f t="shared" si="6"/>
        <v>8723.39308849949</v>
      </c>
      <c r="AM17" s="25">
        <f t="shared" si="7"/>
        <v>0.0114996223274871</v>
      </c>
      <c r="AN17" s="25">
        <f t="shared" si="8"/>
        <v>0.432853238660901</v>
      </c>
      <c r="AO17" s="16">
        <v>715105.9</v>
      </c>
      <c r="AP17" s="16">
        <f t="shared" si="9"/>
        <v>3.61800304676753</v>
      </c>
    </row>
    <row r="18" s="1" customFormat="1" ht="14" spans="1:42">
      <c r="A18" s="13">
        <v>17</v>
      </c>
      <c r="B18" s="14" t="s">
        <v>79</v>
      </c>
      <c r="C18" s="15" t="s">
        <v>57</v>
      </c>
      <c r="D18" s="16">
        <v>2498.287031</v>
      </c>
      <c r="E18" s="16">
        <v>344354</v>
      </c>
      <c r="F18" s="17">
        <f t="shared" si="0"/>
        <v>34.4354</v>
      </c>
      <c r="G18" s="16">
        <f t="shared" si="1"/>
        <v>1.20097740139034</v>
      </c>
      <c r="H18" s="16">
        <v>0.855218476510736</v>
      </c>
      <c r="I18" s="16">
        <v>0.65808349280139</v>
      </c>
      <c r="J18" s="16">
        <v>-0.140841620742023</v>
      </c>
      <c r="K18" s="20">
        <v>37.4892388184865</v>
      </c>
      <c r="L18" s="16">
        <v>39.408966033153</v>
      </c>
      <c r="M18" s="16">
        <f t="shared" si="2"/>
        <v>1.9197272146665</v>
      </c>
      <c r="N18" s="16">
        <v>37.6737996852144</v>
      </c>
      <c r="O18" s="16">
        <v>37.8557547433035</v>
      </c>
      <c r="P18" s="16">
        <v>38.0691381057947</v>
      </c>
      <c r="Q18" s="16">
        <v>38.3176496016417</v>
      </c>
      <c r="R18" s="16">
        <v>38.5342118186512</v>
      </c>
      <c r="S18" s="16">
        <v>38.7514073679461</v>
      </c>
      <c r="T18" s="16">
        <v>38.9180708069732</v>
      </c>
      <c r="U18" s="16">
        <v>39.0603387059475</v>
      </c>
      <c r="V18" s="16">
        <v>39.1601244561915</v>
      </c>
      <c r="W18" s="16">
        <v>39.2361115256228</v>
      </c>
      <c r="X18" s="16">
        <v>39.3035300822609</v>
      </c>
      <c r="Y18" s="16">
        <v>39.357362085111</v>
      </c>
      <c r="Z18" s="16">
        <v>39.408966033153</v>
      </c>
      <c r="AA18" s="16">
        <v>39.4539569759053</v>
      </c>
      <c r="AB18" s="16">
        <v>39.4934099557785</v>
      </c>
      <c r="AC18" s="24" t="s">
        <v>80</v>
      </c>
      <c r="AD18" s="25">
        <v>0.9972</v>
      </c>
      <c r="AE18" s="26">
        <f>1*POWER(10,-8)</f>
        <v>1e-8</v>
      </c>
      <c r="AF18" s="26">
        <f>-2*POWER(10,-5)</f>
        <v>-2e-5</v>
      </c>
      <c r="AG18" s="26">
        <v>0.0109</v>
      </c>
      <c r="AH18" s="17">
        <v>37.292</v>
      </c>
      <c r="AI18" s="26">
        <f t="shared" si="3"/>
        <v>2.92e-10</v>
      </c>
      <c r="AJ18" s="16">
        <f t="shared" si="4"/>
        <v>381.866541822749</v>
      </c>
      <c r="AK18" s="16">
        <f t="shared" si="5"/>
        <v>39.0947498321542</v>
      </c>
      <c r="AL18" s="11">
        <f t="shared" si="6"/>
        <v>14717.2270337274</v>
      </c>
      <c r="AM18" s="25">
        <f t="shared" si="7"/>
        <v>0.0141838177667197</v>
      </c>
      <c r="AN18" s="25">
        <f t="shared" si="8"/>
        <v>0.554512807254771</v>
      </c>
      <c r="AO18" s="16">
        <v>1368006</v>
      </c>
      <c r="AP18" s="16">
        <f t="shared" si="9"/>
        <v>3.97267346974335</v>
      </c>
    </row>
    <row r="19" s="1" customFormat="1" ht="14" spans="1:42">
      <c r="A19" s="13">
        <v>18</v>
      </c>
      <c r="B19" s="14" t="s">
        <v>81</v>
      </c>
      <c r="C19" s="15" t="s">
        <v>57</v>
      </c>
      <c r="D19" s="16">
        <v>2877.434291</v>
      </c>
      <c r="E19" s="16">
        <v>355942</v>
      </c>
      <c r="F19" s="17">
        <f t="shared" si="0"/>
        <v>35.5942</v>
      </c>
      <c r="G19" s="16">
        <f t="shared" si="1"/>
        <v>1.36053859052532</v>
      </c>
      <c r="H19" s="16">
        <v>0.883357593071851</v>
      </c>
      <c r="I19" s="16">
        <v>0.686494028763446</v>
      </c>
      <c r="J19" s="16">
        <v>-0.123449443027222</v>
      </c>
      <c r="K19" s="20">
        <v>36.5390250466086</v>
      </c>
      <c r="L19" s="16">
        <v>38.5287175978089</v>
      </c>
      <c r="M19" s="16">
        <f t="shared" si="2"/>
        <v>1.9896925512003</v>
      </c>
      <c r="N19" s="16">
        <v>36.7943259431485</v>
      </c>
      <c r="O19" s="16">
        <v>37.1134749192458</v>
      </c>
      <c r="P19" s="16">
        <v>37.4198395765382</v>
      </c>
      <c r="Q19" s="16">
        <v>37.6779420651033</v>
      </c>
      <c r="R19" s="16">
        <v>37.9242916267459</v>
      </c>
      <c r="S19" s="16">
        <v>38.0969100184946</v>
      </c>
      <c r="T19" s="16">
        <v>38.2435120584939</v>
      </c>
      <c r="U19" s="16">
        <v>38.3523294209903</v>
      </c>
      <c r="V19" s="16">
        <v>38.4272652744768</v>
      </c>
      <c r="W19" s="16">
        <v>38.4852640120709</v>
      </c>
      <c r="X19" s="16">
        <v>38.512222273047</v>
      </c>
      <c r="Y19" s="16">
        <v>38.5320262383977</v>
      </c>
      <c r="Z19" s="16">
        <v>38.534198904396</v>
      </c>
      <c r="AA19" s="16">
        <v>38.5287175978089</v>
      </c>
      <c r="AB19" s="16">
        <v>38.5236597791206</v>
      </c>
      <c r="AC19" s="24" t="s">
        <v>82</v>
      </c>
      <c r="AD19" s="25">
        <v>0.9996</v>
      </c>
      <c r="AE19" s="26">
        <f>2*POWER(10,-8)</f>
        <v>2e-8</v>
      </c>
      <c r="AF19" s="26">
        <f>-3*POWER(10,-5)</f>
        <v>-3e-5</v>
      </c>
      <c r="AG19" s="26">
        <v>0.0148</v>
      </c>
      <c r="AH19" s="17">
        <v>36.356</v>
      </c>
      <c r="AI19" s="26">
        <f t="shared" si="3"/>
        <v>4.80000000000002e-11</v>
      </c>
      <c r="AJ19" s="16">
        <f t="shared" si="4"/>
        <v>442.264973081037</v>
      </c>
      <c r="AK19" s="16">
        <f t="shared" si="5"/>
        <v>38.7636980035892</v>
      </c>
      <c r="AL19" s="11">
        <f t="shared" si="6"/>
        <v>16852.6435189509</v>
      </c>
      <c r="AM19" s="25">
        <f t="shared" si="7"/>
        <v>0.0169846764430737</v>
      </c>
      <c r="AN19" s="25">
        <f t="shared" si="8"/>
        <v>0.658388868327985</v>
      </c>
      <c r="AO19" s="16">
        <v>1834688</v>
      </c>
      <c r="AP19" s="16">
        <f t="shared" si="9"/>
        <v>5.15445774873434</v>
      </c>
    </row>
    <row r="20" s="1" customFormat="1" ht="14" spans="1:42">
      <c r="A20" s="13">
        <v>19</v>
      </c>
      <c r="B20" s="14" t="s">
        <v>83</v>
      </c>
      <c r="C20" s="15" t="s">
        <v>57</v>
      </c>
      <c r="D20" s="16">
        <v>2648.23338</v>
      </c>
      <c r="E20" s="16">
        <v>478043</v>
      </c>
      <c r="F20" s="17">
        <f t="shared" si="0"/>
        <v>47.8043</v>
      </c>
      <c r="G20" s="16">
        <f t="shared" si="1"/>
        <v>1.08048276008108</v>
      </c>
      <c r="H20" s="16">
        <v>0.702199124867159</v>
      </c>
      <c r="I20" s="16">
        <v>0.447360850696204</v>
      </c>
      <c r="J20" s="16">
        <v>-0.0775091050485714</v>
      </c>
      <c r="K20" s="20">
        <v>36.1077701310466</v>
      </c>
      <c r="L20" s="16">
        <v>37.71</v>
      </c>
      <c r="M20" s="16">
        <f t="shared" si="2"/>
        <v>1.6022298689534</v>
      </c>
      <c r="N20" s="16">
        <v>36.4294918744992</v>
      </c>
      <c r="O20" s="16">
        <v>36.7101611615548</v>
      </c>
      <c r="P20" s="16">
        <v>36.9601527675357</v>
      </c>
      <c r="Q20" s="16">
        <v>37.1314663719087</v>
      </c>
      <c r="R20" s="16">
        <v>37.2648031741068</v>
      </c>
      <c r="S20" s="16">
        <v>37.3746787992436</v>
      </c>
      <c r="T20" s="16">
        <v>37.4633369504398</v>
      </c>
      <c r="U20" s="16">
        <v>37.5564527187757</v>
      </c>
      <c r="V20" s="16">
        <v>37.6380413521097</v>
      </c>
      <c r="W20" s="16">
        <v>37.7144747871884</v>
      </c>
      <c r="X20" s="16">
        <v>37.79088647979</v>
      </c>
      <c r="Y20" s="16">
        <v>37.8642001084352</v>
      </c>
      <c r="Z20" s="16">
        <v>37.9346274468095</v>
      </c>
      <c r="AA20" s="16">
        <v>37.9909924864518</v>
      </c>
      <c r="AB20" s="16">
        <v>38.0352709523613</v>
      </c>
      <c r="AC20" s="24" t="s">
        <v>84</v>
      </c>
      <c r="AD20" s="25">
        <v>0.9966</v>
      </c>
      <c r="AE20" s="26">
        <f>1*POWER(10,-8)</f>
        <v>1e-8</v>
      </c>
      <c r="AF20" s="26">
        <f>-2*POWER(10,-5)</f>
        <v>-2e-5</v>
      </c>
      <c r="AG20" s="26">
        <v>0.0091</v>
      </c>
      <c r="AH20" s="17">
        <v>36.232</v>
      </c>
      <c r="AI20" s="26">
        <f t="shared" si="3"/>
        <v>5.08e-10</v>
      </c>
      <c r="AJ20" s="16">
        <f t="shared" si="4"/>
        <v>291.019077680512</v>
      </c>
      <c r="AK20" s="16">
        <f t="shared" si="5"/>
        <v>37.4329017141017</v>
      </c>
      <c r="AL20" s="11">
        <f t="shared" si="6"/>
        <v>10783.170722342</v>
      </c>
      <c r="AM20" s="25">
        <f t="shared" si="7"/>
        <v>0.0101451229378437</v>
      </c>
      <c r="AN20" s="25">
        <f t="shared" si="8"/>
        <v>0.379761389809781</v>
      </c>
      <c r="AO20" s="16">
        <v>1036597</v>
      </c>
      <c r="AP20" s="16">
        <f t="shared" si="9"/>
        <v>2.16841790382874</v>
      </c>
    </row>
    <row r="21" s="1" customFormat="1" ht="14" spans="1:42">
      <c r="A21" s="13">
        <v>20</v>
      </c>
      <c r="B21" s="14" t="s">
        <v>85</v>
      </c>
      <c r="C21" s="15" t="s">
        <v>51</v>
      </c>
      <c r="D21" s="16">
        <v>4563.661213</v>
      </c>
      <c r="E21" s="16">
        <v>593793</v>
      </c>
      <c r="F21" s="17">
        <f t="shared" si="0"/>
        <v>59.3793</v>
      </c>
      <c r="G21" s="16">
        <f t="shared" si="1"/>
        <v>1.67067097651655</v>
      </c>
      <c r="H21" s="16">
        <v>0.926520128018225</v>
      </c>
      <c r="I21" s="16">
        <v>0.750788877730889</v>
      </c>
      <c r="J21" s="16">
        <v>-0.124399047899753</v>
      </c>
      <c r="K21" s="20">
        <v>36.5310209471014</v>
      </c>
      <c r="L21" s="16">
        <v>38.8111311149858</v>
      </c>
      <c r="M21" s="16">
        <f t="shared" si="2"/>
        <v>2.28011016788439</v>
      </c>
      <c r="N21" s="16">
        <v>37.0463342959164</v>
      </c>
      <c r="O21" s="16">
        <v>37.3079507414827</v>
      </c>
      <c r="P21" s="16">
        <v>37.5547025161581</v>
      </c>
      <c r="Q21" s="16">
        <v>37.7794220419838</v>
      </c>
      <c r="R21" s="16">
        <v>37.9784401507417</v>
      </c>
      <c r="S21" s="16">
        <v>38.1555290010109</v>
      </c>
      <c r="T21" s="16">
        <v>38.3073857753121</v>
      </c>
      <c r="U21" s="16">
        <v>38.4373648595955</v>
      </c>
      <c r="V21" s="16">
        <v>38.5409660179447</v>
      </c>
      <c r="W21" s="16">
        <v>38.6191034538039</v>
      </c>
      <c r="X21" s="16">
        <v>38.683238958934</v>
      </c>
      <c r="Y21" s="16">
        <v>38.7473067056632</v>
      </c>
      <c r="Z21" s="16">
        <v>38.8111311149858</v>
      </c>
      <c r="AA21" s="16">
        <v>38.8696179973399</v>
      </c>
      <c r="AB21" s="16">
        <v>38.920359639021</v>
      </c>
      <c r="AC21" s="24" t="s">
        <v>86</v>
      </c>
      <c r="AD21" s="25">
        <v>0.9997</v>
      </c>
      <c r="AE21" s="26">
        <f>1*POWER(10,-8)</f>
        <v>1e-8</v>
      </c>
      <c r="AF21" s="26">
        <f>-2*POWER(10,-5)</f>
        <v>-2e-5</v>
      </c>
      <c r="AG21" s="26">
        <v>0.011</v>
      </c>
      <c r="AH21" s="17">
        <v>36.715</v>
      </c>
      <c r="AI21" s="26">
        <f t="shared" si="3"/>
        <v>2.8e-10</v>
      </c>
      <c r="AJ21" s="16">
        <f t="shared" si="4"/>
        <v>387.779991155308</v>
      </c>
      <c r="AK21" s="16">
        <f t="shared" si="5"/>
        <v>38.5562311248695</v>
      </c>
      <c r="AL21" s="11">
        <f t="shared" si="6"/>
        <v>14732.1808813376</v>
      </c>
      <c r="AM21" s="25">
        <f t="shared" si="7"/>
        <v>0.0146578271281775</v>
      </c>
      <c r="AN21" s="25">
        <f t="shared" si="8"/>
        <v>0.565150570542394</v>
      </c>
      <c r="AO21" s="16">
        <v>2012837</v>
      </c>
      <c r="AP21" s="16">
        <f t="shared" si="9"/>
        <v>3.38979577057998</v>
      </c>
    </row>
    <row r="23" s="4" customFormat="1" spans="1:2">
      <c r="A23" s="18"/>
      <c r="B23" s="18"/>
    </row>
    <row r="24" s="5" customFormat="1" spans="1:16379">
      <c r="A24" s="6"/>
      <c r="B24" s="1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  <c r="WVQ24" s="4"/>
      <c r="WVR24" s="4"/>
      <c r="WVS24" s="4"/>
      <c r="WVT24" s="4"/>
      <c r="WVU24" s="4"/>
      <c r="WVV24" s="4"/>
      <c r="WVW24" s="4"/>
      <c r="WVX24" s="4"/>
      <c r="WVY24" s="4"/>
      <c r="WVZ24" s="4"/>
      <c r="WWA24" s="4"/>
      <c r="WWB24" s="4"/>
      <c r="WWC24" s="4"/>
      <c r="WWD24" s="4"/>
      <c r="WWE24" s="4"/>
      <c r="WWF24" s="4"/>
      <c r="WWG24" s="4"/>
      <c r="WWH24" s="4"/>
      <c r="WWI24" s="4"/>
      <c r="WWJ24" s="4"/>
      <c r="WWK24" s="4"/>
      <c r="WWL24" s="4"/>
      <c r="WWM24" s="4"/>
      <c r="WWN24" s="4"/>
      <c r="WWO24" s="4"/>
      <c r="WWP24" s="4"/>
      <c r="WWQ24" s="4"/>
      <c r="WWR24" s="4"/>
      <c r="WWS24" s="4"/>
      <c r="WWT24" s="4"/>
      <c r="WWU24" s="4"/>
      <c r="WWV24" s="4"/>
      <c r="WWW24" s="4"/>
      <c r="WWX24" s="4"/>
      <c r="WWY24" s="4"/>
      <c r="WWZ24" s="4"/>
      <c r="WXA24" s="4"/>
      <c r="WXB24" s="4"/>
      <c r="WXC24" s="4"/>
      <c r="WXD24" s="4"/>
      <c r="WXE24" s="4"/>
      <c r="WXF24" s="4"/>
      <c r="WXG24" s="4"/>
      <c r="WXH24" s="4"/>
      <c r="WXI24" s="4"/>
      <c r="WXJ24" s="4"/>
      <c r="WXK24" s="4"/>
      <c r="WXL24" s="4"/>
      <c r="WXM24" s="4"/>
      <c r="WXN24" s="4"/>
      <c r="WXO24" s="4"/>
      <c r="WXP24" s="4"/>
      <c r="WXQ24" s="4"/>
      <c r="WXR24" s="4"/>
      <c r="WXS24" s="4"/>
      <c r="WXT24" s="4"/>
      <c r="WXU24" s="4"/>
      <c r="WXV24" s="4"/>
      <c r="WXW24" s="4"/>
      <c r="WXX24" s="4"/>
      <c r="WXY24" s="4"/>
      <c r="WXZ24" s="4"/>
      <c r="WYA24" s="4"/>
      <c r="WYB24" s="4"/>
      <c r="WYC24" s="4"/>
      <c r="WYD24" s="4"/>
      <c r="WYE24" s="4"/>
      <c r="WYF24" s="4"/>
      <c r="WYG24" s="4"/>
      <c r="WYH24" s="4"/>
      <c r="WYI24" s="4"/>
      <c r="WYJ24" s="4"/>
      <c r="WYK24" s="4"/>
      <c r="WYL24" s="4"/>
      <c r="WYM24" s="4"/>
      <c r="WYN24" s="4"/>
      <c r="WYO24" s="4"/>
      <c r="WYP24" s="4"/>
      <c r="WYQ24" s="4"/>
      <c r="WYR24" s="4"/>
      <c r="WYS24" s="4"/>
      <c r="WYT24" s="4"/>
      <c r="WYU24" s="4"/>
      <c r="WYV24" s="4"/>
      <c r="WYW24" s="4"/>
      <c r="WYX24" s="4"/>
      <c r="WYY24" s="4"/>
      <c r="WYZ24" s="4"/>
      <c r="WZA24" s="4"/>
      <c r="WZB24" s="4"/>
      <c r="WZC24" s="4"/>
      <c r="WZD24" s="4"/>
      <c r="WZE24" s="4"/>
      <c r="WZF24" s="4"/>
      <c r="WZG24" s="4"/>
      <c r="WZH24" s="4"/>
      <c r="WZI24" s="4"/>
      <c r="WZJ24" s="4"/>
      <c r="WZK24" s="4"/>
      <c r="WZL24" s="4"/>
      <c r="WZM24" s="4"/>
      <c r="WZN24" s="4"/>
      <c r="WZO24" s="4"/>
      <c r="WZP24" s="4"/>
      <c r="WZQ24" s="4"/>
      <c r="WZR24" s="4"/>
      <c r="WZS24" s="4"/>
      <c r="WZT24" s="4"/>
      <c r="WZU24" s="4"/>
      <c r="WZV24" s="4"/>
      <c r="WZW24" s="4"/>
      <c r="WZX24" s="4"/>
      <c r="WZY24" s="4"/>
      <c r="WZZ24" s="4"/>
      <c r="XAA24" s="4"/>
      <c r="XAB24" s="4"/>
      <c r="XAC24" s="4"/>
      <c r="XAD24" s="4"/>
      <c r="XAE24" s="4"/>
      <c r="XAF24" s="4"/>
      <c r="XAG24" s="4"/>
      <c r="XAH24" s="4"/>
      <c r="XAI24" s="4"/>
      <c r="XAJ24" s="4"/>
      <c r="XAK24" s="4"/>
      <c r="XAL24" s="4"/>
      <c r="XAM24" s="4"/>
      <c r="XAN24" s="4"/>
      <c r="XAO24" s="4"/>
      <c r="XAP24" s="4"/>
      <c r="XAQ24" s="4"/>
      <c r="XAR24" s="4"/>
      <c r="XAS24" s="4"/>
      <c r="XAT24" s="4"/>
      <c r="XAU24" s="4"/>
      <c r="XAV24" s="4"/>
      <c r="XAW24" s="4"/>
      <c r="XAX24" s="4"/>
      <c r="XAY24" s="4"/>
      <c r="XAZ24" s="4"/>
      <c r="XBA24" s="4"/>
      <c r="XBB24" s="4"/>
      <c r="XBC24" s="4"/>
      <c r="XBD24" s="4"/>
      <c r="XBE24" s="4"/>
      <c r="XBF24" s="4"/>
      <c r="XBG24" s="4"/>
      <c r="XBH24" s="4"/>
      <c r="XBI24" s="4"/>
      <c r="XBJ24" s="4"/>
      <c r="XBK24" s="4"/>
      <c r="XBL24" s="4"/>
      <c r="XBM24" s="4"/>
      <c r="XBN24" s="4"/>
      <c r="XBO24" s="4"/>
      <c r="XBP24" s="4"/>
      <c r="XBQ24" s="4"/>
      <c r="XBR24" s="4"/>
      <c r="XBS24" s="4"/>
      <c r="XBT24" s="4"/>
      <c r="XBU24" s="4"/>
      <c r="XBV24" s="4"/>
      <c r="XBW24" s="4"/>
      <c r="XBX24" s="4"/>
      <c r="XBY24" s="4"/>
      <c r="XBZ24" s="4"/>
      <c r="XCA24" s="4"/>
      <c r="XCB24" s="4"/>
      <c r="XCC24" s="4"/>
      <c r="XCD24" s="4"/>
      <c r="XCE24" s="4"/>
      <c r="XCF24" s="4"/>
      <c r="XCG24" s="4"/>
      <c r="XCH24" s="4"/>
      <c r="XCI24" s="4"/>
      <c r="XCJ24" s="4"/>
      <c r="XCK24" s="4"/>
      <c r="XCL24" s="4"/>
      <c r="XCM24" s="4"/>
      <c r="XCN24" s="4"/>
      <c r="XCO24" s="4"/>
      <c r="XCP24" s="4"/>
      <c r="XCQ24" s="4"/>
      <c r="XCR24" s="4"/>
      <c r="XCS24" s="4"/>
      <c r="XCT24" s="4"/>
      <c r="XCU24" s="4"/>
      <c r="XCV24" s="4"/>
      <c r="XCW24" s="4"/>
      <c r="XCX24" s="4"/>
      <c r="XCY24" s="4"/>
      <c r="XCZ24" s="4"/>
      <c r="XDA24" s="4"/>
      <c r="XDB24" s="4"/>
      <c r="XDC24" s="4"/>
      <c r="XDD24" s="4"/>
      <c r="XDE24" s="4"/>
      <c r="XDF24" s="4"/>
      <c r="XDG24" s="4"/>
      <c r="XDH24" s="4"/>
      <c r="XDI24" s="4"/>
      <c r="XDJ24" s="4"/>
      <c r="XDK24" s="4"/>
      <c r="XDL24" s="4"/>
      <c r="XDM24" s="4"/>
      <c r="XDN24" s="4"/>
      <c r="XDO24" s="4"/>
      <c r="XDP24" s="4"/>
      <c r="XDQ24" s="4"/>
      <c r="XDR24" s="4"/>
      <c r="XDS24" s="4"/>
      <c r="XDT24" s="4"/>
      <c r="XDU24" s="4"/>
      <c r="XDV24" s="4"/>
      <c r="XDW24" s="4"/>
      <c r="XDX24" s="4"/>
      <c r="XDY24" s="4"/>
      <c r="XDZ24" s="4"/>
      <c r="XEA24" s="4"/>
      <c r="XEB24" s="4"/>
      <c r="XEC24" s="4"/>
      <c r="XED24" s="4"/>
      <c r="XEE24" s="4"/>
      <c r="XEF24" s="4"/>
      <c r="XEG24" s="4"/>
      <c r="XEH24" s="4"/>
      <c r="XEI24" s="4"/>
      <c r="XEJ24" s="4"/>
      <c r="XEK24" s="4"/>
      <c r="XEL24" s="4"/>
      <c r="XEM24" s="4"/>
      <c r="XEN24" s="4"/>
      <c r="XEO24" s="4"/>
      <c r="XEP24" s="4"/>
      <c r="XEQ24" s="4"/>
      <c r="XER24" s="4"/>
      <c r="XES24" s="4"/>
      <c r="XET24" s="4"/>
      <c r="XEU24" s="4"/>
      <c r="XEV24" s="4"/>
      <c r="XEW24" s="4"/>
      <c r="XEX24" s="4"/>
      <c r="XEY24" s="4"/>
    </row>
    <row r="25" spans="2:40">
      <c r="B25" s="19"/>
      <c r="F25" s="4"/>
      <c r="AD25" s="4"/>
      <c r="AE25" s="4"/>
      <c r="AH25" s="4"/>
      <c r="AI25" s="4"/>
      <c r="AJ25" s="4"/>
      <c r="AM25" s="4"/>
      <c r="AN25" s="4"/>
    </row>
    <row r="26" spans="2:40">
      <c r="B26" s="19"/>
      <c r="F26" s="4"/>
      <c r="AD26" s="4"/>
      <c r="AE26" s="4"/>
      <c r="AH26" s="4"/>
      <c r="AI26" s="4"/>
      <c r="AJ26" s="4"/>
      <c r="AM26" s="4"/>
      <c r="AN26" s="4"/>
    </row>
    <row r="27" spans="2:40">
      <c r="B27" s="19"/>
      <c r="F27" s="4"/>
      <c r="AD27" s="4"/>
      <c r="AE27" s="4"/>
      <c r="AH27" s="4"/>
      <c r="AI27" s="4"/>
      <c r="AJ27" s="4"/>
      <c r="AM27" s="4"/>
      <c r="AN27" s="4"/>
    </row>
    <row r="28" spans="2:40">
      <c r="B28" s="19"/>
      <c r="F28" s="4"/>
      <c r="AD28" s="4"/>
      <c r="AE28" s="4"/>
      <c r="AH28" s="4"/>
      <c r="AI28" s="4"/>
      <c r="AJ28" s="4"/>
      <c r="AM28" s="4"/>
      <c r="AN28" s="4"/>
    </row>
    <row r="29" s="5" customFormat="1" spans="1:16379">
      <c r="A29" s="6"/>
      <c r="B29" s="1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  <c r="WVQ29" s="4"/>
      <c r="WVR29" s="4"/>
      <c r="WVS29" s="4"/>
      <c r="WVT29" s="4"/>
      <c r="WVU29" s="4"/>
      <c r="WVV29" s="4"/>
      <c r="WVW29" s="4"/>
      <c r="WVX29" s="4"/>
      <c r="WVY29" s="4"/>
      <c r="WVZ29" s="4"/>
      <c r="WWA29" s="4"/>
      <c r="WWB29" s="4"/>
      <c r="WWC29" s="4"/>
      <c r="WWD29" s="4"/>
      <c r="WWE29" s="4"/>
      <c r="WWF29" s="4"/>
      <c r="WWG29" s="4"/>
      <c r="WWH29" s="4"/>
      <c r="WWI29" s="4"/>
      <c r="WWJ29" s="4"/>
      <c r="WWK29" s="4"/>
      <c r="WWL29" s="4"/>
      <c r="WWM29" s="4"/>
      <c r="WWN29" s="4"/>
      <c r="WWO29" s="4"/>
      <c r="WWP29" s="4"/>
      <c r="WWQ29" s="4"/>
      <c r="WWR29" s="4"/>
      <c r="WWS29" s="4"/>
      <c r="WWT29" s="4"/>
      <c r="WWU29" s="4"/>
      <c r="WWV29" s="4"/>
      <c r="WWW29" s="4"/>
      <c r="WWX29" s="4"/>
      <c r="WWY29" s="4"/>
      <c r="WWZ29" s="4"/>
      <c r="WXA29" s="4"/>
      <c r="WXB29" s="4"/>
      <c r="WXC29" s="4"/>
      <c r="WXD29" s="4"/>
      <c r="WXE29" s="4"/>
      <c r="WXF29" s="4"/>
      <c r="WXG29" s="4"/>
      <c r="WXH29" s="4"/>
      <c r="WXI29" s="4"/>
      <c r="WXJ29" s="4"/>
      <c r="WXK29" s="4"/>
      <c r="WXL29" s="4"/>
      <c r="WXM29" s="4"/>
      <c r="WXN29" s="4"/>
      <c r="WXO29" s="4"/>
      <c r="WXP29" s="4"/>
      <c r="WXQ29" s="4"/>
      <c r="WXR29" s="4"/>
      <c r="WXS29" s="4"/>
      <c r="WXT29" s="4"/>
      <c r="WXU29" s="4"/>
      <c r="WXV29" s="4"/>
      <c r="WXW29" s="4"/>
      <c r="WXX29" s="4"/>
      <c r="WXY29" s="4"/>
      <c r="WXZ29" s="4"/>
      <c r="WYA29" s="4"/>
      <c r="WYB29" s="4"/>
      <c r="WYC29" s="4"/>
      <c r="WYD29" s="4"/>
      <c r="WYE29" s="4"/>
      <c r="WYF29" s="4"/>
      <c r="WYG29" s="4"/>
      <c r="WYH29" s="4"/>
      <c r="WYI29" s="4"/>
      <c r="WYJ29" s="4"/>
      <c r="WYK29" s="4"/>
      <c r="WYL29" s="4"/>
      <c r="WYM29" s="4"/>
      <c r="WYN29" s="4"/>
      <c r="WYO29" s="4"/>
      <c r="WYP29" s="4"/>
      <c r="WYQ29" s="4"/>
      <c r="WYR29" s="4"/>
      <c r="WYS29" s="4"/>
      <c r="WYT29" s="4"/>
      <c r="WYU29" s="4"/>
      <c r="WYV29" s="4"/>
      <c r="WYW29" s="4"/>
      <c r="WYX29" s="4"/>
      <c r="WYY29" s="4"/>
      <c r="WYZ29" s="4"/>
      <c r="WZA29" s="4"/>
      <c r="WZB29" s="4"/>
      <c r="WZC29" s="4"/>
      <c r="WZD29" s="4"/>
      <c r="WZE29" s="4"/>
      <c r="WZF29" s="4"/>
      <c r="WZG29" s="4"/>
      <c r="WZH29" s="4"/>
      <c r="WZI29" s="4"/>
      <c r="WZJ29" s="4"/>
      <c r="WZK29" s="4"/>
      <c r="WZL29" s="4"/>
      <c r="WZM29" s="4"/>
      <c r="WZN29" s="4"/>
      <c r="WZO29" s="4"/>
      <c r="WZP29" s="4"/>
      <c r="WZQ29" s="4"/>
      <c r="WZR29" s="4"/>
      <c r="WZS29" s="4"/>
      <c r="WZT29" s="4"/>
      <c r="WZU29" s="4"/>
      <c r="WZV29" s="4"/>
      <c r="WZW29" s="4"/>
      <c r="WZX29" s="4"/>
      <c r="WZY29" s="4"/>
      <c r="WZZ29" s="4"/>
      <c r="XAA29" s="4"/>
      <c r="XAB29" s="4"/>
      <c r="XAC29" s="4"/>
      <c r="XAD29" s="4"/>
      <c r="XAE29" s="4"/>
      <c r="XAF29" s="4"/>
      <c r="XAG29" s="4"/>
      <c r="XAH29" s="4"/>
      <c r="XAI29" s="4"/>
      <c r="XAJ29" s="4"/>
      <c r="XAK29" s="4"/>
      <c r="XAL29" s="4"/>
      <c r="XAM29" s="4"/>
      <c r="XAN29" s="4"/>
      <c r="XAO29" s="4"/>
      <c r="XAP29" s="4"/>
      <c r="XAQ29" s="4"/>
      <c r="XAR29" s="4"/>
      <c r="XAS29" s="4"/>
      <c r="XAT29" s="4"/>
      <c r="XAU29" s="4"/>
      <c r="XAV29" s="4"/>
      <c r="XAW29" s="4"/>
      <c r="XAX29" s="4"/>
      <c r="XAY29" s="4"/>
      <c r="XAZ29" s="4"/>
      <c r="XBA29" s="4"/>
      <c r="XBB29" s="4"/>
      <c r="XBC29" s="4"/>
      <c r="XBD29" s="4"/>
      <c r="XBE29" s="4"/>
      <c r="XBF29" s="4"/>
      <c r="XBG29" s="4"/>
      <c r="XBH29" s="4"/>
      <c r="XBI29" s="4"/>
      <c r="XBJ29" s="4"/>
      <c r="XBK29" s="4"/>
      <c r="XBL29" s="4"/>
      <c r="XBM29" s="4"/>
      <c r="XBN29" s="4"/>
      <c r="XBO29" s="4"/>
      <c r="XBP29" s="4"/>
      <c r="XBQ29" s="4"/>
      <c r="XBR29" s="4"/>
      <c r="XBS29" s="4"/>
      <c r="XBT29" s="4"/>
      <c r="XBU29" s="4"/>
      <c r="XBV29" s="4"/>
      <c r="XBW29" s="4"/>
      <c r="XBX29" s="4"/>
      <c r="XBY29" s="4"/>
      <c r="XBZ29" s="4"/>
      <c r="XCA29" s="4"/>
      <c r="XCB29" s="4"/>
      <c r="XCC29" s="4"/>
      <c r="XCD29" s="4"/>
      <c r="XCE29" s="4"/>
      <c r="XCF29" s="4"/>
      <c r="XCG29" s="4"/>
      <c r="XCH29" s="4"/>
      <c r="XCI29" s="4"/>
      <c r="XCJ29" s="4"/>
      <c r="XCK29" s="4"/>
      <c r="XCL29" s="4"/>
      <c r="XCM29" s="4"/>
      <c r="XCN29" s="4"/>
      <c r="XCO29" s="4"/>
      <c r="XCP29" s="4"/>
      <c r="XCQ29" s="4"/>
      <c r="XCR29" s="4"/>
      <c r="XCS29" s="4"/>
      <c r="XCT29" s="4"/>
      <c r="XCU29" s="4"/>
      <c r="XCV29" s="4"/>
      <c r="XCW29" s="4"/>
      <c r="XCX29" s="4"/>
      <c r="XCY29" s="4"/>
      <c r="XCZ29" s="4"/>
      <c r="XDA29" s="4"/>
      <c r="XDB29" s="4"/>
      <c r="XDC29" s="4"/>
      <c r="XDD29" s="4"/>
      <c r="XDE29" s="4"/>
      <c r="XDF29" s="4"/>
      <c r="XDG29" s="4"/>
      <c r="XDH29" s="4"/>
      <c r="XDI29" s="4"/>
      <c r="XDJ29" s="4"/>
      <c r="XDK29" s="4"/>
      <c r="XDL29" s="4"/>
      <c r="XDM29" s="4"/>
      <c r="XDN29" s="4"/>
      <c r="XDO29" s="4"/>
      <c r="XDP29" s="4"/>
      <c r="XDQ29" s="4"/>
      <c r="XDR29" s="4"/>
      <c r="XDS29" s="4"/>
      <c r="XDT29" s="4"/>
      <c r="XDU29" s="4"/>
      <c r="XDV29" s="4"/>
      <c r="XDW29" s="4"/>
      <c r="XDX29" s="4"/>
      <c r="XDY29" s="4"/>
      <c r="XDZ29" s="4"/>
      <c r="XEA29" s="4"/>
      <c r="XEB29" s="4"/>
      <c r="XEC29" s="4"/>
      <c r="XED29" s="4"/>
      <c r="XEE29" s="4"/>
      <c r="XEF29" s="4"/>
      <c r="XEG29" s="4"/>
      <c r="XEH29" s="4"/>
      <c r="XEI29" s="4"/>
      <c r="XEJ29" s="4"/>
      <c r="XEK29" s="4"/>
      <c r="XEL29" s="4"/>
      <c r="XEM29" s="4"/>
      <c r="XEN29" s="4"/>
      <c r="XEO29" s="4"/>
      <c r="XEP29" s="4"/>
      <c r="XEQ29" s="4"/>
      <c r="XER29" s="4"/>
      <c r="XES29" s="4"/>
      <c r="XET29" s="4"/>
      <c r="XEU29" s="4"/>
      <c r="XEV29" s="4"/>
      <c r="XEW29" s="4"/>
      <c r="XEX29" s="4"/>
      <c r="XEY29" s="4"/>
    </row>
    <row r="30" s="4" customFormat="1" spans="1:2">
      <c r="A30" s="6"/>
      <c r="B30" s="19"/>
    </row>
    <row r="31" spans="2:2">
      <c r="B31" s="19"/>
    </row>
    <row r="32" spans="2:2">
      <c r="B32" s="19"/>
    </row>
    <row r="33" spans="2:2">
      <c r="B33" s="19"/>
    </row>
    <row r="34" spans="2:2">
      <c r="B34" s="19"/>
    </row>
    <row r="35" spans="2:2">
      <c r="B35" s="19"/>
    </row>
    <row r="36" spans="2:2">
      <c r="B36" s="19"/>
    </row>
    <row r="37" spans="2:2">
      <c r="B37" s="19"/>
    </row>
    <row r="38" spans="2:2">
      <c r="B38" s="19"/>
    </row>
    <row r="39" spans="2:2">
      <c r="B39" s="19"/>
    </row>
    <row r="40" spans="2:2">
      <c r="B40" s="19"/>
    </row>
    <row r="41" spans="2:2">
      <c r="B41" s="19"/>
    </row>
    <row r="42" spans="2:2">
      <c r="B42" s="19"/>
    </row>
    <row r="43" spans="2:2">
      <c r="B43" s="19"/>
    </row>
  </sheetData>
  <sortState ref="A1:AU34">
    <sortCondition ref="E1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1385473003</cp:lastModifiedBy>
  <dcterms:created xsi:type="dcterms:W3CDTF">2023-03-31T04:38:00Z</dcterms:created>
  <dcterms:modified xsi:type="dcterms:W3CDTF">2024-09-08T06:52:39Z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A18DD3D35663482DACB1637234B38575_13</vt:lpwstr>
  </property>
  <property fmtid="{D5CDD505-2E9C-101B-9397-08002B2CF9AE}" pid="3" name="KSOProductBuildVer">
    <vt:lpwstr>2052-12.1.0.18166</vt:lpwstr>
  </property>
  <property fmtid="{D5CDD505-2E9C-101B-9397-08002B2CF9AE}" pid="4" name="KSOReadingLayout">
    <vt:bool>true</vt:bool>
  </property>
</Properties>
</file>