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3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kid\OneDrive - Magalies Water\Desktop\Research\Ph D Environmental Science\PhD\Thesis\Manuscripts\Third Manuscript\"/>
    </mc:Choice>
  </mc:AlternateContent>
  <xr:revisionPtr revIDLastSave="0" documentId="13_ncr:1_{9C9A5D93-2009-4D41-822B-199DDEA9B134}" xr6:coauthVersionLast="47" xr6:coauthVersionMax="47" xr10:uidLastSave="{00000000-0000-0000-0000-000000000000}"/>
  <bookViews>
    <workbookView xWindow="-110" yWindow="-110" windowWidth="19420" windowHeight="11500" activeTab="1" xr2:uid="{02BB390E-812F-47F5-A6BA-2D0202A2B13F}"/>
  </bookViews>
  <sheets>
    <sheet name="Raw " sheetId="15" r:id="rId1"/>
    <sheet name="Seasonal Variations" sheetId="12" r:id="rId2"/>
    <sheet name="Catchment points" sheetId="1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L29" i="15" l="1"/>
  <c r="P99" i="15"/>
  <c r="O99" i="15"/>
  <c r="I99" i="15"/>
  <c r="H99" i="15"/>
  <c r="P98" i="15"/>
  <c r="O98" i="15"/>
  <c r="I98" i="15"/>
  <c r="H98" i="15"/>
  <c r="P74" i="15"/>
  <c r="O74" i="15"/>
  <c r="I74" i="15"/>
  <c r="H74" i="15"/>
  <c r="P73" i="15"/>
  <c r="O73" i="15"/>
  <c r="I73" i="15"/>
  <c r="H73" i="15"/>
  <c r="L50" i="15"/>
  <c r="M50" i="15"/>
  <c r="N50" i="15"/>
  <c r="K50" i="15"/>
  <c r="P49" i="15"/>
  <c r="O49" i="15"/>
  <c r="P48" i="15"/>
  <c r="O48" i="15"/>
  <c r="I49" i="15"/>
  <c r="H49" i="15"/>
  <c r="I48" i="15"/>
  <c r="H48" i="15"/>
  <c r="P4" i="15"/>
  <c r="H24" i="15"/>
  <c r="I24" i="15"/>
  <c r="AB23" i="15"/>
  <c r="AA23" i="15"/>
  <c r="Q23" i="15"/>
  <c r="P23" i="15"/>
  <c r="I23" i="15"/>
  <c r="H23" i="15"/>
  <c r="AB24" i="15"/>
  <c r="AA24" i="15"/>
  <c r="Q24" i="15"/>
  <c r="P24" i="15"/>
  <c r="T7" i="14"/>
  <c r="S7" i="14"/>
  <c r="R7" i="14"/>
  <c r="Q7" i="14"/>
  <c r="P7" i="14"/>
  <c r="O7" i="14"/>
  <c r="N7" i="14"/>
  <c r="M7" i="14"/>
  <c r="L7" i="14"/>
  <c r="K7" i="14"/>
  <c r="J7" i="14"/>
  <c r="I7" i="14"/>
  <c r="H7" i="14"/>
  <c r="G7" i="14"/>
  <c r="F7" i="14"/>
  <c r="E7" i="14"/>
  <c r="D7" i="14"/>
  <c r="C7" i="14"/>
  <c r="B7" i="14"/>
  <c r="AN8" i="12"/>
  <c r="AM8" i="12"/>
  <c r="AL8" i="12"/>
  <c r="AK8" i="12"/>
  <c r="AJ8" i="12"/>
  <c r="AI8" i="12"/>
  <c r="AH8" i="12"/>
  <c r="AG8" i="12"/>
  <c r="W8" i="12"/>
  <c r="V8" i="12"/>
  <c r="U8" i="12"/>
  <c r="T8" i="12"/>
  <c r="S8" i="12"/>
  <c r="R8" i="12"/>
  <c r="Q8" i="12"/>
  <c r="P8" i="12"/>
  <c r="O8" i="12"/>
  <c r="N8" i="12"/>
  <c r="M8" i="12"/>
  <c r="L8" i="12"/>
  <c r="K8" i="12"/>
  <c r="J8" i="12"/>
  <c r="I8" i="12"/>
  <c r="H8" i="12"/>
  <c r="G8" i="12"/>
  <c r="F8" i="12"/>
  <c r="E8" i="12"/>
  <c r="Q100" i="15"/>
  <c r="P100" i="15"/>
  <c r="F100" i="15"/>
  <c r="E100" i="15"/>
  <c r="D100" i="15"/>
  <c r="Q97" i="15"/>
  <c r="P97" i="15"/>
  <c r="I97" i="15"/>
  <c r="H97" i="15"/>
  <c r="Q96" i="15"/>
  <c r="P96" i="15"/>
  <c r="I96" i="15"/>
  <c r="H96" i="15"/>
  <c r="Q95" i="15"/>
  <c r="P95" i="15"/>
  <c r="I95" i="15"/>
  <c r="H95" i="15"/>
  <c r="Q94" i="15"/>
  <c r="P94" i="15"/>
  <c r="I94" i="15"/>
  <c r="H94" i="15"/>
  <c r="Q93" i="15"/>
  <c r="P93" i="15"/>
  <c r="I93" i="15"/>
  <c r="H93" i="15"/>
  <c r="Q92" i="15"/>
  <c r="P92" i="15"/>
  <c r="I92" i="15"/>
  <c r="H92" i="15"/>
  <c r="Q91" i="15"/>
  <c r="P91" i="15"/>
  <c r="I91" i="15"/>
  <c r="H91" i="15"/>
  <c r="Q90" i="15"/>
  <c r="P90" i="15"/>
  <c r="I90" i="15"/>
  <c r="H90" i="15"/>
  <c r="Q89" i="15"/>
  <c r="P89" i="15"/>
  <c r="I89" i="15"/>
  <c r="H89" i="15"/>
  <c r="Q88" i="15"/>
  <c r="P88" i="15"/>
  <c r="I88" i="15"/>
  <c r="H88" i="15"/>
  <c r="Q87" i="15"/>
  <c r="P87" i="15"/>
  <c r="I87" i="15"/>
  <c r="H87" i="15"/>
  <c r="Q86" i="15"/>
  <c r="P86" i="15"/>
  <c r="I86" i="15"/>
  <c r="H86" i="15"/>
  <c r="Q85" i="15"/>
  <c r="P85" i="15"/>
  <c r="I85" i="15"/>
  <c r="H85" i="15"/>
  <c r="Q84" i="15"/>
  <c r="P84" i="15"/>
  <c r="I84" i="15"/>
  <c r="H84" i="15"/>
  <c r="Q83" i="15"/>
  <c r="P83" i="15"/>
  <c r="I83" i="15"/>
  <c r="H83" i="15"/>
  <c r="Q82" i="15"/>
  <c r="P82" i="15"/>
  <c r="I82" i="15"/>
  <c r="H82" i="15"/>
  <c r="Q81" i="15"/>
  <c r="P81" i="15"/>
  <c r="I81" i="15"/>
  <c r="H81" i="15"/>
  <c r="Q80" i="15"/>
  <c r="P80" i="15"/>
  <c r="I80" i="15"/>
  <c r="H80" i="15"/>
  <c r="Q79" i="15"/>
  <c r="P79" i="15"/>
  <c r="I79" i="15"/>
  <c r="H79" i="15"/>
  <c r="N75" i="15"/>
  <c r="M75" i="15"/>
  <c r="L75" i="15"/>
  <c r="Q75" i="15" s="1"/>
  <c r="K75" i="15"/>
  <c r="F75" i="15"/>
  <c r="E75" i="15"/>
  <c r="D75" i="15"/>
  <c r="Q72" i="15"/>
  <c r="P72" i="15"/>
  <c r="I72" i="15"/>
  <c r="H72" i="15"/>
  <c r="Q71" i="15"/>
  <c r="P71" i="15"/>
  <c r="I71" i="15"/>
  <c r="H71" i="15"/>
  <c r="Q70" i="15"/>
  <c r="P70" i="15"/>
  <c r="I70" i="15"/>
  <c r="H70" i="15"/>
  <c r="Q69" i="15"/>
  <c r="P69" i="15"/>
  <c r="I69" i="15"/>
  <c r="H69" i="15"/>
  <c r="Q68" i="15"/>
  <c r="P68" i="15"/>
  <c r="I68" i="15"/>
  <c r="H68" i="15"/>
  <c r="Q67" i="15"/>
  <c r="P67" i="15"/>
  <c r="I67" i="15"/>
  <c r="H67" i="15"/>
  <c r="Q66" i="15"/>
  <c r="P66" i="15"/>
  <c r="I66" i="15"/>
  <c r="H66" i="15"/>
  <c r="Q65" i="15"/>
  <c r="P65" i="15"/>
  <c r="I65" i="15"/>
  <c r="H65" i="15"/>
  <c r="Q64" i="15"/>
  <c r="P64" i="15"/>
  <c r="I64" i="15"/>
  <c r="H64" i="15"/>
  <c r="Q63" i="15"/>
  <c r="P63" i="15"/>
  <c r="I63" i="15"/>
  <c r="H63" i="15"/>
  <c r="Q62" i="15"/>
  <c r="P62" i="15"/>
  <c r="I62" i="15"/>
  <c r="H62" i="15"/>
  <c r="Q61" i="15"/>
  <c r="P61" i="15"/>
  <c r="I61" i="15"/>
  <c r="H61" i="15"/>
  <c r="Q60" i="15"/>
  <c r="P60" i="15"/>
  <c r="I60" i="15"/>
  <c r="H60" i="15"/>
  <c r="Q59" i="15"/>
  <c r="P59" i="15"/>
  <c r="I59" i="15"/>
  <c r="H59" i="15"/>
  <c r="Q58" i="15"/>
  <c r="P58" i="15"/>
  <c r="I58" i="15"/>
  <c r="H58" i="15"/>
  <c r="Q57" i="15"/>
  <c r="P57" i="15"/>
  <c r="I57" i="15"/>
  <c r="H57" i="15"/>
  <c r="Q56" i="15"/>
  <c r="P56" i="15"/>
  <c r="I56" i="15"/>
  <c r="H56" i="15"/>
  <c r="Q55" i="15"/>
  <c r="P55" i="15"/>
  <c r="I55" i="15"/>
  <c r="H55" i="15"/>
  <c r="Q54" i="15"/>
  <c r="P54" i="15"/>
  <c r="I54" i="15"/>
  <c r="H54" i="15"/>
  <c r="F50" i="15"/>
  <c r="E50" i="15"/>
  <c r="D50" i="15"/>
  <c r="AK51" i="15"/>
  <c r="AJ51" i="15"/>
  <c r="AI51" i="15"/>
  <c r="AH51" i="15"/>
  <c r="AG51" i="15"/>
  <c r="Q47" i="15"/>
  <c r="P47" i="15"/>
  <c r="I47" i="15"/>
  <c r="H47" i="15"/>
  <c r="AJ50" i="15"/>
  <c r="AI50" i="15"/>
  <c r="AH50" i="15"/>
  <c r="AG50" i="15"/>
  <c r="Q46" i="15"/>
  <c r="P46" i="15"/>
  <c r="I46" i="15"/>
  <c r="H46" i="15"/>
  <c r="AM47" i="15"/>
  <c r="AL47" i="15"/>
  <c r="Q45" i="15"/>
  <c r="P45" i="15"/>
  <c r="I45" i="15"/>
  <c r="H45" i="15"/>
  <c r="AM46" i="15"/>
  <c r="AL46" i="15"/>
  <c r="Q44" i="15"/>
  <c r="P44" i="15"/>
  <c r="I44" i="15"/>
  <c r="H44" i="15"/>
  <c r="AM45" i="15"/>
  <c r="AL45" i="15"/>
  <c r="Q43" i="15"/>
  <c r="P43" i="15"/>
  <c r="I43" i="15"/>
  <c r="H43" i="15"/>
  <c r="AM44" i="15"/>
  <c r="AL44" i="15"/>
  <c r="Q42" i="15"/>
  <c r="P42" i="15"/>
  <c r="I42" i="15"/>
  <c r="H42" i="15"/>
  <c r="AM43" i="15"/>
  <c r="AL43" i="15"/>
  <c r="Q41" i="15"/>
  <c r="P41" i="15"/>
  <c r="I41" i="15"/>
  <c r="H41" i="15"/>
  <c r="AM42" i="15"/>
  <c r="AL42" i="15"/>
  <c r="Q40" i="15"/>
  <c r="P40" i="15"/>
  <c r="I40" i="15"/>
  <c r="H40" i="15"/>
  <c r="AM41" i="15"/>
  <c r="AL41" i="15"/>
  <c r="Q39" i="15"/>
  <c r="P39" i="15"/>
  <c r="I39" i="15"/>
  <c r="H39" i="15"/>
  <c r="AM40" i="15"/>
  <c r="AL40" i="15"/>
  <c r="Q38" i="15"/>
  <c r="P38" i="15"/>
  <c r="I38" i="15"/>
  <c r="H38" i="15"/>
  <c r="AM39" i="15"/>
  <c r="AL39" i="15"/>
  <c r="Q37" i="15"/>
  <c r="P37" i="15"/>
  <c r="I37" i="15"/>
  <c r="H37" i="15"/>
  <c r="AM38" i="15"/>
  <c r="AL38" i="15"/>
  <c r="Q36" i="15"/>
  <c r="P36" i="15"/>
  <c r="I36" i="15"/>
  <c r="H36" i="15"/>
  <c r="AM37" i="15"/>
  <c r="AL37" i="15"/>
  <c r="Q35" i="15"/>
  <c r="P35" i="15"/>
  <c r="I35" i="15"/>
  <c r="H35" i="15"/>
  <c r="AM36" i="15"/>
  <c r="AL36" i="15"/>
  <c r="Q34" i="15"/>
  <c r="P34" i="15"/>
  <c r="I34" i="15"/>
  <c r="H34" i="15"/>
  <c r="AM35" i="15"/>
  <c r="AL35" i="15"/>
  <c r="Q33" i="15"/>
  <c r="P33" i="15"/>
  <c r="I33" i="15"/>
  <c r="H33" i="15"/>
  <c r="AM34" i="15"/>
  <c r="AL34" i="15"/>
  <c r="Q32" i="15"/>
  <c r="P32" i="15"/>
  <c r="I32" i="15"/>
  <c r="H32" i="15"/>
  <c r="AM33" i="15"/>
  <c r="AL33" i="15"/>
  <c r="Q31" i="15"/>
  <c r="P31" i="15"/>
  <c r="I31" i="15"/>
  <c r="H31" i="15"/>
  <c r="AM32" i="15"/>
  <c r="AL32" i="15"/>
  <c r="Q30" i="15"/>
  <c r="P30" i="15"/>
  <c r="I30" i="15"/>
  <c r="H30" i="15"/>
  <c r="AM31" i="15"/>
  <c r="AL31" i="15"/>
  <c r="Q29" i="15"/>
  <c r="P29" i="15"/>
  <c r="I29" i="15"/>
  <c r="H29" i="15"/>
  <c r="AM30" i="15"/>
  <c r="AL30" i="15"/>
  <c r="AM29" i="15"/>
  <c r="Y25" i="15"/>
  <c r="X25" i="15"/>
  <c r="W25" i="15"/>
  <c r="V25" i="15"/>
  <c r="AB22" i="15"/>
  <c r="AA22" i="15"/>
  <c r="Q22" i="15"/>
  <c r="P22" i="15"/>
  <c r="I22" i="15"/>
  <c r="H22" i="15"/>
  <c r="AB21" i="15"/>
  <c r="AA21" i="15"/>
  <c r="Q21" i="15"/>
  <c r="P21" i="15"/>
  <c r="I21" i="15"/>
  <c r="H21" i="15"/>
  <c r="AB20" i="15"/>
  <c r="AA20" i="15"/>
  <c r="Q20" i="15"/>
  <c r="P20" i="15"/>
  <c r="I20" i="15"/>
  <c r="H20" i="15"/>
  <c r="AB19" i="15"/>
  <c r="AA19" i="15"/>
  <c r="Q19" i="15"/>
  <c r="P19" i="15"/>
  <c r="I19" i="15"/>
  <c r="H19" i="15"/>
  <c r="AB18" i="15"/>
  <c r="AA18" i="15"/>
  <c r="Q18" i="15"/>
  <c r="P18" i="15"/>
  <c r="I18" i="15"/>
  <c r="H18" i="15"/>
  <c r="AB17" i="15"/>
  <c r="AA17" i="15"/>
  <c r="Q17" i="15"/>
  <c r="P17" i="15"/>
  <c r="I17" i="15"/>
  <c r="H17" i="15"/>
  <c r="AB16" i="15"/>
  <c r="AA16" i="15"/>
  <c r="Q16" i="15"/>
  <c r="P16" i="15"/>
  <c r="I16" i="15"/>
  <c r="H16" i="15"/>
  <c r="AB15" i="15"/>
  <c r="AA15" i="15"/>
  <c r="Q15" i="15"/>
  <c r="P15" i="15"/>
  <c r="I15" i="15"/>
  <c r="H15" i="15"/>
  <c r="AB14" i="15"/>
  <c r="AA14" i="15"/>
  <c r="Q14" i="15"/>
  <c r="P14" i="15"/>
  <c r="I14" i="15"/>
  <c r="H14" i="15"/>
  <c r="AB13" i="15"/>
  <c r="AA13" i="15"/>
  <c r="Q13" i="15"/>
  <c r="P13" i="15"/>
  <c r="I13" i="15"/>
  <c r="H13" i="15"/>
  <c r="AB12" i="15"/>
  <c r="AA12" i="15"/>
  <c r="Q12" i="15"/>
  <c r="P12" i="15"/>
  <c r="I12" i="15"/>
  <c r="H12" i="15"/>
  <c r="AB11" i="15"/>
  <c r="AA11" i="15"/>
  <c r="Q11" i="15"/>
  <c r="P11" i="15"/>
  <c r="I11" i="15"/>
  <c r="H11" i="15"/>
  <c r="AB10" i="15"/>
  <c r="AA10" i="15"/>
  <c r="Q10" i="15"/>
  <c r="P10" i="15"/>
  <c r="I10" i="15"/>
  <c r="H10" i="15"/>
  <c r="AB9" i="15"/>
  <c r="AA9" i="15"/>
  <c r="Q9" i="15"/>
  <c r="P9" i="15"/>
  <c r="I9" i="15"/>
  <c r="H9" i="15"/>
  <c r="AB8" i="15"/>
  <c r="AA8" i="15"/>
  <c r="Q8" i="15"/>
  <c r="P8" i="15"/>
  <c r="I8" i="15"/>
  <c r="H8" i="15"/>
  <c r="AB7" i="15"/>
  <c r="AA7" i="15"/>
  <c r="Q7" i="15"/>
  <c r="P7" i="15"/>
  <c r="I7" i="15"/>
  <c r="H7" i="15"/>
  <c r="AB6" i="15"/>
  <c r="AA6" i="15"/>
  <c r="Q6" i="15"/>
  <c r="P6" i="15"/>
  <c r="I6" i="15"/>
  <c r="H6" i="15"/>
  <c r="AB5" i="15"/>
  <c r="AA5" i="15"/>
  <c r="Q5" i="15"/>
  <c r="P5" i="15"/>
  <c r="I5" i="15"/>
  <c r="H5" i="15"/>
  <c r="AB4" i="15"/>
  <c r="AA4" i="15"/>
  <c r="Q4" i="15"/>
  <c r="I4" i="15"/>
  <c r="H4" i="15"/>
  <c r="P50" i="15" l="1"/>
  <c r="Q50" i="15"/>
  <c r="H75" i="15"/>
  <c r="I50" i="15"/>
  <c r="AM50" i="15"/>
  <c r="AL51" i="15"/>
  <c r="AM51" i="15"/>
  <c r="I100" i="15"/>
  <c r="AA25" i="15"/>
  <c r="I75" i="15"/>
  <c r="H100" i="15"/>
  <c r="P75" i="15"/>
  <c r="AL50" i="15"/>
  <c r="H50" i="15"/>
</calcChain>
</file>

<file path=xl/sharedStrings.xml><?xml version="1.0" encoding="utf-8"?>
<sst xmlns="http://schemas.openxmlformats.org/spreadsheetml/2006/main" count="555" uniqueCount="215">
  <si>
    <t>Summer</t>
  </si>
  <si>
    <t>Autumn</t>
  </si>
  <si>
    <t>Winter</t>
  </si>
  <si>
    <t>Spring</t>
  </si>
  <si>
    <t>ACT</t>
  </si>
  <si>
    <t>TMD</t>
  </si>
  <si>
    <t>COD</t>
  </si>
  <si>
    <t>SMX</t>
  </si>
  <si>
    <t>TMP</t>
  </si>
  <si>
    <t>VFX</t>
  </si>
  <si>
    <t>CMZ</t>
  </si>
  <si>
    <t>CTZ</t>
  </si>
  <si>
    <t>NAP</t>
  </si>
  <si>
    <t>1.7 DXN</t>
  </si>
  <si>
    <t>DCF</t>
  </si>
  <si>
    <t>EMC</t>
  </si>
  <si>
    <t>EVZ</t>
  </si>
  <si>
    <t>BZT</t>
  </si>
  <si>
    <t>ATZ</t>
  </si>
  <si>
    <t>CAF</t>
  </si>
  <si>
    <t>MTP</t>
  </si>
  <si>
    <t>MDMA</t>
  </si>
  <si>
    <t>MTQ</t>
  </si>
  <si>
    <t>BZG</t>
  </si>
  <si>
    <t>Seasons</t>
  </si>
  <si>
    <t>ECs</t>
  </si>
  <si>
    <t>Σ ECs</t>
  </si>
  <si>
    <t>April</t>
  </si>
  <si>
    <t>May</t>
  </si>
  <si>
    <t>June</t>
  </si>
  <si>
    <t>July</t>
  </si>
  <si>
    <t>Mean</t>
  </si>
  <si>
    <t>Mamelodi river</t>
  </si>
  <si>
    <t>Raw water</t>
  </si>
  <si>
    <t>Baviaanspoort river</t>
  </si>
  <si>
    <t>MWWTW</t>
  </si>
  <si>
    <t>River in SUMMER</t>
  </si>
  <si>
    <t>Dec</t>
  </si>
  <si>
    <t>Jan</t>
  </si>
  <si>
    <t>Range</t>
  </si>
  <si>
    <t>Std Dev</t>
  </si>
  <si>
    <t>Feb</t>
  </si>
  <si>
    <t>0-14</t>
  </si>
  <si>
    <t>0-25</t>
  </si>
  <si>
    <t>0-32</t>
  </si>
  <si>
    <t>Σ Metals</t>
  </si>
  <si>
    <t>River in AUTUMN</t>
  </si>
  <si>
    <t>March</t>
  </si>
  <si>
    <t>2.5 - 8.8</t>
  </si>
  <si>
    <t>2.7 - 3.0</t>
  </si>
  <si>
    <t>2.4 - 4.6</t>
  </si>
  <si>
    <t xml:space="preserve">11.1 - 15.8 </t>
  </si>
  <si>
    <t>0.0 - 1.1</t>
  </si>
  <si>
    <t>33.9 - 3131.4</t>
  </si>
  <si>
    <t>2.3 - 185.9</t>
  </si>
  <si>
    <t>1.1 - 1.9</t>
  </si>
  <si>
    <t>10.0 - 2100.0</t>
  </si>
  <si>
    <t>71.8 - 3369.3</t>
  </si>
  <si>
    <t>River in WINTER</t>
  </si>
  <si>
    <t>Aug</t>
  </si>
  <si>
    <t>River in Spring</t>
  </si>
  <si>
    <t>Sep</t>
  </si>
  <si>
    <t>Oct</t>
  </si>
  <si>
    <t>Nov</t>
  </si>
  <si>
    <t>157-432</t>
  </si>
  <si>
    <t>82-111</t>
  </si>
  <si>
    <t>27-53</t>
  </si>
  <si>
    <t>13-50</t>
  </si>
  <si>
    <t>115-139</t>
  </si>
  <si>
    <t>25-45</t>
  </si>
  <si>
    <t>22-24</t>
  </si>
  <si>
    <t>36-175</t>
  </si>
  <si>
    <t>5-685</t>
  </si>
  <si>
    <t>727-1155</t>
  </si>
  <si>
    <t>52-97</t>
  </si>
  <si>
    <t>222-294</t>
  </si>
  <si>
    <t>35-97</t>
  </si>
  <si>
    <t>60-124</t>
  </si>
  <si>
    <t>1923-3007</t>
  </si>
  <si>
    <t>14-72</t>
  </si>
  <si>
    <t>69-99</t>
  </si>
  <si>
    <t>0-185</t>
  </si>
  <si>
    <t>58-170</t>
  </si>
  <si>
    <t>28-75</t>
  </si>
  <si>
    <t>64-175</t>
  </si>
  <si>
    <t>0-169</t>
  </si>
  <si>
    <t>32-88</t>
  </si>
  <si>
    <t>99-143</t>
  </si>
  <si>
    <t>476-626</t>
  </si>
  <si>
    <t>0-444</t>
  </si>
  <si>
    <t>559-1026</t>
  </si>
  <si>
    <t>58-60</t>
  </si>
  <si>
    <t>224-290</t>
  </si>
  <si>
    <t>70-193</t>
  </si>
  <si>
    <t>69-71</t>
  </si>
  <si>
    <t>13-17</t>
  </si>
  <si>
    <t>1889-2970</t>
  </si>
  <si>
    <t>234-268</t>
  </si>
  <si>
    <t>92-191</t>
  </si>
  <si>
    <t>40-121</t>
  </si>
  <si>
    <t>27-50</t>
  </si>
  <si>
    <t>132-155</t>
  </si>
  <si>
    <t>55-70</t>
  </si>
  <si>
    <t>21-48</t>
  </si>
  <si>
    <t>249-503</t>
  </si>
  <si>
    <t>256-532</t>
  </si>
  <si>
    <t>1830-2940</t>
  </si>
  <si>
    <t>52-80</t>
  </si>
  <si>
    <t>196-321</t>
  </si>
  <si>
    <t>48-130</t>
  </si>
  <si>
    <t>0-5</t>
  </si>
  <si>
    <t>51-101</t>
  </si>
  <si>
    <t>0-10</t>
  </si>
  <si>
    <t>3567-5432</t>
  </si>
  <si>
    <t>Suumer</t>
  </si>
  <si>
    <t>Raw</t>
  </si>
  <si>
    <t>Mamelodi R</t>
  </si>
  <si>
    <t>Baviaans River</t>
  </si>
  <si>
    <t>268.25 ± 37.83</t>
  </si>
  <si>
    <t>91.75 ± 3.182</t>
  </si>
  <si>
    <t>40.25 ± 6.01</t>
  </si>
  <si>
    <t>26.5 ± 3.536</t>
  </si>
  <si>
    <t>131.5 ± 2.121</t>
  </si>
  <si>
    <t>55.25 ± 1.768</t>
  </si>
  <si>
    <t>20.5 ± 0.707</t>
  </si>
  <si>
    <t>248.75 ± 19.445</t>
  </si>
  <si>
    <t>418.75 ± 1.061</t>
  </si>
  <si>
    <t>1845.75 ± 101.47</t>
  </si>
  <si>
    <t>79.5 ± 9.899</t>
  </si>
  <si>
    <t>195.75 ± 13.081</t>
  </si>
  <si>
    <t>73.5 ± 6.364</t>
  </si>
  <si>
    <t>5 ± 0.707</t>
  </si>
  <si>
    <t>100.75 ± 3.182</t>
  </si>
  <si>
    <t>10.25 ± 0.354</t>
  </si>
  <si>
    <t>0±0</t>
  </si>
  <si>
    <t>3227.75 ± 113.491</t>
  </si>
  <si>
    <t>130.5 ± 5.657</t>
  </si>
  <si>
    <t>220 ± 9.899</t>
  </si>
  <si>
    <t>149.25 ± 0.354</t>
  </si>
  <si>
    <t>64.25 ± 1.061</t>
  </si>
  <si>
    <t>14.25 ± 1.061</t>
  </si>
  <si>
    <t>67.75 ± 2.475</t>
  </si>
  <si>
    <t>67.25 ± 0.354</t>
  </si>
  <si>
    <t>3790.75 ± 170.766</t>
  </si>
  <si>
    <t>2210.25 ± 248.548</t>
  </si>
  <si>
    <t>8.75 ± 0.354</t>
  </si>
  <si>
    <t>1491.5 ± 29.698</t>
  </si>
  <si>
    <t>663.25 ± 49.851</t>
  </si>
  <si>
    <t>82.25 ± 4.596</t>
  </si>
  <si>
    <t>5.25 ± 0.354</t>
  </si>
  <si>
    <t>13.5 ± 0</t>
  </si>
  <si>
    <t>186.75 ± 3.889</t>
  </si>
  <si>
    <t>305.5 ± 1.414</t>
  </si>
  <si>
    <t>153.75 ± 1.061</t>
  </si>
  <si>
    <t>218.75 ± 27.224</t>
  </si>
  <si>
    <t>14 ± 0.707</t>
  </si>
  <si>
    <t>108 ± 7.071</t>
  </si>
  <si>
    <t>36 ± 0.707</t>
  </si>
  <si>
    <t>90.75 ± 2.475</t>
  </si>
  <si>
    <t>87 ± 0.707</t>
  </si>
  <si>
    <t>1805.5 ± 53.033</t>
  </si>
  <si>
    <t>2022 ± 3.536</t>
  </si>
  <si>
    <t>50.5 ± 1.414</t>
  </si>
  <si>
    <t>48.75 ± 3.182</t>
  </si>
  <si>
    <t>717 ± 36.77</t>
  </si>
  <si>
    <t>1038 ± 1.414</t>
  </si>
  <si>
    <t>12.75 ± 0.354</t>
  </si>
  <si>
    <t>66 ± 4.95</t>
  </si>
  <si>
    <t>13.75 ± 1.061</t>
  </si>
  <si>
    <t>481 ± 11.314</t>
  </si>
  <si>
    <t>84.5 ± 0.707</t>
  </si>
  <si>
    <t>104 ± 6.364</t>
  </si>
  <si>
    <t>149.25 ± 3.182</t>
  </si>
  <si>
    <t>237.75 ± 7.425</t>
  </si>
  <si>
    <t>195.25 ± 2.475</t>
  </si>
  <si>
    <t>84.75 ± 4.596</t>
  </si>
  <si>
    <t>218.25 ± 5.303</t>
  </si>
  <si>
    <t>98.25 ± 10.253</t>
  </si>
  <si>
    <t>1515.25 ± 20.86</t>
  </si>
  <si>
    <t>6055.25 ± 433.81</t>
  </si>
  <si>
    <t>104.75 ± 2.475</t>
  </si>
  <si>
    <t>2863.75 ± 60.458</t>
  </si>
  <si>
    <t>273.5 ± 7.071</t>
  </si>
  <si>
    <t>51.5 ± 0</t>
  </si>
  <si>
    <t>111 ± 2.828</t>
  </si>
  <si>
    <t>2.25 ± 0.354</t>
  </si>
  <si>
    <t>0-3228</t>
  </si>
  <si>
    <t>131-481</t>
  </si>
  <si>
    <t>85-220</t>
  </si>
  <si>
    <t>40-219</t>
  </si>
  <si>
    <t>0-149</t>
  </si>
  <si>
    <t>64-238</t>
  </si>
  <si>
    <t>14-195</t>
  </si>
  <si>
    <t>21-91</t>
  </si>
  <si>
    <t>218-717</t>
  </si>
  <si>
    <t>0-98</t>
  </si>
  <si>
    <t>419-3791</t>
  </si>
  <si>
    <t>1846-6055</t>
  </si>
  <si>
    <t>9-105</t>
  </si>
  <si>
    <t>0-2864</t>
  </si>
  <si>
    <t>74-1492</t>
  </si>
  <si>
    <t>5-111</t>
  </si>
  <si>
    <t>23±1.0</t>
  </si>
  <si>
    <t>1,7 DXN</t>
  </si>
  <si>
    <t>COC</t>
  </si>
  <si>
    <t>CBZ</t>
  </si>
  <si>
    <t>FTC</t>
  </si>
  <si>
    <t>BTA</t>
  </si>
  <si>
    <t>MET</t>
  </si>
  <si>
    <t>BZE</t>
  </si>
  <si>
    <t>3.3-10</t>
  </si>
  <si>
    <t>10-13.5</t>
  </si>
  <si>
    <t>BZA</t>
  </si>
  <si>
    <t>35-98</t>
  </si>
  <si>
    <t>60-125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</si>
</sst>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0.0"/>
    <numFmt numFmtId="166" formatCode="[$-409]mmmmm\-yy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8"/>
      <name val="Calibri"/>
      <family val="2"/>
      <scheme val="minor"/>
    </font>
    <font>
      <sz val="12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1" fontId="0" fillId="0" borderId="0" xfId="0" applyNumberForma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4" fillId="0" borderId="0" xfId="0" applyFont="1"/>
    <xf numFmtId="1" fontId="5" fillId="0" borderId="0" xfId="0" applyNumberFormat="1" applyFont="1"/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66" fontId="3" fillId="0" borderId="0" xfId="0" applyNumberFormat="1" applyFont="1" applyAlignment="1">
      <alignment horizontal="center"/>
    </xf>
    <xf numFmtId="17" fontId="3" fillId="0" borderId="0" xfId="0" applyNumberFormat="1" applyFont="1" applyAlignment="1">
      <alignment horizontal="center"/>
    </xf>
    <xf numFmtId="16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5" fontId="9" fillId="0" borderId="0" xfId="0" applyNumberFormat="1" applyFont="1" applyAlignment="1">
      <alignment horizontal="center"/>
    </xf>
    <xf numFmtId="0" fontId="0" fillId="0" borderId="0" xfId="0" applyAlignment="1">
      <alignment wrapText="1"/>
    </xf>
    <xf numFmtId="2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17" fontId="9" fillId="0" borderId="0" xfId="0" applyNumberFormat="1" applyFont="1" applyAlignment="1">
      <alignment horizontal="center"/>
    </xf>
    <xf numFmtId="16" fontId="9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Results!#REF!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Results!#REF!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Results!#REF!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5A6C-4250-B7B4-7254DBEA215E}"/>
            </c:ext>
          </c:extLst>
        </c:ser>
        <c:ser>
          <c:idx val="1"/>
          <c:order val="1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Results!#REF!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Results!#REF!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Results!#REF!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5A6C-4250-B7B4-7254DBEA215E}"/>
            </c:ext>
          </c:extLst>
        </c:ser>
        <c:ser>
          <c:idx val="2"/>
          <c:order val="2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Results!#REF!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Results!#REF!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Results!#REF!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5A6C-4250-B7B4-7254DBEA215E}"/>
            </c:ext>
          </c:extLst>
        </c:ser>
        <c:ser>
          <c:idx val="3"/>
          <c:order val="3"/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Results!#REF!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Results!#REF!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Results!#REF!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3-5A6C-4250-B7B4-7254DBEA21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9"/>
        <c:axId val="586364255"/>
        <c:axId val="458594671"/>
      </c:barChart>
      <c:catAx>
        <c:axId val="58636425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000" b="1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Emerging Contaminants (Operational</a:t>
                </a:r>
                <a:r>
                  <a:rPr lang="en-US" sz="1000" b="1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conditions - flash mix: 2mins @ 400rpm; conditioning: 8miNs @ 40rpm; settling: 8mins</a:t>
                </a:r>
                <a:r>
                  <a:rPr lang="en-US" sz="1000" b="1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1000" b="1" i="0" u="none" strike="noStrike" kern="1200" cap="none" spc="0" normalizeH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58594671"/>
        <c:crosses val="autoZero"/>
        <c:auto val="1"/>
        <c:lblAlgn val="ctr"/>
        <c:lblOffset val="100"/>
        <c:noMultiLvlLbl val="0"/>
      </c:catAx>
      <c:valAx>
        <c:axId val="458594671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noFill/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000" b="1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ECs</a:t>
                </a:r>
                <a:r>
                  <a:rPr lang="en-US" sz="1000" b="1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REMOVAL </a:t>
                </a:r>
                <a:r>
                  <a:rPr lang="en-US" sz="1000" b="1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86364255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25004263658009507"/>
          <c:y val="5.9910125377268687E-3"/>
          <c:w val="0.42326309575680754"/>
          <c:h val="9.27533750156851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Results!#REF!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Results!#REF!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Results!#REF!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C50F-4073-9A47-F6C284BD40E8}"/>
            </c:ext>
          </c:extLst>
        </c:ser>
        <c:ser>
          <c:idx val="1"/>
          <c:order val="1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Results!#REF!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Results!#REF!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Results!#REF!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C50F-4073-9A47-F6C284BD40E8}"/>
            </c:ext>
          </c:extLst>
        </c:ser>
        <c:ser>
          <c:idx val="2"/>
          <c:order val="2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Results!#REF!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Results!#REF!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Results!#REF!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C50F-4073-9A47-F6C284BD40E8}"/>
            </c:ext>
          </c:extLst>
        </c:ser>
        <c:ser>
          <c:idx val="3"/>
          <c:order val="3"/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Results!#REF!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Results!#REF!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Results!#REF!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3-C50F-4073-9A47-F6C284BD40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9"/>
        <c:axId val="586364255"/>
        <c:axId val="458594671"/>
      </c:barChart>
      <c:catAx>
        <c:axId val="58636425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000" b="1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Emerging Contaminants (Operational</a:t>
                </a:r>
                <a:r>
                  <a:rPr lang="en-US" sz="1000" b="1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conditions - flash mix: 2mins @ 400rpm; conditioning: 8miNs @ 40rpm; settling: 8mins</a:t>
                </a:r>
                <a:r>
                  <a:rPr lang="en-US" sz="1000" b="1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1000" b="1" i="0" u="none" strike="noStrike" kern="1200" cap="none" spc="0" normalizeH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58594671"/>
        <c:crosses val="autoZero"/>
        <c:auto val="1"/>
        <c:lblAlgn val="ctr"/>
        <c:lblOffset val="100"/>
        <c:noMultiLvlLbl val="0"/>
      </c:catAx>
      <c:valAx>
        <c:axId val="458594671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noFill/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000" b="1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ECs</a:t>
                </a:r>
                <a:r>
                  <a:rPr lang="en-US" sz="1000" b="1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REMOVAL </a:t>
                </a:r>
                <a:r>
                  <a:rPr lang="en-US" sz="1000" b="1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86364255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25004263658009507"/>
          <c:y val="5.9910125377268687E-3"/>
          <c:w val="0.42326309575680754"/>
          <c:h val="9.27533750156851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Results!#REF!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Results!#REF!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Results!#REF!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C8CA-44A5-8413-435B443C7669}"/>
            </c:ext>
          </c:extLst>
        </c:ser>
        <c:ser>
          <c:idx val="1"/>
          <c:order val="1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Results!#REF!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Results!#REF!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Results!#REF!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C8CA-44A5-8413-435B443C7669}"/>
            </c:ext>
          </c:extLst>
        </c:ser>
        <c:ser>
          <c:idx val="2"/>
          <c:order val="2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Results!#REF!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Results!#REF!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Results!#REF!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C8CA-44A5-8413-435B443C7669}"/>
            </c:ext>
          </c:extLst>
        </c:ser>
        <c:ser>
          <c:idx val="3"/>
          <c:order val="3"/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Results!#REF!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Results!#REF!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Results!#REF!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3-C8CA-44A5-8413-435B443C76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9"/>
        <c:axId val="586364255"/>
        <c:axId val="458594671"/>
      </c:barChart>
      <c:catAx>
        <c:axId val="58636425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000" b="1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Emerging Contaminants (Operational</a:t>
                </a:r>
                <a:r>
                  <a:rPr lang="en-US" sz="1000" b="1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conditions - flash mix: 2mins @ 400rpm; conditioning: 8miNs @ 40rpm; settling: 8mins</a:t>
                </a:r>
                <a:r>
                  <a:rPr lang="en-US" sz="1000" b="1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1000" b="1" i="0" u="none" strike="noStrike" kern="1200" cap="none" spc="0" normalizeH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58594671"/>
        <c:crosses val="autoZero"/>
        <c:auto val="1"/>
        <c:lblAlgn val="ctr"/>
        <c:lblOffset val="100"/>
        <c:noMultiLvlLbl val="0"/>
      </c:catAx>
      <c:valAx>
        <c:axId val="458594671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noFill/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000" b="1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ECs</a:t>
                </a:r>
                <a:r>
                  <a:rPr lang="en-US" sz="1000" b="1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REMOVAL </a:t>
                </a:r>
                <a:r>
                  <a:rPr lang="en-US" sz="1000" b="1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86364255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25004263658009507"/>
          <c:y val="5.9910125377268687E-3"/>
          <c:w val="0.42326309575680754"/>
          <c:h val="9.27533750156851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Results!#REF!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Results!#REF!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Results!#REF!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EBFC-4551-8E99-44F3A1A1E630}"/>
            </c:ext>
          </c:extLst>
        </c:ser>
        <c:ser>
          <c:idx val="1"/>
          <c:order val="1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Results!#REF!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Results!#REF!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Results!#REF!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EBFC-4551-8E99-44F3A1A1E630}"/>
            </c:ext>
          </c:extLst>
        </c:ser>
        <c:ser>
          <c:idx val="2"/>
          <c:order val="2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Results!#REF!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Results!#REF!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Results!#REF!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EBFC-4551-8E99-44F3A1A1E630}"/>
            </c:ext>
          </c:extLst>
        </c:ser>
        <c:ser>
          <c:idx val="3"/>
          <c:order val="3"/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Results!#REF!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Results!#REF!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Results!#REF!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3-EBFC-4551-8E99-44F3A1A1E6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9"/>
        <c:axId val="586364255"/>
        <c:axId val="458594671"/>
      </c:barChart>
      <c:catAx>
        <c:axId val="58636425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000" b="1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Emerging Contaminants (Operational</a:t>
                </a:r>
                <a:r>
                  <a:rPr lang="en-US" sz="1000" b="1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conditions - flash mix: 2mins @ 400rpm; conditioning: 8miNs @ 40rpm; settling: 8mins</a:t>
                </a:r>
                <a:r>
                  <a:rPr lang="en-US" sz="1000" b="1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1000" b="1" i="0" u="none" strike="noStrike" kern="1200" cap="none" spc="0" normalizeH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58594671"/>
        <c:crosses val="autoZero"/>
        <c:auto val="1"/>
        <c:lblAlgn val="ctr"/>
        <c:lblOffset val="100"/>
        <c:noMultiLvlLbl val="0"/>
      </c:catAx>
      <c:valAx>
        <c:axId val="458594671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noFill/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000" b="1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ECs</a:t>
                </a:r>
                <a:r>
                  <a:rPr lang="en-US" sz="1000" b="1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REMOVAL </a:t>
                </a:r>
                <a:r>
                  <a:rPr lang="en-US" sz="1000" b="1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86364255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25004263658009507"/>
          <c:y val="5.9910125377268687E-3"/>
          <c:w val="0.42326309575680754"/>
          <c:h val="9.27533750156851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'Seasonal Variations'!#REF!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'Seasonal Variations'!#REF!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'Seasonal Variations'!#REF!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6F4D-4DC4-B7D3-5ACF826BF915}"/>
            </c:ext>
          </c:extLst>
        </c:ser>
        <c:ser>
          <c:idx val="1"/>
          <c:order val="1"/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'Seasonal Variations'!#REF!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'Seasonal Variations'!#REF!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'Seasonal Variations'!#REF!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6F4D-4DC4-B7D3-5ACF826BF915}"/>
            </c:ext>
          </c:extLst>
        </c:ser>
        <c:ser>
          <c:idx val="2"/>
          <c:order val="2"/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'Seasonal Variations'!#REF!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'Seasonal Variations'!#REF!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'Seasonal Variations'!#REF!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6F4D-4DC4-B7D3-5ACF826BF915}"/>
            </c:ext>
          </c:extLst>
        </c:ser>
        <c:ser>
          <c:idx val="3"/>
          <c:order val="3"/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'Seasonal Variations'!#REF!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'Seasonal Variations'!#REF!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'Seasonal Variations'!#REF!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3-6F4D-4DC4-B7D3-5ACF826BF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786199712"/>
        <c:axId val="786200128"/>
      </c:barChart>
      <c:catAx>
        <c:axId val="786199712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6200128"/>
        <c:crosses val="autoZero"/>
        <c:auto val="1"/>
        <c:lblAlgn val="ctr"/>
        <c:lblOffset val="100"/>
        <c:noMultiLvlLbl val="0"/>
      </c:catAx>
      <c:valAx>
        <c:axId val="786200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6199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'Seasonal Variations'!$D$24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'Seasonal Variations'!$E$23:$M$23</c:f>
              <c:numCache>
                <c:formatCode>General</c:formatCode>
                <c:ptCount val="9"/>
              </c:numCache>
            </c:numRef>
          </c:cat>
          <c:val>
            <c:numRef>
              <c:f>'Seasonal Variations'!$E$24:$M$24</c:f>
              <c:numCache>
                <c:formatCode>0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0-1F75-40F1-AD2E-011001638596}"/>
            </c:ext>
          </c:extLst>
        </c:ser>
        <c:ser>
          <c:idx val="1"/>
          <c:order val="1"/>
          <c:tx>
            <c:strRef>
              <c:f>'Seasonal Variations'!$D$25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'Seasonal Variations'!$E$23:$M$23</c:f>
              <c:numCache>
                <c:formatCode>General</c:formatCode>
                <c:ptCount val="9"/>
              </c:numCache>
            </c:numRef>
          </c:cat>
          <c:val>
            <c:numRef>
              <c:f>'Seasonal Variations'!$E$25:$M$25</c:f>
              <c:numCache>
                <c:formatCode>0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1-1F75-40F1-AD2E-011001638596}"/>
            </c:ext>
          </c:extLst>
        </c:ser>
        <c:ser>
          <c:idx val="2"/>
          <c:order val="2"/>
          <c:tx>
            <c:strRef>
              <c:f>'Seasonal Variations'!$D$26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'Seasonal Variations'!$E$23:$M$23</c:f>
              <c:numCache>
                <c:formatCode>General</c:formatCode>
                <c:ptCount val="9"/>
              </c:numCache>
            </c:numRef>
          </c:cat>
          <c:val>
            <c:numRef>
              <c:f>'Seasonal Variations'!$E$26:$M$26</c:f>
              <c:numCache>
                <c:formatCode>0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2-1F75-40F1-AD2E-011001638596}"/>
            </c:ext>
          </c:extLst>
        </c:ser>
        <c:ser>
          <c:idx val="3"/>
          <c:order val="3"/>
          <c:tx>
            <c:strRef>
              <c:f>'Seasonal Variations'!$D$27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'Seasonal Variations'!$E$23:$M$23</c:f>
              <c:numCache>
                <c:formatCode>General</c:formatCode>
                <c:ptCount val="9"/>
              </c:numCache>
            </c:numRef>
          </c:cat>
          <c:val>
            <c:numRef>
              <c:f>'Seasonal Variations'!$E$27:$M$27</c:f>
              <c:numCache>
                <c:formatCode>0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3-1F75-40F1-AD2E-0110016385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42210543"/>
        <c:axId val="627192191"/>
      </c:barChart>
      <c:catAx>
        <c:axId val="1942210543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7192191"/>
        <c:crosses val="autoZero"/>
        <c:auto val="1"/>
        <c:lblAlgn val="ctr"/>
        <c:lblOffset val="100"/>
        <c:noMultiLvlLbl val="0"/>
      </c:catAx>
      <c:valAx>
        <c:axId val="627192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2210543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095740069573568"/>
          <c:y val="0.11231850307042093"/>
          <c:w val="0.66477740516306694"/>
          <c:h val="0.82121382758292749"/>
        </c:manualLayout>
      </c:layout>
      <c:pieChart>
        <c:varyColors val="1"/>
        <c:ser>
          <c:idx val="0"/>
          <c:order val="0"/>
          <c:explosion val="14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2122-4AE9-8E12-3017F2C3F12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0-2122-4AE9-8E12-3017F2C3F12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2122-4AE9-8E12-3017F2C3F12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2-2122-4AE9-8E12-3017F2C3F12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2122-4AE9-8E12-3017F2C3F121}"/>
              </c:ext>
            </c:extLst>
          </c:dPt>
          <c:dPt>
            <c:idx val="5"/>
            <c:bubble3D val="0"/>
            <c:explosion val="17"/>
            <c:spPr>
              <a:solidFill>
                <a:schemeClr val="accent6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4-2122-4AE9-8E12-3017F2C3F12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2122-4AE9-8E12-3017F2C3F12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6-2122-4AE9-8E12-3017F2C3F12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2122-4AE9-8E12-3017F2C3F12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E-2122-4AE9-8E12-3017F2C3F12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2122-4AE9-8E12-3017F2C3F12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C-2122-4AE9-8E12-3017F2C3F12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2122-4AE9-8E12-3017F2C3F121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2122-4AE9-8E12-3017F2C3F121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2122-4AE9-8E12-3017F2C3F121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2122-4AE9-8E12-3017F2C3F121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2122-4AE9-8E12-3017F2C3F121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2122-4AE9-8E12-3017F2C3F121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2122-4AE9-8E12-3017F2C3F121}"/>
              </c:ext>
            </c:extLst>
          </c:dPt>
          <c:dLbls>
            <c:dLbl>
              <c:idx val="0"/>
              <c:layout>
                <c:manualLayout>
                  <c:x val="9.4549666068873515E-3"/>
                  <c:y val="-1.373494316705085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122-4AE9-8E12-3017F2C3F121}"/>
                </c:ext>
              </c:extLst>
            </c:dLbl>
            <c:dLbl>
              <c:idx val="1"/>
              <c:layout>
                <c:manualLayout>
                  <c:x val="-2.4289692410209971E-4"/>
                  <c:y val="-2.0680386364500701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122-4AE9-8E12-3017F2C3F121}"/>
                </c:ext>
              </c:extLst>
            </c:dLbl>
            <c:dLbl>
              <c:idx val="2"/>
              <c:layout>
                <c:manualLayout>
                  <c:x val="-5.3528338543323822E-3"/>
                  <c:y val="6.362997996616228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122-4AE9-8E12-3017F2C3F121}"/>
                </c:ext>
              </c:extLst>
            </c:dLbl>
            <c:dLbl>
              <c:idx val="3"/>
              <c:layout>
                <c:manualLayout>
                  <c:x val="9.5395349348729064E-4"/>
                  <c:y val="-2.9353327863381243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122-4AE9-8E12-3017F2C3F121}"/>
                </c:ext>
              </c:extLst>
            </c:dLbl>
            <c:dLbl>
              <c:idx val="4"/>
              <c:layout>
                <c:manualLayout>
                  <c:x val="1.2334271675184985E-2"/>
                  <c:y val="-1.8864171244399493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122-4AE9-8E12-3017F2C3F121}"/>
                </c:ext>
              </c:extLst>
            </c:dLbl>
            <c:dLbl>
              <c:idx val="5"/>
              <c:layout>
                <c:manualLayout>
                  <c:x val="-3.0381456251438704E-2"/>
                  <c:y val="-3.2609400419412148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122-4AE9-8E12-3017F2C3F121}"/>
                </c:ext>
              </c:extLst>
            </c:dLbl>
            <c:dLbl>
              <c:idx val="6"/>
              <c:layout>
                <c:manualLayout>
                  <c:x val="-6.3981818188713494E-3"/>
                  <c:y val="-8.2558071402896189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122-4AE9-8E12-3017F2C3F121}"/>
                </c:ext>
              </c:extLst>
            </c:dLbl>
            <c:dLbl>
              <c:idx val="7"/>
              <c:layout>
                <c:manualLayout>
                  <c:x val="-3.6471703171994933E-2"/>
                  <c:y val="2.3242704419254318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122-4AE9-8E12-3017F2C3F121}"/>
                </c:ext>
              </c:extLst>
            </c:dLbl>
            <c:dLbl>
              <c:idx val="8"/>
              <c:layout>
                <c:manualLayout>
                  <c:x val="-8.0089050828599004E-2"/>
                  <c:y val="5.5729958494121091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122-4AE9-8E12-3017F2C3F121}"/>
                </c:ext>
              </c:extLst>
            </c:dLbl>
            <c:dLbl>
              <c:idx val="9"/>
              <c:layout>
                <c:manualLayout>
                  <c:x val="-0.10886788038018583"/>
                  <c:y val="-7.2988410424207825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122-4AE9-8E12-3017F2C3F121}"/>
                </c:ext>
              </c:extLst>
            </c:dLbl>
            <c:dLbl>
              <c:idx val="10"/>
              <c:layout>
                <c:manualLayout>
                  <c:x val="-9.908222506476308E-2"/>
                  <c:y val="-3.2461722733675598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22-4AE9-8E12-3017F2C3F121}"/>
                </c:ext>
              </c:extLst>
            </c:dLbl>
            <c:dLbl>
              <c:idx val="11"/>
              <c:layout>
                <c:manualLayout>
                  <c:x val="-7.4452932037023481E-2"/>
                  <c:y val="-4.328095000100105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22-4AE9-8E12-3017F2C3F121}"/>
                </c:ext>
              </c:extLst>
            </c:dLbl>
            <c:dLbl>
              <c:idx val="12"/>
              <c:layout>
                <c:manualLayout>
                  <c:x val="-8.3283306553362801E-2"/>
                  <c:y val="-7.0805205234329038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22-4AE9-8E12-3017F2C3F121}"/>
                </c:ext>
              </c:extLst>
            </c:dLbl>
            <c:dLbl>
              <c:idx val="13"/>
              <c:layout>
                <c:manualLayout>
                  <c:x val="-8.8961519893845931E-2"/>
                  <c:y val="-9.61063969969265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22-4AE9-8E12-3017F2C3F121}"/>
                </c:ext>
              </c:extLst>
            </c:dLbl>
            <c:dLbl>
              <c:idx val="14"/>
              <c:layout>
                <c:manualLayout>
                  <c:x val="-4.4521242767606661E-2"/>
                  <c:y val="-8.180076406671284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22-4AE9-8E12-3017F2C3F121}"/>
                </c:ext>
              </c:extLst>
            </c:dLbl>
            <c:dLbl>
              <c:idx val="15"/>
              <c:layout>
                <c:manualLayout>
                  <c:x val="-4.1858857356743044E-2"/>
                  <c:y val="-0.11432420284815886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22-4AE9-8E12-3017F2C3F121}"/>
                </c:ext>
              </c:extLst>
            </c:dLbl>
            <c:dLbl>
              <c:idx val="16"/>
              <c:layout>
                <c:manualLayout>
                  <c:x val="3.9716775739584162E-3"/>
                  <c:y val="-9.992856734828001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22-4AE9-8E12-3017F2C3F121}"/>
                </c:ext>
              </c:extLst>
            </c:dLbl>
            <c:dLbl>
              <c:idx val="17"/>
              <c:layout>
                <c:manualLayout>
                  <c:x val="4.9582638236033531E-2"/>
                  <c:y val="-9.749317128462504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22-4AE9-8E12-3017F2C3F121}"/>
                </c:ext>
              </c:extLst>
            </c:dLbl>
            <c:dLbl>
              <c:idx val="18"/>
              <c:layout>
                <c:manualLayout>
                  <c:x val="8.5606091346688049E-2"/>
                  <c:y val="-8.1156419139395433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22-4AE9-8E12-3017F2C3F1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'Seasonal Variations'!$E$3:$AN$3</c:f>
              <c:strCache>
                <c:ptCount val="19"/>
                <c:pt idx="0">
                  <c:v>TMD</c:v>
                </c:pt>
                <c:pt idx="1">
                  <c:v>SMX</c:v>
                </c:pt>
                <c:pt idx="2">
                  <c:v>CBZ</c:v>
                </c:pt>
                <c:pt idx="3">
                  <c:v>1,7 DXN</c:v>
                </c:pt>
                <c:pt idx="4">
                  <c:v>FTC</c:v>
                </c:pt>
                <c:pt idx="5">
                  <c:v>EVZ</c:v>
                </c:pt>
                <c:pt idx="6">
                  <c:v>ATZ</c:v>
                </c:pt>
                <c:pt idx="7">
                  <c:v>CAF</c:v>
                </c:pt>
                <c:pt idx="8">
                  <c:v>MTQ</c:v>
                </c:pt>
                <c:pt idx="9">
                  <c:v>ACT</c:v>
                </c:pt>
                <c:pt idx="10">
                  <c:v>COD</c:v>
                </c:pt>
                <c:pt idx="11">
                  <c:v>TMP</c:v>
                </c:pt>
                <c:pt idx="12">
                  <c:v>VFX</c:v>
                </c:pt>
                <c:pt idx="13">
                  <c:v>CTZ</c:v>
                </c:pt>
                <c:pt idx="14">
                  <c:v>NAP</c:v>
                </c:pt>
                <c:pt idx="15">
                  <c:v>DCF</c:v>
                </c:pt>
                <c:pt idx="16">
                  <c:v>BTA</c:v>
                </c:pt>
                <c:pt idx="17">
                  <c:v>MET</c:v>
                </c:pt>
                <c:pt idx="18">
                  <c:v>BZE</c:v>
                </c:pt>
              </c:strCache>
            </c:strRef>
          </c:cat>
          <c:val>
            <c:numRef>
              <c:f>'Seasonal Variations'!$E$8:$AN$8</c:f>
              <c:numCache>
                <c:formatCode>0</c:formatCode>
                <c:ptCount val="19"/>
                <c:pt idx="0">
                  <c:v>758</c:v>
                </c:pt>
                <c:pt idx="1">
                  <c:v>432</c:v>
                </c:pt>
                <c:pt idx="2">
                  <c:v>493</c:v>
                </c:pt>
                <c:pt idx="3">
                  <c:v>1613</c:v>
                </c:pt>
                <c:pt idx="4">
                  <c:v>1529</c:v>
                </c:pt>
                <c:pt idx="5">
                  <c:v>4491</c:v>
                </c:pt>
                <c:pt idx="6">
                  <c:v>908</c:v>
                </c:pt>
                <c:pt idx="7">
                  <c:v>552</c:v>
                </c:pt>
                <c:pt idx="8">
                  <c:v>287</c:v>
                </c:pt>
                <c:pt idx="9">
                  <c:v>71</c:v>
                </c:pt>
                <c:pt idx="10">
                  <c:v>106</c:v>
                </c:pt>
                <c:pt idx="11">
                  <c:v>236</c:v>
                </c:pt>
                <c:pt idx="12">
                  <c:v>86</c:v>
                </c:pt>
                <c:pt idx="13">
                  <c:v>134</c:v>
                </c:pt>
                <c:pt idx="14">
                  <c:v>102</c:v>
                </c:pt>
                <c:pt idx="15">
                  <c:v>26</c:v>
                </c:pt>
                <c:pt idx="16">
                  <c:v>246</c:v>
                </c:pt>
                <c:pt idx="17">
                  <c:v>34</c:v>
                </c:pt>
                <c:pt idx="18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22-4AE9-8E12-3017F2C3F121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="1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861796225505576"/>
          <c:y val="0.13428041225788481"/>
          <c:w val="0.53343086645891313"/>
          <c:h val="0.63455747276873409"/>
        </c:manualLayout>
      </c:layout>
      <c:pieChart>
        <c:varyColors val="1"/>
        <c:ser>
          <c:idx val="0"/>
          <c:order val="0"/>
          <c:explosion val="1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4B8-4B5E-AC84-CE9C34A3ED1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4B8-4B5E-AC84-CE9C34A3ED1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4B8-4B5E-AC84-CE9C34A3ED1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4B8-4B5E-AC84-CE9C34A3ED1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4B8-4B5E-AC84-CE9C34A3ED1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4B8-4B5E-AC84-CE9C34A3ED1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4B8-4B5E-AC84-CE9C34A3ED10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4B8-4B5E-AC84-CE9C34A3ED10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4B8-4B5E-AC84-CE9C34A3ED10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C4B8-4B5E-AC84-CE9C34A3ED10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C4B8-4B5E-AC84-CE9C34A3ED10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C4B8-4B5E-AC84-CE9C34A3ED10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C4B8-4B5E-AC84-CE9C34A3ED10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C4B8-4B5E-AC84-CE9C34A3ED10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C4B8-4B5E-AC84-CE9C34A3ED10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C4B8-4B5E-AC84-CE9C34A3ED10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C4B8-4B5E-AC84-CE9C34A3ED10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C4B8-4B5E-AC84-CE9C34A3ED10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C4B8-4B5E-AC84-CE9C34A3ED10}"/>
              </c:ext>
            </c:extLst>
          </c:dPt>
          <c:dLbls>
            <c:dLbl>
              <c:idx val="0"/>
              <c:layout>
                <c:manualLayout>
                  <c:x val="0.11558746750174122"/>
                  <c:y val="-8.1621019345675963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B8-4B5E-AC84-CE9C34A3ED10}"/>
                </c:ext>
              </c:extLst>
            </c:dLbl>
            <c:dLbl>
              <c:idx val="1"/>
              <c:layout>
                <c:manualLayout>
                  <c:x val="9.6109601762305027E-2"/>
                  <c:y val="-4.2644837556740388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B8-4B5E-AC84-CE9C34A3ED10}"/>
                </c:ext>
              </c:extLst>
            </c:dLbl>
            <c:dLbl>
              <c:idx val="2"/>
              <c:layout>
                <c:manualLayout>
                  <c:x val="8.1449187521377517E-2"/>
                  <c:y val="1.143792003578028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B8-4B5E-AC84-CE9C34A3ED10}"/>
                </c:ext>
              </c:extLst>
            </c:dLbl>
            <c:dLbl>
              <c:idx val="3"/>
              <c:layout>
                <c:manualLayout>
                  <c:x val="9.1485323281247505E-2"/>
                  <c:y val="6.6940903687487266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B8-4B5E-AC84-CE9C34A3ED10}"/>
                </c:ext>
              </c:extLst>
            </c:dLbl>
            <c:dLbl>
              <c:idx val="4"/>
              <c:layout>
                <c:manualLayout>
                  <c:x val="1.5338292031524418E-2"/>
                  <c:y val="-1.181125796775403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B8-4B5E-AC84-CE9C34A3ED10}"/>
                </c:ext>
              </c:extLst>
            </c:dLbl>
            <c:dLbl>
              <c:idx val="5"/>
              <c:layout>
                <c:manualLayout>
                  <c:x val="-1.332592541394851E-2"/>
                  <c:y val="4.7577572982747526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B8-4B5E-AC84-CE9C34A3ED10}"/>
                </c:ext>
              </c:extLst>
            </c:dLbl>
            <c:dLbl>
              <c:idx val="6"/>
              <c:layout>
                <c:manualLayout>
                  <c:x val="-1.223051034893427E-2"/>
                  <c:y val="1.665658980127484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4B8-4B5E-AC84-CE9C34A3ED10}"/>
                </c:ext>
              </c:extLst>
            </c:dLbl>
            <c:dLbl>
              <c:idx val="7"/>
              <c:layout>
                <c:manualLayout>
                  <c:x val="-7.9851345388038519E-3"/>
                  <c:y val="2.333778590176227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4B8-4B5E-AC84-CE9C34A3ED10}"/>
                </c:ext>
              </c:extLst>
            </c:dLbl>
            <c:dLbl>
              <c:idx val="8"/>
              <c:layout>
                <c:manualLayout>
                  <c:x val="-3.0567414724746195E-2"/>
                  <c:y val="3.4457231307625006E-4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4B8-4B5E-AC84-CE9C34A3ED10}"/>
                </c:ext>
              </c:extLst>
            </c:dLbl>
            <c:dLbl>
              <c:idx val="9"/>
              <c:layout>
                <c:manualLayout>
                  <c:x val="-0.13481615777096059"/>
                  <c:y val="3.587814343719855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4B8-4B5E-AC84-CE9C34A3ED10}"/>
                </c:ext>
              </c:extLst>
            </c:dLbl>
            <c:dLbl>
              <c:idx val="13"/>
              <c:layout>
                <c:manualLayout>
                  <c:x val="-7.9552193045416927E-2"/>
                  <c:y val="-8.430964066711392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4B8-4B5E-AC84-CE9C34A3ED10}"/>
                </c:ext>
              </c:extLst>
            </c:dLbl>
            <c:dLbl>
              <c:idx val="16"/>
              <c:layout>
                <c:manualLayout>
                  <c:x val="1.5256797583081572E-2"/>
                  <c:y val="-7.287600273557354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4B8-4B5E-AC84-CE9C34A3ED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'Catchment points'!$B$3:$T$3</c:f>
              <c:strCache>
                <c:ptCount val="19"/>
                <c:pt idx="0">
                  <c:v>TMD</c:v>
                </c:pt>
                <c:pt idx="1">
                  <c:v>SMX</c:v>
                </c:pt>
                <c:pt idx="2">
                  <c:v>CBZ</c:v>
                </c:pt>
                <c:pt idx="3">
                  <c:v>1,7 DXN</c:v>
                </c:pt>
                <c:pt idx="4">
                  <c:v>FTC</c:v>
                </c:pt>
                <c:pt idx="5">
                  <c:v>EVZ</c:v>
                </c:pt>
                <c:pt idx="6">
                  <c:v>ATZ</c:v>
                </c:pt>
                <c:pt idx="7">
                  <c:v>CAF</c:v>
                </c:pt>
                <c:pt idx="8">
                  <c:v>MTQ</c:v>
                </c:pt>
                <c:pt idx="9">
                  <c:v>ACT</c:v>
                </c:pt>
                <c:pt idx="10">
                  <c:v>COD</c:v>
                </c:pt>
                <c:pt idx="11">
                  <c:v>TMP</c:v>
                </c:pt>
                <c:pt idx="12">
                  <c:v>VFX</c:v>
                </c:pt>
                <c:pt idx="13">
                  <c:v>CTZ</c:v>
                </c:pt>
                <c:pt idx="14">
                  <c:v>NAP</c:v>
                </c:pt>
                <c:pt idx="15">
                  <c:v>DCF</c:v>
                </c:pt>
                <c:pt idx="16">
                  <c:v>BTA</c:v>
                </c:pt>
                <c:pt idx="17">
                  <c:v>MET</c:v>
                </c:pt>
                <c:pt idx="18">
                  <c:v>BZE</c:v>
                </c:pt>
              </c:strCache>
            </c:strRef>
          </c:cat>
          <c:val>
            <c:numRef>
              <c:f>'Catchment points'!$B$7:$T$7</c:f>
              <c:numCache>
                <c:formatCode>0</c:formatCode>
                <c:ptCount val="19"/>
                <c:pt idx="0">
                  <c:v>917</c:v>
                </c:pt>
                <c:pt idx="1">
                  <c:v>459</c:v>
                </c:pt>
                <c:pt idx="2">
                  <c:v>410</c:v>
                </c:pt>
                <c:pt idx="3">
                  <c:v>1598</c:v>
                </c:pt>
                <c:pt idx="4">
                  <c:v>7112</c:v>
                </c:pt>
                <c:pt idx="5">
                  <c:v>10287</c:v>
                </c:pt>
                <c:pt idx="6">
                  <c:v>2913</c:v>
                </c:pt>
                <c:pt idx="7">
                  <c:v>2804</c:v>
                </c:pt>
                <c:pt idx="8">
                  <c:v>182</c:v>
                </c:pt>
                <c:pt idx="9">
                  <c:v>3415</c:v>
                </c:pt>
                <c:pt idx="10">
                  <c:v>0</c:v>
                </c:pt>
                <c:pt idx="11">
                  <c:v>472</c:v>
                </c:pt>
                <c:pt idx="12">
                  <c:v>163</c:v>
                </c:pt>
                <c:pt idx="13">
                  <c:v>245</c:v>
                </c:pt>
                <c:pt idx="14">
                  <c:v>244</c:v>
                </c:pt>
                <c:pt idx="15">
                  <c:v>252</c:v>
                </c:pt>
                <c:pt idx="16">
                  <c:v>165</c:v>
                </c:pt>
                <c:pt idx="17">
                  <c:v>147</c:v>
                </c:pt>
                <c:pt idx="18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AC-4275-9023-E1DA3D605D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1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1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1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1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0</xdr:row>
      <xdr:rowOff>4233</xdr:rowOff>
    </xdr:from>
    <xdr:to>
      <xdr:col>18</xdr:col>
      <xdr:colOff>0</xdr:colOff>
      <xdr:row>21</xdr:row>
      <xdr:rowOff>42334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748F91D-DA95-4FC0-8F2A-7AB7B8D143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0</xdr:colOff>
      <xdr:row>0</xdr:row>
      <xdr:rowOff>4233</xdr:rowOff>
    </xdr:from>
    <xdr:to>
      <xdr:col>18</xdr:col>
      <xdr:colOff>0</xdr:colOff>
      <xdr:row>21</xdr:row>
      <xdr:rowOff>42334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38D9DDC-B8FE-49EB-A265-1A1AFDDEBC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0</xdr:colOff>
      <xdr:row>0</xdr:row>
      <xdr:rowOff>4233</xdr:rowOff>
    </xdr:from>
    <xdr:to>
      <xdr:col>18</xdr:col>
      <xdr:colOff>0</xdr:colOff>
      <xdr:row>21</xdr:row>
      <xdr:rowOff>42334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02BB8CD-9ED5-4DBE-B80F-D8338597DB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0</xdr:colOff>
      <xdr:row>0</xdr:row>
      <xdr:rowOff>4233</xdr:rowOff>
    </xdr:from>
    <xdr:to>
      <xdr:col>18</xdr:col>
      <xdr:colOff>0</xdr:colOff>
      <xdr:row>21</xdr:row>
      <xdr:rowOff>42334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DC90F97-279C-44A9-B7A3-62E8181846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20052</xdr:colOff>
      <xdr:row>0</xdr:row>
      <xdr:rowOff>0</xdr:rowOff>
    </xdr:from>
    <xdr:to>
      <xdr:col>29</xdr:col>
      <xdr:colOff>180474</xdr:colOff>
      <xdr:row>5</xdr:row>
      <xdr:rowOff>130342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E9DC430-F733-4CF6-B423-238E366C24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491290</xdr:colOff>
      <xdr:row>13</xdr:row>
      <xdr:rowOff>52137</xdr:rowOff>
    </xdr:from>
    <xdr:to>
      <xdr:col>24</xdr:col>
      <xdr:colOff>170448</xdr:colOff>
      <xdr:row>28</xdr:row>
      <xdr:rowOff>88231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A356D06-E41F-449D-866D-36F3F70777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32</xdr:col>
      <xdr:colOff>200526</xdr:colOff>
      <xdr:row>9</xdr:row>
      <xdr:rowOff>70184</xdr:rowOff>
    </xdr:from>
    <xdr:to>
      <xdr:col>42</xdr:col>
      <xdr:colOff>409407</xdr:colOff>
      <xdr:row>39</xdr:row>
      <xdr:rowOff>100263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1952021B-8F80-F218-C020-9ED76B4857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449580</xdr:colOff>
      <xdr:row>8</xdr:row>
      <xdr:rowOff>30480</xdr:rowOff>
    </xdr:from>
    <xdr:to>
      <xdr:col>17</xdr:col>
      <xdr:colOff>7620</xdr:colOff>
      <xdr:row>31</xdr:row>
      <xdr:rowOff>22860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A82C20E1-220C-9697-29E1-80B7D44E87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ABCDE-E2FE-40F1-9EC7-627EFDB0F52B}">
  <dimension ref="C2:AM100"/>
  <sheetViews>
    <sheetView topLeftCell="A70" zoomScale="72" zoomScaleNormal="72" workbookViewId="0">
      <selection activeCell="AD42" sqref="AD42"/>
    </sheetView>
  </sheetViews>
  <sheetFormatPr defaultColWidth="9.08984375" defaultRowHeight="14" x14ac:dyDescent="0.3"/>
  <cols>
    <col min="1" max="3" width="9.08984375" style="10"/>
    <col min="4" max="4" width="9.6328125" style="10" customWidth="1"/>
    <col min="5" max="6" width="7.6328125" style="10" customWidth="1"/>
    <col min="7" max="7" width="15" style="10" customWidth="1"/>
    <col min="8" max="8" width="9.36328125" style="16" customWidth="1"/>
    <col min="9" max="10" width="9.08984375" style="10"/>
    <col min="11" max="12" width="9.6328125" style="10" customWidth="1"/>
    <col min="13" max="14" width="7.6328125" style="10" customWidth="1"/>
    <col min="15" max="15" width="15" style="10" customWidth="1"/>
    <col min="16" max="16" width="9.36328125" style="10" customWidth="1"/>
    <col min="17" max="23" width="9.08984375" style="10"/>
    <col min="24" max="24" width="9.453125" style="10" customWidth="1"/>
    <col min="25" max="25" width="9.08984375" style="10"/>
    <col min="26" max="26" width="12.1796875" style="10" customWidth="1"/>
    <col min="27" max="32" width="9.08984375" style="10"/>
    <col min="33" max="33" width="17.81640625" style="10" customWidth="1"/>
    <col min="34" max="34" width="20.6328125" style="10" customWidth="1"/>
    <col min="35" max="35" width="16.453125" style="10" customWidth="1"/>
    <col min="36" max="36" width="17" style="10" customWidth="1"/>
    <col min="37" max="37" width="13.90625" style="10" customWidth="1"/>
    <col min="38" max="16384" width="9.08984375" style="10"/>
  </cols>
  <sheetData>
    <row r="2" spans="3:37" ht="15" x14ac:dyDescent="0.3">
      <c r="C2" s="15" t="s">
        <v>36</v>
      </c>
      <c r="D2" s="15"/>
      <c r="E2" s="15"/>
      <c r="F2" s="15"/>
      <c r="G2" s="15"/>
      <c r="H2" s="15"/>
      <c r="I2" s="15"/>
    </row>
    <row r="3" spans="3:37" s="11" customFormat="1" ht="15" x14ac:dyDescent="0.3">
      <c r="C3" s="3" t="s">
        <v>25</v>
      </c>
      <c r="D3" s="3" t="s">
        <v>37</v>
      </c>
      <c r="E3" s="3" t="s">
        <v>38</v>
      </c>
      <c r="F3" s="3" t="s">
        <v>41</v>
      </c>
      <c r="G3" s="3" t="s">
        <v>39</v>
      </c>
      <c r="H3" s="22" t="s">
        <v>31</v>
      </c>
      <c r="I3" s="3" t="s">
        <v>40</v>
      </c>
      <c r="K3" s="3" t="s">
        <v>37</v>
      </c>
      <c r="L3" s="3" t="s">
        <v>37</v>
      </c>
      <c r="M3" s="3" t="s">
        <v>38</v>
      </c>
      <c r="N3" s="3" t="s">
        <v>41</v>
      </c>
      <c r="O3" s="3" t="s">
        <v>39</v>
      </c>
      <c r="P3" s="3" t="s">
        <v>31</v>
      </c>
      <c r="Q3" s="3" t="s">
        <v>40</v>
      </c>
      <c r="U3" s="3" t="s">
        <v>25</v>
      </c>
      <c r="V3" s="3" t="s">
        <v>114</v>
      </c>
      <c r="W3" s="3" t="s">
        <v>1</v>
      </c>
      <c r="X3" s="3" t="s">
        <v>2</v>
      </c>
      <c r="Y3" s="3" t="s">
        <v>3</v>
      </c>
      <c r="Z3" s="3" t="s">
        <v>39</v>
      </c>
      <c r="AA3" s="3" t="s">
        <v>31</v>
      </c>
      <c r="AB3" s="3" t="s">
        <v>40</v>
      </c>
      <c r="AF3" s="3" t="s">
        <v>25</v>
      </c>
      <c r="AG3" s="3" t="s">
        <v>115</v>
      </c>
      <c r="AH3" s="3" t="s">
        <v>116</v>
      </c>
      <c r="AI3" s="3" t="s">
        <v>117</v>
      </c>
      <c r="AJ3" s="3" t="s">
        <v>35</v>
      </c>
      <c r="AK3" s="3" t="s">
        <v>39</v>
      </c>
    </row>
    <row r="4" spans="3:37" s="16" customFormat="1" ht="15.5" x14ac:dyDescent="0.35">
      <c r="C4" s="17" t="s">
        <v>4</v>
      </c>
      <c r="D4" s="18">
        <v>0</v>
      </c>
      <c r="E4" s="18">
        <v>32</v>
      </c>
      <c r="F4" s="18">
        <v>14.5</v>
      </c>
      <c r="G4" s="17" t="s">
        <v>44</v>
      </c>
      <c r="H4" s="18">
        <f>SUM(D4:F4)/3</f>
        <v>15.5</v>
      </c>
      <c r="I4" s="18">
        <f>STDEV(D4:F4)</f>
        <v>16.023420358962067</v>
      </c>
      <c r="K4" s="18">
        <v>0</v>
      </c>
      <c r="L4" s="18">
        <v>0</v>
      </c>
      <c r="M4" s="18">
        <v>32</v>
      </c>
      <c r="N4" s="18">
        <v>14.5</v>
      </c>
      <c r="O4" s="17" t="s">
        <v>44</v>
      </c>
      <c r="P4" s="18">
        <f>SUM(L4:N4)/3</f>
        <v>15.5</v>
      </c>
      <c r="Q4" s="18">
        <f>STDEV(L4:N4)</f>
        <v>16.023420358962067</v>
      </c>
      <c r="U4" s="17" t="s">
        <v>4</v>
      </c>
      <c r="V4" s="18">
        <v>15.5</v>
      </c>
      <c r="W4" s="18">
        <v>50.4</v>
      </c>
      <c r="X4" s="16">
        <v>4.8</v>
      </c>
      <c r="Y4" s="18">
        <v>0</v>
      </c>
      <c r="Z4" s="17" t="s">
        <v>44</v>
      </c>
      <c r="AA4" s="18">
        <f>SUM(V4:Y4)/4</f>
        <v>17.675000000000001</v>
      </c>
      <c r="AB4" s="18">
        <f>STDEV(V4:Y4)</f>
        <v>22.758350115946453</v>
      </c>
      <c r="AF4" s="17" t="s">
        <v>4</v>
      </c>
      <c r="AG4" s="18" t="s">
        <v>134</v>
      </c>
      <c r="AH4" s="18" t="s">
        <v>135</v>
      </c>
      <c r="AI4" s="18" t="s">
        <v>151</v>
      </c>
      <c r="AJ4" s="18">
        <v>0</v>
      </c>
      <c r="AK4" s="17" t="s">
        <v>186</v>
      </c>
    </row>
    <row r="5" spans="3:37" ht="15.5" x14ac:dyDescent="0.35">
      <c r="C5" s="5" t="s">
        <v>5</v>
      </c>
      <c r="D5" s="6">
        <v>432</v>
      </c>
      <c r="E5" s="6">
        <v>157</v>
      </c>
      <c r="F5" s="6">
        <v>303.25</v>
      </c>
      <c r="G5" s="5" t="s">
        <v>64</v>
      </c>
      <c r="H5" s="18">
        <f t="shared" ref="H5:H23" si="0">SUM(D5:F5)/3</f>
        <v>297.41666666666669</v>
      </c>
      <c r="I5" s="6">
        <f t="shared" ref="I5:I23" si="1">STDEV(D5:F5)</f>
        <v>137.59277173359558</v>
      </c>
      <c r="K5" s="6">
        <v>432</v>
      </c>
      <c r="L5" s="6">
        <v>432</v>
      </c>
      <c r="M5" s="6">
        <v>157</v>
      </c>
      <c r="N5" s="6">
        <v>303.25</v>
      </c>
      <c r="O5" s="5" t="s">
        <v>64</v>
      </c>
      <c r="P5" s="6">
        <f t="shared" ref="P5:P23" si="2">SUM(L5:N5)/3</f>
        <v>297.41666666666669</v>
      </c>
      <c r="Q5" s="6">
        <f t="shared" ref="Q5:Q23" si="3">STDEV(L5:N5)</f>
        <v>137.59277173359558</v>
      </c>
      <c r="U5" s="5" t="s">
        <v>5</v>
      </c>
      <c r="V5" s="6">
        <v>297.39999999999998</v>
      </c>
      <c r="W5" s="6">
        <v>80.2</v>
      </c>
      <c r="X5" s="10">
        <v>129.1</v>
      </c>
      <c r="Y5" s="6">
        <v>251</v>
      </c>
      <c r="Z5" s="5" t="s">
        <v>64</v>
      </c>
      <c r="AA5" s="6">
        <f t="shared" ref="AA5:AA23" si="4">SUM(V5:Y5)/4</f>
        <v>189.42499999999998</v>
      </c>
      <c r="AB5" s="6">
        <f>STDEV(V5:Y5)</f>
        <v>101.68462273126651</v>
      </c>
      <c r="AF5" s="5" t="s">
        <v>5</v>
      </c>
      <c r="AG5" s="6" t="s">
        <v>118</v>
      </c>
      <c r="AH5" s="6" t="s">
        <v>136</v>
      </c>
      <c r="AI5" s="6" t="s">
        <v>152</v>
      </c>
      <c r="AJ5" s="6" t="s">
        <v>169</v>
      </c>
      <c r="AK5" s="5" t="s">
        <v>187</v>
      </c>
    </row>
    <row r="6" spans="3:37" s="16" customFormat="1" ht="15.5" x14ac:dyDescent="0.35">
      <c r="C6" s="17" t="s">
        <v>6</v>
      </c>
      <c r="D6" s="18">
        <v>0</v>
      </c>
      <c r="E6" s="18">
        <v>43</v>
      </c>
      <c r="F6" s="18">
        <v>0</v>
      </c>
      <c r="G6" s="17" t="s">
        <v>42</v>
      </c>
      <c r="H6" s="18">
        <f t="shared" si="0"/>
        <v>14.333333333333334</v>
      </c>
      <c r="I6" s="18">
        <f t="shared" si="1"/>
        <v>24.826061575153908</v>
      </c>
      <c r="K6" s="18">
        <v>0</v>
      </c>
      <c r="L6" s="18">
        <v>0</v>
      </c>
      <c r="M6" s="18">
        <v>43</v>
      </c>
      <c r="N6" s="18">
        <v>0</v>
      </c>
      <c r="O6" s="17" t="s">
        <v>42</v>
      </c>
      <c r="P6" s="18">
        <f t="shared" si="2"/>
        <v>14.333333333333334</v>
      </c>
      <c r="Q6" s="18">
        <f t="shared" si="3"/>
        <v>24.826061575153908</v>
      </c>
      <c r="U6" s="17" t="s">
        <v>6</v>
      </c>
      <c r="V6" s="18">
        <v>14.3</v>
      </c>
      <c r="W6" s="18">
        <v>92.3</v>
      </c>
      <c r="X6" s="16">
        <v>0</v>
      </c>
      <c r="Y6" s="18">
        <v>0</v>
      </c>
      <c r="Z6" s="17" t="s">
        <v>42</v>
      </c>
      <c r="AA6" s="18">
        <f t="shared" si="4"/>
        <v>26.65</v>
      </c>
      <c r="AB6" s="18">
        <f t="shared" ref="AB6:AB23" si="5">STDEV(V6:Y6)</f>
        <v>44.282765646844297</v>
      </c>
      <c r="AF6" s="17" t="s">
        <v>6</v>
      </c>
      <c r="AG6" s="18" t="s">
        <v>134</v>
      </c>
      <c r="AH6" s="18">
        <v>0</v>
      </c>
      <c r="AI6" s="18">
        <v>0</v>
      </c>
      <c r="AJ6" s="18">
        <v>0</v>
      </c>
      <c r="AK6" s="17">
        <v>0</v>
      </c>
    </row>
    <row r="7" spans="3:37" ht="15.5" x14ac:dyDescent="0.35">
      <c r="C7" s="5" t="s">
        <v>7</v>
      </c>
      <c r="D7" s="6">
        <v>111</v>
      </c>
      <c r="E7" s="6">
        <v>97</v>
      </c>
      <c r="F7" s="6">
        <v>82</v>
      </c>
      <c r="G7" s="12" t="s">
        <v>65</v>
      </c>
      <c r="H7" s="18">
        <f t="shared" si="0"/>
        <v>96.666666666666671</v>
      </c>
      <c r="I7" s="6">
        <f t="shared" si="1"/>
        <v>14.502873278538083</v>
      </c>
      <c r="K7" s="6">
        <v>111</v>
      </c>
      <c r="L7" s="6">
        <v>111</v>
      </c>
      <c r="M7" s="6">
        <v>97</v>
      </c>
      <c r="N7" s="6">
        <v>82</v>
      </c>
      <c r="O7" s="12" t="s">
        <v>65</v>
      </c>
      <c r="P7" s="6">
        <f t="shared" si="2"/>
        <v>96.666666666666671</v>
      </c>
      <c r="Q7" s="6">
        <f t="shared" si="3"/>
        <v>14.502873278538083</v>
      </c>
      <c r="U7" s="5" t="s">
        <v>7</v>
      </c>
      <c r="V7" s="6">
        <v>96.7</v>
      </c>
      <c r="W7" s="6">
        <v>96.6</v>
      </c>
      <c r="X7" s="10">
        <v>94.8</v>
      </c>
      <c r="Y7" s="6">
        <v>143</v>
      </c>
      <c r="Z7" s="12" t="s">
        <v>65</v>
      </c>
      <c r="AA7" s="6">
        <f t="shared" si="4"/>
        <v>107.77500000000001</v>
      </c>
      <c r="AB7" s="6">
        <f t="shared" si="5"/>
        <v>23.499556733408063</v>
      </c>
      <c r="AF7" s="5" t="s">
        <v>7</v>
      </c>
      <c r="AG7" s="6" t="s">
        <v>119</v>
      </c>
      <c r="AH7" s="6" t="s">
        <v>137</v>
      </c>
      <c r="AI7" s="6" t="s">
        <v>153</v>
      </c>
      <c r="AJ7" s="6" t="s">
        <v>170</v>
      </c>
      <c r="AK7" s="5" t="s">
        <v>188</v>
      </c>
    </row>
    <row r="8" spans="3:37" ht="15.5" x14ac:dyDescent="0.35">
      <c r="C8" s="5" t="s">
        <v>8</v>
      </c>
      <c r="D8" s="6">
        <v>53</v>
      </c>
      <c r="E8" s="6">
        <v>27</v>
      </c>
      <c r="F8" s="6">
        <v>26.5</v>
      </c>
      <c r="G8" s="13" t="s">
        <v>66</v>
      </c>
      <c r="H8" s="18">
        <f t="shared" si="0"/>
        <v>35.5</v>
      </c>
      <c r="I8" s="6">
        <f t="shared" si="1"/>
        <v>15.157506391224118</v>
      </c>
      <c r="K8" s="6">
        <v>53</v>
      </c>
      <c r="L8" s="6">
        <v>53</v>
      </c>
      <c r="M8" s="6">
        <v>27</v>
      </c>
      <c r="N8" s="6">
        <v>26.5</v>
      </c>
      <c r="O8" s="13" t="s">
        <v>66</v>
      </c>
      <c r="P8" s="6">
        <f t="shared" si="2"/>
        <v>35.5</v>
      </c>
      <c r="Q8" s="6">
        <f t="shared" si="3"/>
        <v>15.157506391224118</v>
      </c>
      <c r="U8" s="5" t="s">
        <v>8</v>
      </c>
      <c r="V8" s="6">
        <v>35.5</v>
      </c>
      <c r="W8" s="6">
        <v>52.8</v>
      </c>
      <c r="X8" s="10">
        <v>67.8</v>
      </c>
      <c r="Y8" s="6">
        <v>80</v>
      </c>
      <c r="Z8" s="13" t="s">
        <v>66</v>
      </c>
      <c r="AA8" s="6">
        <f t="shared" si="4"/>
        <v>59.024999999999999</v>
      </c>
      <c r="AB8" s="6">
        <f t="shared" si="5"/>
        <v>19.227822722988329</v>
      </c>
      <c r="AF8" s="5" t="s">
        <v>8</v>
      </c>
      <c r="AG8" s="6" t="s">
        <v>120</v>
      </c>
      <c r="AH8" s="6" t="s">
        <v>138</v>
      </c>
      <c r="AI8" s="6" t="s">
        <v>154</v>
      </c>
      <c r="AJ8" s="6" t="s">
        <v>171</v>
      </c>
      <c r="AK8" s="5" t="s">
        <v>189</v>
      </c>
    </row>
    <row r="9" spans="3:37" ht="15.5" x14ac:dyDescent="0.35">
      <c r="C9" s="5" t="s">
        <v>9</v>
      </c>
      <c r="D9" s="6">
        <v>50</v>
      </c>
      <c r="E9" s="6">
        <v>13</v>
      </c>
      <c r="F9" s="6">
        <v>27</v>
      </c>
      <c r="G9" s="13" t="s">
        <v>67</v>
      </c>
      <c r="H9" s="18">
        <f t="shared" si="0"/>
        <v>30</v>
      </c>
      <c r="I9" s="6">
        <f t="shared" si="1"/>
        <v>18.681541692269406</v>
      </c>
      <c r="K9" s="6">
        <v>50</v>
      </c>
      <c r="L9" s="6">
        <v>50</v>
      </c>
      <c r="M9" s="6">
        <v>13</v>
      </c>
      <c r="N9" s="6">
        <v>27</v>
      </c>
      <c r="O9" s="13" t="s">
        <v>67</v>
      </c>
      <c r="P9" s="6">
        <f t="shared" si="2"/>
        <v>30</v>
      </c>
      <c r="Q9" s="6">
        <f t="shared" si="3"/>
        <v>18.681541692269406</v>
      </c>
      <c r="U9" s="5" t="s">
        <v>9</v>
      </c>
      <c r="V9" s="6">
        <v>30</v>
      </c>
      <c r="W9" s="6">
        <v>6.1</v>
      </c>
      <c r="X9" s="10">
        <v>14</v>
      </c>
      <c r="Y9" s="6">
        <v>36</v>
      </c>
      <c r="Z9" s="13" t="s">
        <v>67</v>
      </c>
      <c r="AA9" s="6">
        <f t="shared" si="4"/>
        <v>21.524999999999999</v>
      </c>
      <c r="AB9" s="6">
        <f t="shared" si="5"/>
        <v>13.855293813797914</v>
      </c>
      <c r="AF9" s="5" t="s">
        <v>9</v>
      </c>
      <c r="AG9" s="6" t="s">
        <v>121</v>
      </c>
      <c r="AH9" s="6" t="s">
        <v>202</v>
      </c>
      <c r="AI9" s="6" t="s">
        <v>155</v>
      </c>
      <c r="AJ9" s="6" t="s">
        <v>172</v>
      </c>
      <c r="AK9" s="13" t="s">
        <v>190</v>
      </c>
    </row>
    <row r="10" spans="3:37" ht="15.5" x14ac:dyDescent="0.35">
      <c r="C10" s="5" t="s">
        <v>205</v>
      </c>
      <c r="D10" s="6">
        <v>115</v>
      </c>
      <c r="E10" s="6">
        <v>134</v>
      </c>
      <c r="F10" s="6">
        <v>139.25</v>
      </c>
      <c r="G10" s="5" t="s">
        <v>68</v>
      </c>
      <c r="H10" s="18">
        <f t="shared" si="0"/>
        <v>129.41666666666666</v>
      </c>
      <c r="I10" s="6">
        <f t="shared" si="1"/>
        <v>12.75816731875442</v>
      </c>
      <c r="K10" s="6">
        <v>115</v>
      </c>
      <c r="L10" s="6">
        <v>115</v>
      </c>
      <c r="M10" s="6">
        <v>134</v>
      </c>
      <c r="N10" s="6">
        <v>139.25</v>
      </c>
      <c r="O10" s="5" t="s">
        <v>68</v>
      </c>
      <c r="P10" s="6">
        <f t="shared" si="2"/>
        <v>129.41666666666666</v>
      </c>
      <c r="Q10" s="6">
        <f t="shared" si="3"/>
        <v>12.75816731875442</v>
      </c>
      <c r="U10" s="5" t="s">
        <v>205</v>
      </c>
      <c r="V10" s="6">
        <v>129.4</v>
      </c>
      <c r="W10" s="6">
        <v>91.5</v>
      </c>
      <c r="X10" s="10">
        <v>127.8</v>
      </c>
      <c r="Y10" s="6">
        <v>143</v>
      </c>
      <c r="Z10" s="5" t="s">
        <v>68</v>
      </c>
      <c r="AA10" s="6">
        <f t="shared" si="4"/>
        <v>122.925</v>
      </c>
      <c r="AB10" s="6">
        <f t="shared" si="5"/>
        <v>22.032003237714608</v>
      </c>
      <c r="AF10" s="5" t="s">
        <v>205</v>
      </c>
      <c r="AG10" s="6" t="s">
        <v>122</v>
      </c>
      <c r="AH10" s="6" t="s">
        <v>139</v>
      </c>
      <c r="AI10" s="6" t="s">
        <v>156</v>
      </c>
      <c r="AJ10" s="6" t="s">
        <v>173</v>
      </c>
      <c r="AK10" s="5" t="s">
        <v>191</v>
      </c>
    </row>
    <row r="11" spans="3:37" ht="15.5" x14ac:dyDescent="0.35">
      <c r="C11" s="5" t="s">
        <v>11</v>
      </c>
      <c r="D11" s="6">
        <v>45</v>
      </c>
      <c r="E11" s="6">
        <v>28</v>
      </c>
      <c r="F11" s="6">
        <v>24.75</v>
      </c>
      <c r="G11" s="13" t="s">
        <v>69</v>
      </c>
      <c r="H11" s="18">
        <f t="shared" si="0"/>
        <v>32.583333333333336</v>
      </c>
      <c r="I11" s="6">
        <f t="shared" si="1"/>
        <v>10.875239460965135</v>
      </c>
      <c r="K11" s="6">
        <v>45</v>
      </c>
      <c r="L11" s="6">
        <v>45</v>
      </c>
      <c r="M11" s="6">
        <v>28</v>
      </c>
      <c r="N11" s="6">
        <v>24.75</v>
      </c>
      <c r="O11" s="13" t="s">
        <v>69</v>
      </c>
      <c r="P11" s="6">
        <f t="shared" si="2"/>
        <v>32.583333333333336</v>
      </c>
      <c r="Q11" s="6">
        <f t="shared" si="3"/>
        <v>10.875239460965135</v>
      </c>
      <c r="U11" s="5" t="s">
        <v>11</v>
      </c>
      <c r="V11" s="6">
        <v>32.6</v>
      </c>
      <c r="W11" s="6">
        <v>18.2</v>
      </c>
      <c r="X11" s="10">
        <v>23</v>
      </c>
      <c r="Y11" s="6">
        <v>61</v>
      </c>
      <c r="Z11" s="13" t="s">
        <v>69</v>
      </c>
      <c r="AA11" s="6">
        <f t="shared" si="4"/>
        <v>33.700000000000003</v>
      </c>
      <c r="AB11" s="6">
        <f t="shared" si="5"/>
        <v>19.159331929897757</v>
      </c>
      <c r="AF11" s="5" t="s">
        <v>11</v>
      </c>
      <c r="AG11" s="6" t="s">
        <v>123</v>
      </c>
      <c r="AH11" s="6" t="s">
        <v>140</v>
      </c>
      <c r="AI11" s="6" t="s">
        <v>157</v>
      </c>
      <c r="AJ11" s="6" t="s">
        <v>174</v>
      </c>
      <c r="AK11" s="13" t="s">
        <v>192</v>
      </c>
    </row>
    <row r="12" spans="3:37" ht="15.5" x14ac:dyDescent="0.35">
      <c r="C12" s="5" t="s">
        <v>12</v>
      </c>
      <c r="D12" s="6">
        <v>22</v>
      </c>
      <c r="E12" s="6">
        <v>24</v>
      </c>
      <c r="F12" s="6">
        <v>23.5</v>
      </c>
      <c r="G12" s="14" t="s">
        <v>70</v>
      </c>
      <c r="H12" s="18">
        <f t="shared" si="0"/>
        <v>23.166666666666668</v>
      </c>
      <c r="I12" s="6">
        <f t="shared" si="1"/>
        <v>1.0408329997330663</v>
      </c>
      <c r="K12" s="6">
        <v>22</v>
      </c>
      <c r="L12" s="6">
        <v>22</v>
      </c>
      <c r="M12" s="6">
        <v>24</v>
      </c>
      <c r="N12" s="6">
        <v>23.5</v>
      </c>
      <c r="O12" s="14" t="s">
        <v>70</v>
      </c>
      <c r="P12" s="6">
        <f t="shared" si="2"/>
        <v>23.166666666666668</v>
      </c>
      <c r="Q12" s="6">
        <f t="shared" si="3"/>
        <v>1.0408329997330663</v>
      </c>
      <c r="U12" s="5" t="s">
        <v>12</v>
      </c>
      <c r="V12" s="6">
        <v>23.2</v>
      </c>
      <c r="W12" s="6">
        <v>31.3</v>
      </c>
      <c r="X12" s="10">
        <v>15.3</v>
      </c>
      <c r="Y12" s="6">
        <v>33</v>
      </c>
      <c r="Z12" s="14" t="s">
        <v>70</v>
      </c>
      <c r="AA12" s="6">
        <f t="shared" si="4"/>
        <v>25.7</v>
      </c>
      <c r="AB12" s="6">
        <f t="shared" si="5"/>
        <v>8.1457555409755145</v>
      </c>
      <c r="AF12" s="5" t="s">
        <v>12</v>
      </c>
      <c r="AG12" s="6" t="s">
        <v>124</v>
      </c>
      <c r="AH12" s="6" t="s">
        <v>141</v>
      </c>
      <c r="AI12" s="6" t="s">
        <v>158</v>
      </c>
      <c r="AJ12" s="6" t="s">
        <v>175</v>
      </c>
      <c r="AK12" s="5" t="s">
        <v>193</v>
      </c>
    </row>
    <row r="13" spans="3:37" ht="15.5" x14ac:dyDescent="0.35">
      <c r="C13" s="5" t="s">
        <v>13</v>
      </c>
      <c r="D13" s="6">
        <v>175</v>
      </c>
      <c r="E13" s="6">
        <v>78</v>
      </c>
      <c r="F13" s="6">
        <v>35.75</v>
      </c>
      <c r="G13" s="5" t="s">
        <v>71</v>
      </c>
      <c r="H13" s="18">
        <f t="shared" si="0"/>
        <v>96.25</v>
      </c>
      <c r="I13" s="6">
        <f t="shared" si="1"/>
        <v>71.396340942656153</v>
      </c>
      <c r="K13" s="6">
        <v>175</v>
      </c>
      <c r="L13" s="6">
        <v>175</v>
      </c>
      <c r="M13" s="6">
        <v>78</v>
      </c>
      <c r="N13" s="6">
        <v>35.75</v>
      </c>
      <c r="O13" s="5" t="s">
        <v>71</v>
      </c>
      <c r="P13" s="6">
        <f t="shared" si="2"/>
        <v>96.25</v>
      </c>
      <c r="Q13" s="6">
        <f t="shared" si="3"/>
        <v>71.396340942656153</v>
      </c>
      <c r="U13" s="5" t="s">
        <v>13</v>
      </c>
      <c r="V13" s="6">
        <v>96.3</v>
      </c>
      <c r="W13" s="6">
        <v>591.79999999999995</v>
      </c>
      <c r="X13" s="10">
        <v>573.9</v>
      </c>
      <c r="Y13" s="6">
        <v>351</v>
      </c>
      <c r="Z13" s="5" t="s">
        <v>71</v>
      </c>
      <c r="AA13" s="6">
        <f t="shared" si="4"/>
        <v>403.25</v>
      </c>
      <c r="AB13" s="6">
        <f t="shared" si="5"/>
        <v>232.10693656157707</v>
      </c>
      <c r="AF13" s="5" t="s">
        <v>13</v>
      </c>
      <c r="AG13" s="6" t="s">
        <v>125</v>
      </c>
      <c r="AH13" s="6" t="s">
        <v>147</v>
      </c>
      <c r="AI13" s="6" t="s">
        <v>164</v>
      </c>
      <c r="AJ13" s="6" t="s">
        <v>176</v>
      </c>
      <c r="AK13" s="5" t="s">
        <v>194</v>
      </c>
    </row>
    <row r="14" spans="3:37" ht="15.5" x14ac:dyDescent="0.35">
      <c r="C14" s="5" t="s">
        <v>14</v>
      </c>
      <c r="D14" s="6">
        <v>0</v>
      </c>
      <c r="E14" s="6">
        <v>14</v>
      </c>
      <c r="F14" s="6">
        <v>11.25</v>
      </c>
      <c r="G14" s="5" t="s">
        <v>42</v>
      </c>
      <c r="H14" s="18">
        <f t="shared" si="0"/>
        <v>8.4166666666666661</v>
      </c>
      <c r="I14" s="6">
        <f t="shared" si="1"/>
        <v>7.4176029371578878</v>
      </c>
      <c r="K14" s="6">
        <v>0</v>
      </c>
      <c r="L14" s="6">
        <v>0</v>
      </c>
      <c r="M14" s="6">
        <v>14</v>
      </c>
      <c r="N14" s="6">
        <v>11.25</v>
      </c>
      <c r="O14" s="5" t="s">
        <v>42</v>
      </c>
      <c r="P14" s="6">
        <f t="shared" si="2"/>
        <v>8.4166666666666661</v>
      </c>
      <c r="Q14" s="6">
        <f t="shared" si="3"/>
        <v>7.4176029371578878</v>
      </c>
      <c r="U14" s="5" t="s">
        <v>14</v>
      </c>
      <c r="V14" s="6">
        <v>8.4</v>
      </c>
      <c r="W14" s="6">
        <v>12.3</v>
      </c>
      <c r="X14" s="10">
        <v>0</v>
      </c>
      <c r="Y14" s="6">
        <v>0</v>
      </c>
      <c r="Z14" s="5" t="s">
        <v>42</v>
      </c>
      <c r="AA14" s="6">
        <f t="shared" si="4"/>
        <v>5.1750000000000007</v>
      </c>
      <c r="AB14" s="6">
        <f t="shared" si="5"/>
        <v>6.1840520696384829</v>
      </c>
      <c r="AF14" s="5" t="s">
        <v>14</v>
      </c>
      <c r="AG14" s="6" t="s">
        <v>134</v>
      </c>
      <c r="AH14" s="6" t="s">
        <v>142</v>
      </c>
      <c r="AI14" s="6" t="s">
        <v>159</v>
      </c>
      <c r="AJ14" s="6" t="s">
        <v>177</v>
      </c>
      <c r="AK14" s="5" t="s">
        <v>195</v>
      </c>
    </row>
    <row r="15" spans="3:37" ht="15.5" x14ac:dyDescent="0.35">
      <c r="C15" s="5" t="s">
        <v>206</v>
      </c>
      <c r="D15" s="6">
        <v>295</v>
      </c>
      <c r="E15" s="6">
        <v>685</v>
      </c>
      <c r="F15" s="6">
        <v>4.5</v>
      </c>
      <c r="G15" s="5" t="s">
        <v>72</v>
      </c>
      <c r="H15" s="18">
        <f t="shared" si="0"/>
        <v>328.16666666666669</v>
      </c>
      <c r="I15" s="6">
        <f t="shared" si="1"/>
        <v>341.46022218310196</v>
      </c>
      <c r="K15" s="6">
        <v>295</v>
      </c>
      <c r="L15" s="6">
        <v>295</v>
      </c>
      <c r="M15" s="6">
        <v>685</v>
      </c>
      <c r="N15" s="6">
        <v>4.5</v>
      </c>
      <c r="O15" s="5" t="s">
        <v>72</v>
      </c>
      <c r="P15" s="6">
        <f t="shared" si="2"/>
        <v>328.16666666666669</v>
      </c>
      <c r="Q15" s="6">
        <f t="shared" si="3"/>
        <v>341.46022218310196</v>
      </c>
      <c r="U15" s="5" t="s">
        <v>206</v>
      </c>
      <c r="V15" s="6">
        <v>328.2</v>
      </c>
      <c r="W15" s="6">
        <v>555.1</v>
      </c>
      <c r="X15" s="10">
        <v>148</v>
      </c>
      <c r="Y15" s="6">
        <v>402</v>
      </c>
      <c r="Z15" s="5" t="s">
        <v>72</v>
      </c>
      <c r="AA15" s="6">
        <f t="shared" si="4"/>
        <v>358.32499999999999</v>
      </c>
      <c r="AB15" s="6">
        <f t="shared" si="5"/>
        <v>169.08777552896407</v>
      </c>
      <c r="AF15" s="5" t="s">
        <v>206</v>
      </c>
      <c r="AG15" s="6" t="s">
        <v>126</v>
      </c>
      <c r="AH15" s="6" t="s">
        <v>143</v>
      </c>
      <c r="AI15" s="6" t="s">
        <v>160</v>
      </c>
      <c r="AJ15" s="6" t="s">
        <v>178</v>
      </c>
      <c r="AK15" s="5" t="s">
        <v>196</v>
      </c>
    </row>
    <row r="16" spans="3:37" ht="15.5" x14ac:dyDescent="0.35">
      <c r="C16" s="5" t="s">
        <v>16</v>
      </c>
      <c r="D16" s="6">
        <v>1155</v>
      </c>
      <c r="E16" s="6">
        <v>856</v>
      </c>
      <c r="F16" s="6">
        <v>726.5</v>
      </c>
      <c r="G16" s="5" t="s">
        <v>73</v>
      </c>
      <c r="H16" s="18">
        <f t="shared" si="0"/>
        <v>912.5</v>
      </c>
      <c r="I16" s="6">
        <f t="shared" si="1"/>
        <v>219.7663532026684</v>
      </c>
      <c r="K16" s="6">
        <v>1155</v>
      </c>
      <c r="L16" s="6">
        <v>1155</v>
      </c>
      <c r="M16" s="6">
        <v>856</v>
      </c>
      <c r="N16" s="6">
        <v>726.5</v>
      </c>
      <c r="O16" s="5" t="s">
        <v>73</v>
      </c>
      <c r="P16" s="6">
        <f>SUM(L16:N16)/3</f>
        <v>912.5</v>
      </c>
      <c r="Q16" s="6">
        <f>STDEV(L16:N16)</f>
        <v>219.7663532026684</v>
      </c>
      <c r="U16" s="5" t="s">
        <v>16</v>
      </c>
      <c r="V16" s="6">
        <v>912.5</v>
      </c>
      <c r="W16" s="6">
        <v>564.29999999999995</v>
      </c>
      <c r="X16" s="10">
        <v>733.8</v>
      </c>
      <c r="Y16" s="6">
        <v>2205</v>
      </c>
      <c r="Z16" s="5" t="s">
        <v>73</v>
      </c>
      <c r="AA16" s="6">
        <f t="shared" si="4"/>
        <v>1103.9000000000001</v>
      </c>
      <c r="AB16" s="6">
        <f t="shared" si="5"/>
        <v>747.70701481262006</v>
      </c>
      <c r="AF16" s="5" t="s">
        <v>16</v>
      </c>
      <c r="AG16" s="6" t="s">
        <v>127</v>
      </c>
      <c r="AH16" s="6" t="s">
        <v>144</v>
      </c>
      <c r="AI16" s="6" t="s">
        <v>161</v>
      </c>
      <c r="AJ16" s="6" t="s">
        <v>179</v>
      </c>
      <c r="AK16" s="5" t="s">
        <v>197</v>
      </c>
    </row>
    <row r="17" spans="3:39" ht="15.5" x14ac:dyDescent="0.35">
      <c r="C17" s="5" t="s">
        <v>212</v>
      </c>
      <c r="D17" s="6">
        <v>81</v>
      </c>
      <c r="E17" s="6">
        <v>52</v>
      </c>
      <c r="F17" s="6">
        <v>96.5</v>
      </c>
      <c r="G17" s="5" t="s">
        <v>74</v>
      </c>
      <c r="H17" s="18">
        <f t="shared" si="0"/>
        <v>76.5</v>
      </c>
      <c r="I17" s="6">
        <f t="shared" si="1"/>
        <v>22.588713996153036</v>
      </c>
      <c r="K17" s="6">
        <v>81</v>
      </c>
      <c r="L17" s="6">
        <v>81</v>
      </c>
      <c r="M17" s="6">
        <v>52</v>
      </c>
      <c r="N17" s="6">
        <v>96.5</v>
      </c>
      <c r="O17" s="5" t="s">
        <v>74</v>
      </c>
      <c r="P17" s="6">
        <f t="shared" si="2"/>
        <v>76.5</v>
      </c>
      <c r="Q17" s="6">
        <f t="shared" si="3"/>
        <v>22.588713996153036</v>
      </c>
      <c r="U17" s="5" t="s">
        <v>207</v>
      </c>
      <c r="V17" s="6">
        <v>76.5</v>
      </c>
      <c r="W17" s="6">
        <v>38.4</v>
      </c>
      <c r="X17" s="10">
        <v>59</v>
      </c>
      <c r="Y17" s="6">
        <v>70</v>
      </c>
      <c r="Z17" s="5" t="s">
        <v>74</v>
      </c>
      <c r="AA17" s="6">
        <f t="shared" si="4"/>
        <v>60.975000000000001</v>
      </c>
      <c r="AB17" s="6">
        <f t="shared" si="5"/>
        <v>16.69338691418449</v>
      </c>
      <c r="AF17" s="5" t="s">
        <v>207</v>
      </c>
      <c r="AG17" s="6" t="s">
        <v>128</v>
      </c>
      <c r="AH17" s="6" t="s">
        <v>145</v>
      </c>
      <c r="AI17" s="6" t="s">
        <v>162</v>
      </c>
      <c r="AJ17" s="6" t="s">
        <v>180</v>
      </c>
      <c r="AK17" s="5" t="s">
        <v>198</v>
      </c>
    </row>
    <row r="18" spans="3:39" ht="15.5" x14ac:dyDescent="0.35">
      <c r="C18" s="5" t="s">
        <v>18</v>
      </c>
      <c r="D18" s="6">
        <v>294</v>
      </c>
      <c r="E18" s="6">
        <v>222</v>
      </c>
      <c r="F18" s="6">
        <v>234</v>
      </c>
      <c r="G18" s="5" t="s">
        <v>75</v>
      </c>
      <c r="H18" s="18">
        <f t="shared" si="0"/>
        <v>250</v>
      </c>
      <c r="I18" s="6">
        <f t="shared" si="1"/>
        <v>38.57460304397182</v>
      </c>
      <c r="K18" s="6">
        <v>294</v>
      </c>
      <c r="L18" s="6">
        <v>294</v>
      </c>
      <c r="M18" s="6">
        <v>222</v>
      </c>
      <c r="N18" s="6">
        <v>234</v>
      </c>
      <c r="O18" s="5" t="s">
        <v>75</v>
      </c>
      <c r="P18" s="6">
        <f t="shared" si="2"/>
        <v>250</v>
      </c>
      <c r="Q18" s="6">
        <f t="shared" si="3"/>
        <v>38.57460304397182</v>
      </c>
      <c r="U18" s="5" t="s">
        <v>18</v>
      </c>
      <c r="V18" s="6">
        <v>250</v>
      </c>
      <c r="W18" s="6">
        <v>147</v>
      </c>
      <c r="X18" s="10">
        <v>246.6</v>
      </c>
      <c r="Y18" s="6">
        <v>264</v>
      </c>
      <c r="Z18" s="5" t="s">
        <v>75</v>
      </c>
      <c r="AA18" s="6">
        <f t="shared" si="4"/>
        <v>226.9</v>
      </c>
      <c r="AB18" s="6">
        <f t="shared" si="5"/>
        <v>53.796282399437217</v>
      </c>
      <c r="AF18" s="5" t="s">
        <v>18</v>
      </c>
      <c r="AG18" s="6" t="s">
        <v>129</v>
      </c>
      <c r="AH18" s="6" t="s">
        <v>166</v>
      </c>
      <c r="AI18" s="6" t="s">
        <v>163</v>
      </c>
      <c r="AJ18" s="6" t="s">
        <v>181</v>
      </c>
      <c r="AK18" s="5" t="s">
        <v>199</v>
      </c>
    </row>
    <row r="19" spans="3:39" ht="15.5" x14ac:dyDescent="0.35">
      <c r="C19" s="5" t="s">
        <v>19</v>
      </c>
      <c r="D19" s="6">
        <v>35</v>
      </c>
      <c r="E19" s="6">
        <v>97</v>
      </c>
      <c r="F19" s="6">
        <v>93.25</v>
      </c>
      <c r="G19" s="5" t="s">
        <v>76</v>
      </c>
      <c r="H19" s="18">
        <f t="shared" si="0"/>
        <v>75.083333333333329</v>
      </c>
      <c r="I19" s="6">
        <f t="shared" si="1"/>
        <v>34.763786234145066</v>
      </c>
      <c r="K19" s="6">
        <v>35</v>
      </c>
      <c r="L19" s="6">
        <v>35</v>
      </c>
      <c r="M19" s="6">
        <v>97</v>
      </c>
      <c r="N19" s="6">
        <v>93.25</v>
      </c>
      <c r="O19" s="5" t="s">
        <v>76</v>
      </c>
      <c r="P19" s="6">
        <f t="shared" si="2"/>
        <v>75.083333333333329</v>
      </c>
      <c r="Q19" s="6">
        <f t="shared" si="3"/>
        <v>34.763786234145066</v>
      </c>
      <c r="U19" s="5" t="s">
        <v>19</v>
      </c>
      <c r="V19" s="6">
        <v>75.099999999999994</v>
      </c>
      <c r="W19" s="6">
        <v>511.8</v>
      </c>
      <c r="X19" s="10">
        <v>105.8</v>
      </c>
      <c r="Y19" s="6">
        <v>84</v>
      </c>
      <c r="Z19" s="5" t="s">
        <v>76</v>
      </c>
      <c r="AA19" s="6">
        <f t="shared" si="4"/>
        <v>194.17499999999998</v>
      </c>
      <c r="AB19" s="6">
        <f t="shared" si="5"/>
        <v>212.14237946875841</v>
      </c>
      <c r="AF19" s="5" t="s">
        <v>19</v>
      </c>
      <c r="AG19" s="6" t="s">
        <v>130</v>
      </c>
      <c r="AH19" s="6" t="s">
        <v>146</v>
      </c>
      <c r="AI19" s="6" t="s">
        <v>165</v>
      </c>
      <c r="AJ19" s="6" t="s">
        <v>182</v>
      </c>
      <c r="AK19" s="5" t="s">
        <v>200</v>
      </c>
    </row>
    <row r="20" spans="3:39" ht="15.5" x14ac:dyDescent="0.35">
      <c r="C20" s="5" t="s">
        <v>208</v>
      </c>
      <c r="D20" s="6">
        <v>10</v>
      </c>
      <c r="E20" s="6">
        <v>7</v>
      </c>
      <c r="F20" s="6">
        <v>3.25</v>
      </c>
      <c r="G20" s="21" t="s">
        <v>210</v>
      </c>
      <c r="H20" s="18">
        <f t="shared" si="0"/>
        <v>6.75</v>
      </c>
      <c r="I20" s="6">
        <f t="shared" si="1"/>
        <v>3.3819373146171707</v>
      </c>
      <c r="K20" s="6">
        <v>10</v>
      </c>
      <c r="L20" s="6">
        <v>10</v>
      </c>
      <c r="M20" s="6">
        <v>7</v>
      </c>
      <c r="N20" s="6">
        <v>3.25</v>
      </c>
      <c r="O20" s="14">
        <v>44995</v>
      </c>
      <c r="P20" s="6">
        <f t="shared" si="2"/>
        <v>6.75</v>
      </c>
      <c r="Q20" s="6">
        <f t="shared" si="3"/>
        <v>3.3819373146171707</v>
      </c>
      <c r="U20" s="5" t="s">
        <v>208</v>
      </c>
      <c r="V20" s="6">
        <v>6.8</v>
      </c>
      <c r="W20" s="6">
        <v>16.3</v>
      </c>
      <c r="X20" s="10">
        <v>8.8000000000000007</v>
      </c>
      <c r="Y20" s="6">
        <v>2</v>
      </c>
      <c r="Z20" s="14">
        <v>44995</v>
      </c>
      <c r="AA20" s="6">
        <f t="shared" si="4"/>
        <v>8.4750000000000014</v>
      </c>
      <c r="AB20" s="6">
        <f t="shared" si="5"/>
        <v>5.9460771381923134</v>
      </c>
      <c r="AF20" s="5" t="s">
        <v>208</v>
      </c>
      <c r="AG20" s="6" t="s">
        <v>131</v>
      </c>
      <c r="AH20" s="6" t="s">
        <v>148</v>
      </c>
      <c r="AI20" s="6" t="s">
        <v>166</v>
      </c>
      <c r="AJ20" s="6" t="s">
        <v>183</v>
      </c>
      <c r="AK20" s="13">
        <v>30072</v>
      </c>
    </row>
    <row r="21" spans="3:39" ht="15.5" x14ac:dyDescent="0.35">
      <c r="C21" s="5" t="s">
        <v>22</v>
      </c>
      <c r="D21" s="6">
        <v>124</v>
      </c>
      <c r="E21" s="6">
        <v>60</v>
      </c>
      <c r="F21" s="6">
        <v>63.25</v>
      </c>
      <c r="G21" s="5" t="s">
        <v>77</v>
      </c>
      <c r="H21" s="18">
        <f t="shared" si="0"/>
        <v>82.416666666666671</v>
      </c>
      <c r="I21" s="6">
        <f t="shared" si="1"/>
        <v>36.048867296120889</v>
      </c>
      <c r="K21" s="6">
        <v>124</v>
      </c>
      <c r="L21" s="6">
        <v>124</v>
      </c>
      <c r="M21" s="6">
        <v>60</v>
      </c>
      <c r="N21" s="6">
        <v>63.25</v>
      </c>
      <c r="O21" s="5" t="s">
        <v>77</v>
      </c>
      <c r="P21" s="6">
        <f t="shared" si="2"/>
        <v>82.416666666666671</v>
      </c>
      <c r="Q21" s="6">
        <f t="shared" si="3"/>
        <v>36.048867296120889</v>
      </c>
      <c r="U21" s="5" t="s">
        <v>22</v>
      </c>
      <c r="V21" s="6">
        <v>82.4</v>
      </c>
      <c r="W21" s="6">
        <v>65.7</v>
      </c>
      <c r="X21" s="10">
        <v>70.3</v>
      </c>
      <c r="Y21" s="6">
        <v>70</v>
      </c>
      <c r="Z21" s="5" t="s">
        <v>77</v>
      </c>
      <c r="AA21" s="6">
        <f t="shared" si="4"/>
        <v>72.100000000000009</v>
      </c>
      <c r="AB21" s="6">
        <f t="shared" si="5"/>
        <v>7.180993431738167</v>
      </c>
      <c r="AF21" s="5" t="s">
        <v>22</v>
      </c>
      <c r="AG21" s="6" t="s">
        <v>132</v>
      </c>
      <c r="AH21" s="6" t="s">
        <v>149</v>
      </c>
      <c r="AI21" s="6" t="s">
        <v>167</v>
      </c>
      <c r="AJ21" s="6" t="s">
        <v>184</v>
      </c>
      <c r="AK21" s="5" t="s">
        <v>201</v>
      </c>
    </row>
    <row r="22" spans="3:39" ht="15.5" x14ac:dyDescent="0.35">
      <c r="C22" s="5" t="s">
        <v>209</v>
      </c>
      <c r="D22" s="6">
        <v>10</v>
      </c>
      <c r="E22" s="6">
        <v>10</v>
      </c>
      <c r="F22" s="6">
        <v>13.5</v>
      </c>
      <c r="G22" s="20" t="s">
        <v>211</v>
      </c>
      <c r="H22" s="18">
        <f t="shared" si="0"/>
        <v>11.166666666666666</v>
      </c>
      <c r="I22" s="6">
        <f t="shared" si="1"/>
        <v>2.0207259421636925</v>
      </c>
      <c r="K22" s="6">
        <v>10</v>
      </c>
      <c r="L22" s="6">
        <v>10</v>
      </c>
      <c r="M22" s="6">
        <v>10</v>
      </c>
      <c r="N22" s="6">
        <v>13.5</v>
      </c>
      <c r="O22" s="14">
        <v>45213</v>
      </c>
      <c r="P22" s="6">
        <f t="shared" si="2"/>
        <v>11.166666666666666</v>
      </c>
      <c r="Q22" s="6">
        <f t="shared" si="3"/>
        <v>2.0207259421636925</v>
      </c>
      <c r="U22" s="5" t="s">
        <v>209</v>
      </c>
      <c r="V22" s="6">
        <v>11.2</v>
      </c>
      <c r="W22" s="6">
        <v>6.3</v>
      </c>
      <c r="X22" s="10">
        <v>14.5</v>
      </c>
      <c r="Y22" s="6">
        <v>6</v>
      </c>
      <c r="Z22" s="14">
        <v>45213</v>
      </c>
      <c r="AA22" s="6">
        <f t="shared" si="4"/>
        <v>9.5</v>
      </c>
      <c r="AB22" s="6">
        <f t="shared" si="5"/>
        <v>4.0979669756274673</v>
      </c>
      <c r="AF22" s="5" t="s">
        <v>209</v>
      </c>
      <c r="AG22" s="6" t="s">
        <v>133</v>
      </c>
      <c r="AH22" s="6" t="s">
        <v>150</v>
      </c>
      <c r="AI22" s="6" t="s">
        <v>168</v>
      </c>
      <c r="AJ22" s="6" t="s">
        <v>185</v>
      </c>
      <c r="AK22" s="14" t="s">
        <v>42</v>
      </c>
    </row>
    <row r="23" spans="3:39" s="16" customFormat="1" ht="15.5" x14ac:dyDescent="0.35">
      <c r="C23" s="17" t="s">
        <v>21</v>
      </c>
      <c r="D23" s="18">
        <v>0</v>
      </c>
      <c r="E23" s="18">
        <v>0</v>
      </c>
      <c r="F23" s="18">
        <v>0</v>
      </c>
      <c r="G23" s="17">
        <v>0</v>
      </c>
      <c r="H23" s="18">
        <f t="shared" si="0"/>
        <v>0</v>
      </c>
      <c r="I23" s="18">
        <f t="shared" si="1"/>
        <v>0</v>
      </c>
      <c r="K23" s="18">
        <v>0</v>
      </c>
      <c r="L23" s="18">
        <v>0</v>
      </c>
      <c r="M23" s="18">
        <v>43</v>
      </c>
      <c r="N23" s="18">
        <v>0</v>
      </c>
      <c r="O23" s="17" t="s">
        <v>42</v>
      </c>
      <c r="P23" s="18">
        <f t="shared" si="2"/>
        <v>14.333333333333334</v>
      </c>
      <c r="Q23" s="18">
        <f t="shared" si="3"/>
        <v>24.826061575153908</v>
      </c>
      <c r="U23" s="17" t="s">
        <v>21</v>
      </c>
      <c r="V23" s="18">
        <v>0</v>
      </c>
      <c r="W23" s="18">
        <v>0</v>
      </c>
      <c r="X23" s="16">
        <v>0</v>
      </c>
      <c r="Y23" s="18">
        <v>0</v>
      </c>
      <c r="Z23" s="17">
        <v>0</v>
      </c>
      <c r="AA23" s="18">
        <f t="shared" si="4"/>
        <v>0</v>
      </c>
      <c r="AB23" s="18">
        <f t="shared" si="5"/>
        <v>0</v>
      </c>
      <c r="AF23" s="17" t="s">
        <v>21</v>
      </c>
      <c r="AG23" s="18" t="s">
        <v>134</v>
      </c>
      <c r="AH23" s="18">
        <v>0</v>
      </c>
      <c r="AI23" s="18">
        <v>0</v>
      </c>
      <c r="AJ23" s="18">
        <v>0</v>
      </c>
      <c r="AK23" s="17">
        <v>0</v>
      </c>
    </row>
    <row r="24" spans="3:39" s="16" customFormat="1" ht="15.5" x14ac:dyDescent="0.35">
      <c r="C24" s="17" t="s">
        <v>204</v>
      </c>
      <c r="D24" s="18">
        <v>0</v>
      </c>
      <c r="E24" s="18">
        <v>0</v>
      </c>
      <c r="F24" s="18">
        <v>0</v>
      </c>
      <c r="G24" s="17">
        <v>0</v>
      </c>
      <c r="H24" s="18">
        <f t="shared" ref="H24" si="6">SUM(D24:F24)/3</f>
        <v>0</v>
      </c>
      <c r="I24" s="18">
        <f t="shared" ref="I24" si="7">STDEV(D24:F24)</f>
        <v>0</v>
      </c>
      <c r="K24" s="18">
        <v>0</v>
      </c>
      <c r="L24" s="18">
        <v>0</v>
      </c>
      <c r="M24" s="18">
        <v>43</v>
      </c>
      <c r="N24" s="18">
        <v>0</v>
      </c>
      <c r="O24" s="17" t="s">
        <v>42</v>
      </c>
      <c r="P24" s="18">
        <f t="shared" ref="P24" si="8">SUM(L24:N24)/3</f>
        <v>14.333333333333334</v>
      </c>
      <c r="Q24" s="18">
        <f t="shared" ref="Q24" si="9">STDEV(L24:N24)</f>
        <v>24.826061575153908</v>
      </c>
      <c r="U24" s="17" t="s">
        <v>204</v>
      </c>
      <c r="V24" s="18">
        <v>0</v>
      </c>
      <c r="W24" s="18">
        <v>0</v>
      </c>
      <c r="X24" s="16">
        <v>0</v>
      </c>
      <c r="Y24" s="18">
        <v>0</v>
      </c>
      <c r="Z24" s="17">
        <v>0</v>
      </c>
      <c r="AA24" s="18">
        <f t="shared" ref="AA24" si="10">SUM(V24:Y24)/4</f>
        <v>0</v>
      </c>
      <c r="AB24" s="18">
        <f t="shared" ref="AB24" si="11">STDEV(V24:Y24)</f>
        <v>0</v>
      </c>
      <c r="AF24" s="17" t="s">
        <v>204</v>
      </c>
      <c r="AG24" s="18" t="s">
        <v>134</v>
      </c>
      <c r="AH24" s="18">
        <v>0</v>
      </c>
      <c r="AI24" s="18">
        <v>0</v>
      </c>
      <c r="AJ24" s="18">
        <v>0</v>
      </c>
      <c r="AK24" s="17">
        <v>0</v>
      </c>
    </row>
    <row r="25" spans="3:39" ht="15.5" x14ac:dyDescent="0.35">
      <c r="C25" s="5"/>
      <c r="D25" s="5"/>
      <c r="E25" s="5"/>
      <c r="F25" s="5"/>
      <c r="G25" s="5"/>
      <c r="H25" s="17"/>
      <c r="I25" s="5"/>
      <c r="K25" s="5"/>
      <c r="L25" s="5"/>
      <c r="M25" s="5"/>
      <c r="N25" s="5"/>
      <c r="O25" s="5"/>
      <c r="P25" s="5"/>
      <c r="Q25" s="5"/>
      <c r="V25" s="10">
        <f>STDEV(V4:V22)</f>
        <v>212.74072955524031</v>
      </c>
      <c r="W25" s="10">
        <f>STDEV(W4:W22)</f>
        <v>213.85741588143574</v>
      </c>
      <c r="X25" s="10">
        <f>STDEV(X4:X22)</f>
        <v>197.95552412641513</v>
      </c>
      <c r="Y25" s="10">
        <f>STDEV(Y4:Y22)</f>
        <v>495.58964821231353</v>
      </c>
      <c r="AA25" s="10">
        <f>STDEV(AA4:AA22)</f>
        <v>256.96633451879143</v>
      </c>
    </row>
    <row r="26" spans="3:39" ht="15.5" x14ac:dyDescent="0.35">
      <c r="C26" s="5"/>
      <c r="D26" s="5"/>
      <c r="E26" s="5"/>
      <c r="F26" s="5"/>
      <c r="G26" s="5"/>
      <c r="H26" s="17"/>
      <c r="I26" s="5"/>
      <c r="K26" s="5"/>
      <c r="L26" s="5"/>
      <c r="M26" s="5"/>
      <c r="N26" s="5"/>
      <c r="O26" s="5"/>
      <c r="P26" s="5"/>
      <c r="Q26" s="5"/>
    </row>
    <row r="27" spans="3:39" ht="15" x14ac:dyDescent="0.3">
      <c r="C27" s="15" t="s">
        <v>46</v>
      </c>
      <c r="D27" s="15"/>
      <c r="E27" s="15"/>
      <c r="F27" s="15"/>
      <c r="G27" s="15"/>
      <c r="H27" s="15"/>
      <c r="I27" s="15"/>
    </row>
    <row r="28" spans="3:39" s="11" customFormat="1" ht="15" x14ac:dyDescent="0.3">
      <c r="C28" s="3" t="s">
        <v>25</v>
      </c>
      <c r="D28" s="3" t="s">
        <v>47</v>
      </c>
      <c r="E28" s="3" t="s">
        <v>27</v>
      </c>
      <c r="F28" s="3" t="s">
        <v>28</v>
      </c>
      <c r="G28" s="3" t="s">
        <v>39</v>
      </c>
      <c r="H28" s="22" t="s">
        <v>31</v>
      </c>
      <c r="I28" s="3" t="s">
        <v>40</v>
      </c>
      <c r="K28" s="3" t="s">
        <v>47</v>
      </c>
      <c r="L28" s="3" t="s">
        <v>47</v>
      </c>
      <c r="M28" s="3" t="s">
        <v>27</v>
      </c>
      <c r="N28" s="3" t="s">
        <v>28</v>
      </c>
      <c r="O28" s="3" t="s">
        <v>39</v>
      </c>
      <c r="P28" s="3" t="s">
        <v>31</v>
      </c>
      <c r="Q28" s="3" t="s">
        <v>40</v>
      </c>
      <c r="AF28" s="3" t="s">
        <v>25</v>
      </c>
      <c r="AG28" s="3" t="s">
        <v>116</v>
      </c>
      <c r="AH28" s="3" t="s">
        <v>117</v>
      </c>
      <c r="AI28" s="3" t="s">
        <v>35</v>
      </c>
      <c r="AJ28" s="3" t="s">
        <v>33</v>
      </c>
      <c r="AK28" s="3" t="s">
        <v>39</v>
      </c>
      <c r="AL28" s="3" t="s">
        <v>31</v>
      </c>
      <c r="AM28" s="3" t="s">
        <v>40</v>
      </c>
    </row>
    <row r="29" spans="3:39" s="16" customFormat="1" ht="15.5" x14ac:dyDescent="0.35">
      <c r="C29" s="17" t="s">
        <v>4</v>
      </c>
      <c r="D29" s="18">
        <v>65</v>
      </c>
      <c r="E29" s="18">
        <v>72</v>
      </c>
      <c r="F29" s="18">
        <v>14.25</v>
      </c>
      <c r="G29" s="17" t="s">
        <v>79</v>
      </c>
      <c r="H29" s="18">
        <f>SUM(D29:F29)/3</f>
        <v>50.416666666666664</v>
      </c>
      <c r="I29" s="18">
        <f>STDEV(D29:F29)</f>
        <v>31.5161995382269</v>
      </c>
      <c r="K29" s="18">
        <v>65</v>
      </c>
      <c r="L29" s="18">
        <v>65</v>
      </c>
      <c r="M29" s="18">
        <v>72</v>
      </c>
      <c r="N29" s="18">
        <v>14.25</v>
      </c>
      <c r="O29" s="17" t="s">
        <v>79</v>
      </c>
      <c r="P29" s="18">
        <f>SUM(L29:N29)/3</f>
        <v>50.416666666666664</v>
      </c>
      <c r="Q29" s="18">
        <f>STDEV(L29:N29)</f>
        <v>31.5161995382269</v>
      </c>
      <c r="AF29" s="17" t="s">
        <v>4</v>
      </c>
      <c r="AG29" s="18">
        <v>0</v>
      </c>
      <c r="AH29" s="18">
        <v>187</v>
      </c>
      <c r="AI29" s="16">
        <v>0</v>
      </c>
      <c r="AJ29" s="18">
        <v>0</v>
      </c>
      <c r="AK29" s="17" t="s">
        <v>44</v>
      </c>
      <c r="AL29" s="18">
        <f>SUM(AG29:AJ29)/4</f>
        <v>46.75</v>
      </c>
      <c r="AM29" s="18">
        <f>STDEV(AG29:AJ29)</f>
        <v>93.5</v>
      </c>
    </row>
    <row r="30" spans="3:39" ht="15.5" x14ac:dyDescent="0.35">
      <c r="C30" s="5" t="s">
        <v>5</v>
      </c>
      <c r="D30" s="6">
        <v>69</v>
      </c>
      <c r="E30" s="6">
        <v>73</v>
      </c>
      <c r="F30" s="6">
        <v>98.5</v>
      </c>
      <c r="G30" s="5" t="s">
        <v>80</v>
      </c>
      <c r="H30" s="18">
        <f t="shared" ref="H30:H49" si="12">SUM(D30:F30)/3</f>
        <v>80.166666666666671</v>
      </c>
      <c r="I30" s="6">
        <f t="shared" ref="I30:I50" si="13">STDEV(D30:F30)</f>
        <v>16.002603954773548</v>
      </c>
      <c r="K30" s="6">
        <v>69</v>
      </c>
      <c r="L30" s="6">
        <v>69</v>
      </c>
      <c r="M30" s="6">
        <v>73</v>
      </c>
      <c r="N30" s="6">
        <v>98.5</v>
      </c>
      <c r="O30" s="5" t="s">
        <v>80</v>
      </c>
      <c r="P30" s="6">
        <f t="shared" ref="P30:P47" si="14">SUM(L30:N30)/3</f>
        <v>80.166666666666671</v>
      </c>
      <c r="Q30" s="6">
        <f t="shared" ref="Q30:Q50" si="15">STDEV(L30:N30)</f>
        <v>16.002603954773548</v>
      </c>
      <c r="AF30" s="5" t="s">
        <v>5</v>
      </c>
      <c r="AG30" s="6">
        <v>131</v>
      </c>
      <c r="AH30" s="6">
        <v>306</v>
      </c>
      <c r="AI30" s="10">
        <v>481</v>
      </c>
      <c r="AJ30" s="6">
        <v>268</v>
      </c>
      <c r="AK30" s="5" t="s">
        <v>64</v>
      </c>
      <c r="AL30" s="6">
        <f>SUM(AG30:AJ30)/4</f>
        <v>296.5</v>
      </c>
      <c r="AM30" s="6">
        <f>STDEV(AG30:AJ30)</f>
        <v>144.14460332134072</v>
      </c>
    </row>
    <row r="31" spans="3:39" s="16" customFormat="1" ht="15.5" x14ac:dyDescent="0.35">
      <c r="C31" s="17" t="s">
        <v>6</v>
      </c>
      <c r="D31" s="18">
        <v>185</v>
      </c>
      <c r="E31" s="18">
        <v>92</v>
      </c>
      <c r="F31" s="18">
        <v>0</v>
      </c>
      <c r="G31" s="17" t="s">
        <v>81</v>
      </c>
      <c r="H31" s="18">
        <f t="shared" si="12"/>
        <v>92.333333333333329</v>
      </c>
      <c r="I31" s="18">
        <f t="shared" si="13"/>
        <v>92.500450449353679</v>
      </c>
      <c r="K31" s="18">
        <v>185</v>
      </c>
      <c r="L31" s="18">
        <v>185</v>
      </c>
      <c r="M31" s="18">
        <v>92</v>
      </c>
      <c r="N31" s="18">
        <v>0</v>
      </c>
      <c r="O31" s="17" t="s">
        <v>81</v>
      </c>
      <c r="P31" s="18">
        <f t="shared" si="14"/>
        <v>92.333333333333329</v>
      </c>
      <c r="Q31" s="18">
        <f t="shared" si="15"/>
        <v>92.500450449353679</v>
      </c>
      <c r="AF31" s="17" t="s">
        <v>6</v>
      </c>
      <c r="AG31" s="18">
        <v>0</v>
      </c>
      <c r="AH31" s="18">
        <v>0</v>
      </c>
      <c r="AI31" s="16">
        <v>0</v>
      </c>
      <c r="AJ31" s="18">
        <v>0</v>
      </c>
      <c r="AK31" s="17" t="s">
        <v>42</v>
      </c>
      <c r="AL31" s="18">
        <f>SUM(AG31:AJ31)/4</f>
        <v>0</v>
      </c>
      <c r="AM31" s="18">
        <f>STDEV(AG31:AJ31)</f>
        <v>0</v>
      </c>
    </row>
    <row r="32" spans="3:39" ht="15.5" x14ac:dyDescent="0.35">
      <c r="C32" s="5" t="s">
        <v>7</v>
      </c>
      <c r="D32" s="6">
        <v>62</v>
      </c>
      <c r="E32" s="6">
        <v>170</v>
      </c>
      <c r="F32" s="6">
        <v>57.75</v>
      </c>
      <c r="G32" s="5" t="s">
        <v>82</v>
      </c>
      <c r="H32" s="18">
        <f t="shared" si="12"/>
        <v>96.583333333333329</v>
      </c>
      <c r="I32" s="6">
        <f t="shared" si="13"/>
        <v>63.61619945684695</v>
      </c>
      <c r="K32" s="6">
        <v>62</v>
      </c>
      <c r="L32" s="6">
        <v>62</v>
      </c>
      <c r="M32" s="6">
        <v>170</v>
      </c>
      <c r="N32" s="6">
        <v>57.75</v>
      </c>
      <c r="O32" s="5" t="s">
        <v>82</v>
      </c>
      <c r="P32" s="6">
        <f t="shared" si="14"/>
        <v>96.583333333333329</v>
      </c>
      <c r="Q32" s="6">
        <f t="shared" si="15"/>
        <v>63.61619945684695</v>
      </c>
      <c r="AF32" s="5" t="s">
        <v>7</v>
      </c>
      <c r="AG32" s="6">
        <v>220</v>
      </c>
      <c r="AH32" s="6">
        <v>154</v>
      </c>
      <c r="AI32" s="10">
        <v>85</v>
      </c>
      <c r="AJ32" s="6">
        <v>92</v>
      </c>
      <c r="AK32" s="12" t="s">
        <v>65</v>
      </c>
      <c r="AL32" s="6">
        <f>SUM(AG32:AJ32)/4</f>
        <v>137.75</v>
      </c>
      <c r="AM32" s="6">
        <f>STDEV(AG32:AJ32)</f>
        <v>62.994047337823915</v>
      </c>
    </row>
    <row r="33" spans="3:39" ht="15.5" x14ac:dyDescent="0.35">
      <c r="C33" s="5" t="s">
        <v>8</v>
      </c>
      <c r="D33" s="6">
        <v>28</v>
      </c>
      <c r="E33" s="6">
        <v>55</v>
      </c>
      <c r="F33" s="6">
        <v>75.25</v>
      </c>
      <c r="G33" s="5" t="s">
        <v>83</v>
      </c>
      <c r="H33" s="18">
        <f t="shared" si="12"/>
        <v>52.75</v>
      </c>
      <c r="I33" s="6">
        <f t="shared" si="13"/>
        <v>23.705220943918661</v>
      </c>
      <c r="K33" s="6">
        <v>28</v>
      </c>
      <c r="L33" s="6">
        <v>28</v>
      </c>
      <c r="M33" s="6">
        <v>55</v>
      </c>
      <c r="N33" s="6">
        <v>75.25</v>
      </c>
      <c r="O33" s="5" t="s">
        <v>83</v>
      </c>
      <c r="P33" s="6">
        <f t="shared" si="14"/>
        <v>52.75</v>
      </c>
      <c r="Q33" s="6">
        <f t="shared" si="15"/>
        <v>23.705220943918661</v>
      </c>
      <c r="AF33" s="5" t="s">
        <v>8</v>
      </c>
      <c r="AG33" s="6">
        <v>149</v>
      </c>
      <c r="AH33" s="6">
        <v>219</v>
      </c>
      <c r="AI33" s="10">
        <v>104</v>
      </c>
      <c r="AJ33" s="6">
        <v>40</v>
      </c>
      <c r="AK33" s="13" t="s">
        <v>66</v>
      </c>
      <c r="AL33" s="6">
        <f>SUM(AG33:AJ33)/4</f>
        <v>128</v>
      </c>
      <c r="AM33" s="6">
        <f>STDEV(AG33:AJ33)</f>
        <v>75.370197469999155</v>
      </c>
    </row>
    <row r="34" spans="3:39" ht="15.5" x14ac:dyDescent="0.35">
      <c r="C34" s="5" t="s">
        <v>9</v>
      </c>
      <c r="D34" s="6">
        <v>4</v>
      </c>
      <c r="E34" s="6">
        <v>5</v>
      </c>
      <c r="F34" s="6">
        <v>9.25</v>
      </c>
      <c r="G34" s="14">
        <v>45025</v>
      </c>
      <c r="H34" s="18">
        <f t="shared" si="12"/>
        <v>6.083333333333333</v>
      </c>
      <c r="I34" s="6">
        <f t="shared" si="13"/>
        <v>2.7876214472796224</v>
      </c>
      <c r="K34" s="6">
        <v>4</v>
      </c>
      <c r="L34" s="6">
        <v>4</v>
      </c>
      <c r="M34" s="6">
        <v>5</v>
      </c>
      <c r="N34" s="6">
        <v>9.25</v>
      </c>
      <c r="O34" s="14">
        <v>45025</v>
      </c>
      <c r="P34" s="6">
        <f t="shared" si="14"/>
        <v>6.083333333333333</v>
      </c>
      <c r="Q34" s="6">
        <f t="shared" si="15"/>
        <v>2.7876214472796224</v>
      </c>
      <c r="AF34" s="5" t="s">
        <v>9</v>
      </c>
      <c r="AG34" s="6">
        <v>23</v>
      </c>
      <c r="AH34" s="6">
        <v>14</v>
      </c>
      <c r="AI34" s="10">
        <v>149</v>
      </c>
      <c r="AJ34" s="6">
        <v>27</v>
      </c>
      <c r="AK34" s="13" t="s">
        <v>67</v>
      </c>
      <c r="AL34" s="6">
        <f>SUM(AG34:AJ34)/4</f>
        <v>53.25</v>
      </c>
      <c r="AM34" s="6">
        <f>STDEV(AG34:AJ34)</f>
        <v>64.064420702914347</v>
      </c>
    </row>
    <row r="35" spans="3:39" ht="15.5" x14ac:dyDescent="0.35">
      <c r="C35" s="5" t="s">
        <v>205</v>
      </c>
      <c r="D35" s="6">
        <v>79</v>
      </c>
      <c r="E35" s="6">
        <v>88.5</v>
      </c>
      <c r="F35" s="6">
        <v>107</v>
      </c>
      <c r="G35" s="5" t="s">
        <v>54</v>
      </c>
      <c r="H35" s="18">
        <f t="shared" si="12"/>
        <v>91.5</v>
      </c>
      <c r="I35" s="6">
        <f t="shared" si="13"/>
        <v>14.239030865898142</v>
      </c>
      <c r="K35" s="6">
        <v>79</v>
      </c>
      <c r="L35" s="6">
        <v>79</v>
      </c>
      <c r="M35" s="6">
        <v>88.5</v>
      </c>
      <c r="N35" s="6">
        <v>107</v>
      </c>
      <c r="O35" s="5" t="s">
        <v>54</v>
      </c>
      <c r="P35" s="6">
        <f t="shared" si="14"/>
        <v>91.5</v>
      </c>
      <c r="Q35" s="6">
        <f t="shared" si="15"/>
        <v>14.239030865898142</v>
      </c>
      <c r="AF35" s="5" t="s">
        <v>10</v>
      </c>
      <c r="AG35" s="6">
        <v>64</v>
      </c>
      <c r="AH35" s="6">
        <v>108</v>
      </c>
      <c r="AI35" s="10">
        <v>238</v>
      </c>
      <c r="AJ35" s="6">
        <v>132</v>
      </c>
      <c r="AK35" s="5" t="s">
        <v>68</v>
      </c>
      <c r="AL35" s="6">
        <f>SUM(AG35:AJ35)/4</f>
        <v>135.5</v>
      </c>
      <c r="AM35" s="6">
        <f>STDEV(AG35:AJ35)</f>
        <v>73.907599970052701</v>
      </c>
    </row>
    <row r="36" spans="3:39" ht="15.5" x14ac:dyDescent="0.35">
      <c r="C36" s="5" t="s">
        <v>11</v>
      </c>
      <c r="D36" s="6">
        <v>15</v>
      </c>
      <c r="E36" s="6">
        <v>18</v>
      </c>
      <c r="F36" s="6">
        <v>21.5</v>
      </c>
      <c r="G36" s="13">
        <v>11780</v>
      </c>
      <c r="H36" s="18">
        <f t="shared" si="12"/>
        <v>18.166666666666668</v>
      </c>
      <c r="I36" s="6">
        <f t="shared" si="13"/>
        <v>3.2532035493238531</v>
      </c>
      <c r="K36" s="6">
        <v>15</v>
      </c>
      <c r="L36" s="6">
        <v>15</v>
      </c>
      <c r="M36" s="6">
        <v>18</v>
      </c>
      <c r="N36" s="6">
        <v>21.5</v>
      </c>
      <c r="O36" s="13">
        <v>11780</v>
      </c>
      <c r="P36" s="6">
        <f t="shared" si="14"/>
        <v>18.166666666666668</v>
      </c>
      <c r="Q36" s="6">
        <f t="shared" si="15"/>
        <v>3.2532035493238531</v>
      </c>
      <c r="AF36" s="5" t="s">
        <v>11</v>
      </c>
      <c r="AG36" s="6">
        <v>14</v>
      </c>
      <c r="AH36" s="6">
        <v>36</v>
      </c>
      <c r="AI36" s="10">
        <v>195</v>
      </c>
      <c r="AJ36" s="6">
        <v>55</v>
      </c>
      <c r="AK36" s="13" t="s">
        <v>69</v>
      </c>
      <c r="AL36" s="6">
        <f>SUM(AG36:AJ36)/4</f>
        <v>75</v>
      </c>
      <c r="AM36" s="6">
        <f>STDEV(AG36:AJ36)</f>
        <v>81.7353452715939</v>
      </c>
    </row>
    <row r="37" spans="3:39" ht="15.5" x14ac:dyDescent="0.35">
      <c r="C37" s="5" t="s">
        <v>12</v>
      </c>
      <c r="D37" s="6">
        <v>27</v>
      </c>
      <c r="E37" s="6">
        <v>37</v>
      </c>
      <c r="F37" s="6">
        <v>29.75</v>
      </c>
      <c r="G37" s="5" t="s">
        <v>55</v>
      </c>
      <c r="H37" s="18">
        <f t="shared" si="12"/>
        <v>31.25</v>
      </c>
      <c r="I37" s="6">
        <f t="shared" si="13"/>
        <v>5.1659945799429563</v>
      </c>
      <c r="K37" s="6">
        <v>27</v>
      </c>
      <c r="L37" s="6">
        <v>27</v>
      </c>
      <c r="M37" s="6">
        <v>37</v>
      </c>
      <c r="N37" s="6">
        <v>29.75</v>
      </c>
      <c r="O37" s="5" t="s">
        <v>55</v>
      </c>
      <c r="P37" s="6">
        <f t="shared" si="14"/>
        <v>31.25</v>
      </c>
      <c r="Q37" s="6">
        <f t="shared" si="15"/>
        <v>5.1659945799429563</v>
      </c>
      <c r="AF37" s="5" t="s">
        <v>12</v>
      </c>
      <c r="AG37" s="6">
        <v>68</v>
      </c>
      <c r="AH37" s="6">
        <v>91</v>
      </c>
      <c r="AI37" s="10">
        <v>85</v>
      </c>
      <c r="AJ37" s="6">
        <v>21</v>
      </c>
      <c r="AK37" s="14" t="s">
        <v>70</v>
      </c>
      <c r="AL37" s="6">
        <f>SUM(AG37:AJ37)/4</f>
        <v>66.25</v>
      </c>
      <c r="AM37" s="6">
        <f>STDEV(AG37:AJ37)</f>
        <v>31.70042060709395</v>
      </c>
    </row>
    <row r="38" spans="3:39" ht="15.5" x14ac:dyDescent="0.35">
      <c r="C38" s="5" t="s">
        <v>13</v>
      </c>
      <c r="D38" s="6">
        <v>325</v>
      </c>
      <c r="E38" s="6">
        <v>682</v>
      </c>
      <c r="F38" s="6">
        <v>768.25</v>
      </c>
      <c r="G38" s="5" t="s">
        <v>56</v>
      </c>
      <c r="H38" s="18">
        <f t="shared" si="12"/>
        <v>591.75</v>
      </c>
      <c r="I38" s="6">
        <f t="shared" si="13"/>
        <v>235.00305849073538</v>
      </c>
      <c r="K38" s="6">
        <v>325</v>
      </c>
      <c r="L38" s="6">
        <v>325</v>
      </c>
      <c r="M38" s="6">
        <v>682</v>
      </c>
      <c r="N38" s="6">
        <v>768.25</v>
      </c>
      <c r="O38" s="5" t="s">
        <v>56</v>
      </c>
      <c r="P38" s="6">
        <f t="shared" si="14"/>
        <v>591.75</v>
      </c>
      <c r="Q38" s="6">
        <f t="shared" si="15"/>
        <v>235.00305849073538</v>
      </c>
      <c r="AF38" s="5" t="s">
        <v>13</v>
      </c>
      <c r="AG38" s="6">
        <v>663</v>
      </c>
      <c r="AH38" s="6">
        <v>717</v>
      </c>
      <c r="AI38" s="10">
        <v>218</v>
      </c>
      <c r="AJ38" s="6">
        <v>249</v>
      </c>
      <c r="AK38" s="5" t="s">
        <v>71</v>
      </c>
      <c r="AL38" s="6">
        <f>SUM(AG38:AJ38)/4</f>
        <v>461.75</v>
      </c>
      <c r="AM38" s="6">
        <f>STDEV(AG38:AJ38)</f>
        <v>264.78340204778698</v>
      </c>
    </row>
    <row r="39" spans="3:39" s="16" customFormat="1" ht="15.5" x14ac:dyDescent="0.35">
      <c r="C39" s="17" t="s">
        <v>14</v>
      </c>
      <c r="D39" s="18">
        <v>18</v>
      </c>
      <c r="E39" s="18">
        <v>19</v>
      </c>
      <c r="F39" s="18">
        <v>0</v>
      </c>
      <c r="G39" s="17" t="s">
        <v>48</v>
      </c>
      <c r="H39" s="18">
        <f t="shared" si="12"/>
        <v>12.333333333333334</v>
      </c>
      <c r="I39" s="18">
        <f t="shared" si="13"/>
        <v>10.692676621563628</v>
      </c>
      <c r="K39" s="18">
        <v>18</v>
      </c>
      <c r="L39" s="18">
        <v>18</v>
      </c>
      <c r="M39" s="18">
        <v>19</v>
      </c>
      <c r="N39" s="18">
        <v>0</v>
      </c>
      <c r="O39" s="17" t="s">
        <v>48</v>
      </c>
      <c r="P39" s="18">
        <f t="shared" si="14"/>
        <v>12.333333333333334</v>
      </c>
      <c r="Q39" s="18">
        <f t="shared" si="15"/>
        <v>10.692676621563628</v>
      </c>
      <c r="AF39" s="17" t="s">
        <v>14</v>
      </c>
      <c r="AG39" s="18">
        <v>67</v>
      </c>
      <c r="AH39" s="18">
        <v>87</v>
      </c>
      <c r="AI39" s="16">
        <v>98</v>
      </c>
      <c r="AJ39" s="18">
        <v>0</v>
      </c>
      <c r="AK39" s="17" t="s">
        <v>42</v>
      </c>
      <c r="AL39" s="18">
        <f>SUM(AG39:AJ39)/4</f>
        <v>63</v>
      </c>
      <c r="AM39" s="18">
        <f>STDEV(AG39:AJ39)</f>
        <v>43.916587602711878</v>
      </c>
    </row>
    <row r="40" spans="3:39" ht="15.5" x14ac:dyDescent="0.35">
      <c r="C40" s="5" t="s">
        <v>206</v>
      </c>
      <c r="D40" s="6">
        <v>680</v>
      </c>
      <c r="E40" s="6">
        <v>555</v>
      </c>
      <c r="F40" s="6">
        <v>430.25</v>
      </c>
      <c r="G40" s="5" t="s">
        <v>49</v>
      </c>
      <c r="H40" s="18">
        <f t="shared" si="12"/>
        <v>555.08333333333337</v>
      </c>
      <c r="I40" s="6">
        <f t="shared" si="13"/>
        <v>124.87502085418571</v>
      </c>
      <c r="K40" s="6">
        <v>680</v>
      </c>
      <c r="L40" s="6">
        <v>680</v>
      </c>
      <c r="M40" s="6">
        <v>555</v>
      </c>
      <c r="N40" s="6">
        <v>430.25</v>
      </c>
      <c r="O40" s="5" t="s">
        <v>49</v>
      </c>
      <c r="P40" s="6">
        <f t="shared" si="14"/>
        <v>555.08333333333337</v>
      </c>
      <c r="Q40" s="6">
        <f t="shared" si="15"/>
        <v>124.87502085418571</v>
      </c>
      <c r="AF40" s="5" t="s">
        <v>15</v>
      </c>
      <c r="AG40" s="6">
        <v>3791</v>
      </c>
      <c r="AH40" s="6">
        <v>1806</v>
      </c>
      <c r="AI40" s="10">
        <v>1515</v>
      </c>
      <c r="AJ40" s="6">
        <v>419</v>
      </c>
      <c r="AK40" s="5" t="s">
        <v>72</v>
      </c>
      <c r="AL40" s="6">
        <f>SUM(AG40:AJ40)/4</f>
        <v>1882.75</v>
      </c>
      <c r="AM40" s="6">
        <f>STDEV(AG40:AJ40)</f>
        <v>1405.3603037418316</v>
      </c>
    </row>
    <row r="41" spans="3:39" ht="15.5" x14ac:dyDescent="0.35">
      <c r="C41" s="5" t="s">
        <v>16</v>
      </c>
      <c r="D41" s="6">
        <v>517</v>
      </c>
      <c r="E41" s="6">
        <v>575</v>
      </c>
      <c r="F41" s="6">
        <v>600.75</v>
      </c>
      <c r="G41" s="5" t="s">
        <v>50</v>
      </c>
      <c r="H41" s="18">
        <f t="shared" si="12"/>
        <v>564.25</v>
      </c>
      <c r="I41" s="6">
        <f t="shared" si="13"/>
        <v>42.8974066815233</v>
      </c>
      <c r="K41" s="6">
        <v>517</v>
      </c>
      <c r="L41" s="6">
        <v>517</v>
      </c>
      <c r="M41" s="6">
        <v>575</v>
      </c>
      <c r="N41" s="6">
        <v>600.75</v>
      </c>
      <c r="O41" s="5" t="s">
        <v>50</v>
      </c>
      <c r="P41" s="6">
        <f t="shared" si="14"/>
        <v>564.25</v>
      </c>
      <c r="Q41" s="6">
        <f t="shared" si="15"/>
        <v>42.8974066815233</v>
      </c>
      <c r="AF41" s="5" t="s">
        <v>16</v>
      </c>
      <c r="AG41" s="6">
        <v>2210</v>
      </c>
      <c r="AH41" s="6">
        <v>2022</v>
      </c>
      <c r="AI41" s="10">
        <v>6055</v>
      </c>
      <c r="AJ41" s="6">
        <v>1846</v>
      </c>
      <c r="AK41" s="5" t="s">
        <v>73</v>
      </c>
      <c r="AL41" s="6">
        <f>SUM(AG41:AJ41)/4</f>
        <v>3033.25</v>
      </c>
      <c r="AM41" s="6">
        <f>STDEV(AG41:AJ41)</f>
        <v>2019.9754742735533</v>
      </c>
    </row>
    <row r="42" spans="3:39" ht="15.5" x14ac:dyDescent="0.35">
      <c r="C42" s="5" t="s">
        <v>212</v>
      </c>
      <c r="D42" s="6">
        <v>35</v>
      </c>
      <c r="E42" s="6">
        <v>44</v>
      </c>
      <c r="F42" s="6">
        <v>39.25</v>
      </c>
      <c r="G42" s="5" t="s">
        <v>51</v>
      </c>
      <c r="H42" s="18">
        <f t="shared" si="12"/>
        <v>39.416666666666664</v>
      </c>
      <c r="I42" s="6">
        <f t="shared" si="13"/>
        <v>4.5023142197467001</v>
      </c>
      <c r="K42" s="6">
        <v>35</v>
      </c>
      <c r="L42" s="6">
        <v>35</v>
      </c>
      <c r="M42" s="6">
        <v>44</v>
      </c>
      <c r="N42" s="6">
        <v>39.25</v>
      </c>
      <c r="O42" s="5" t="s">
        <v>51</v>
      </c>
      <c r="P42" s="6">
        <f t="shared" si="14"/>
        <v>39.416666666666664</v>
      </c>
      <c r="Q42" s="6">
        <f t="shared" si="15"/>
        <v>4.5023142197467001</v>
      </c>
      <c r="AF42" s="5" t="s">
        <v>17</v>
      </c>
      <c r="AG42" s="6">
        <v>9</v>
      </c>
      <c r="AH42" s="6">
        <v>51</v>
      </c>
      <c r="AI42" s="10">
        <v>105</v>
      </c>
      <c r="AJ42" s="6">
        <v>80</v>
      </c>
      <c r="AK42" s="5" t="s">
        <v>74</v>
      </c>
      <c r="AL42" s="6">
        <f>SUM(AG42:AJ42)/4</f>
        <v>61.25</v>
      </c>
      <c r="AM42" s="6">
        <f>STDEV(AG42:AJ42)</f>
        <v>41.23408784003837</v>
      </c>
    </row>
    <row r="43" spans="3:39" ht="15.5" x14ac:dyDescent="0.35">
      <c r="C43" s="5" t="s">
        <v>18</v>
      </c>
      <c r="D43" s="6">
        <v>172</v>
      </c>
      <c r="E43" s="6">
        <v>129</v>
      </c>
      <c r="F43" s="6">
        <v>140</v>
      </c>
      <c r="G43" s="5" t="s">
        <v>52</v>
      </c>
      <c r="H43" s="18">
        <f t="shared" si="12"/>
        <v>147</v>
      </c>
      <c r="I43" s="6">
        <f t="shared" si="13"/>
        <v>22.338307903688676</v>
      </c>
      <c r="K43" s="6">
        <v>172</v>
      </c>
      <c r="L43" s="6">
        <v>172</v>
      </c>
      <c r="M43" s="6">
        <v>129</v>
      </c>
      <c r="N43" s="6">
        <v>140</v>
      </c>
      <c r="O43" s="5" t="s">
        <v>52</v>
      </c>
      <c r="P43" s="6">
        <f t="shared" si="14"/>
        <v>147</v>
      </c>
      <c r="Q43" s="6">
        <f t="shared" si="15"/>
        <v>22.338307903688676</v>
      </c>
      <c r="AF43" s="5" t="s">
        <v>18</v>
      </c>
      <c r="AG43" s="6">
        <v>13</v>
      </c>
      <c r="AH43" s="6">
        <v>49</v>
      </c>
      <c r="AI43" s="10">
        <v>2864</v>
      </c>
      <c r="AJ43" s="6">
        <v>196</v>
      </c>
      <c r="AK43" s="5" t="s">
        <v>75</v>
      </c>
      <c r="AL43" s="6">
        <f>SUM(AG43:AJ43)/4</f>
        <v>780.5</v>
      </c>
      <c r="AM43" s="6">
        <f>STDEV(AG43:AJ43)</f>
        <v>1391.2537511180337</v>
      </c>
    </row>
    <row r="44" spans="3:39" ht="15.5" x14ac:dyDescent="0.35">
      <c r="C44" s="5" t="s">
        <v>19</v>
      </c>
      <c r="D44" s="6">
        <v>361</v>
      </c>
      <c r="E44" s="6">
        <v>406</v>
      </c>
      <c r="F44" s="6">
        <v>768.25</v>
      </c>
      <c r="G44" s="5" t="s">
        <v>53</v>
      </c>
      <c r="H44" s="18">
        <f t="shared" si="12"/>
        <v>511.75</v>
      </c>
      <c r="I44" s="6">
        <f t="shared" si="13"/>
        <v>223.27211536598116</v>
      </c>
      <c r="K44" s="6">
        <v>361</v>
      </c>
      <c r="L44" s="6">
        <v>361</v>
      </c>
      <c r="M44" s="6">
        <v>406</v>
      </c>
      <c r="N44" s="6">
        <v>768.25</v>
      </c>
      <c r="O44" s="5" t="s">
        <v>53</v>
      </c>
      <c r="P44" s="6">
        <f t="shared" si="14"/>
        <v>511.75</v>
      </c>
      <c r="Q44" s="6">
        <f t="shared" si="15"/>
        <v>223.27211536598116</v>
      </c>
      <c r="AF44" s="5" t="s">
        <v>19</v>
      </c>
      <c r="AG44" s="6">
        <v>1492</v>
      </c>
      <c r="AH44" s="6">
        <v>1038</v>
      </c>
      <c r="AI44" s="10">
        <v>274</v>
      </c>
      <c r="AJ44" s="6">
        <v>74</v>
      </c>
      <c r="AK44" s="5" t="s">
        <v>76</v>
      </c>
      <c r="AL44" s="6">
        <f>SUM(AG44:AJ44)/4</f>
        <v>719.5</v>
      </c>
      <c r="AM44" s="6">
        <f>STDEV(AG44:AJ44)</f>
        <v>661.64920212047912</v>
      </c>
    </row>
    <row r="45" spans="3:39" ht="15.5" x14ac:dyDescent="0.35">
      <c r="C45" s="5" t="s">
        <v>208</v>
      </c>
      <c r="D45" s="6">
        <v>22</v>
      </c>
      <c r="E45" s="6">
        <v>14</v>
      </c>
      <c r="F45" s="6">
        <v>13</v>
      </c>
      <c r="G45" s="5" t="s">
        <v>54</v>
      </c>
      <c r="H45" s="18">
        <f t="shared" si="12"/>
        <v>16.333333333333332</v>
      </c>
      <c r="I45" s="6">
        <f t="shared" si="13"/>
        <v>4.9328828623162453</v>
      </c>
      <c r="K45" s="6">
        <v>22</v>
      </c>
      <c r="L45" s="6">
        <v>22</v>
      </c>
      <c r="M45" s="6">
        <v>14</v>
      </c>
      <c r="N45" s="6">
        <v>13</v>
      </c>
      <c r="O45" s="5" t="s">
        <v>54</v>
      </c>
      <c r="P45" s="6">
        <f t="shared" si="14"/>
        <v>16.333333333333332</v>
      </c>
      <c r="Q45" s="6">
        <f t="shared" si="15"/>
        <v>4.9328828623162453</v>
      </c>
      <c r="AF45" s="5" t="s">
        <v>20</v>
      </c>
      <c r="AG45" s="6">
        <v>82</v>
      </c>
      <c r="AH45" s="6">
        <v>13</v>
      </c>
      <c r="AI45" s="10">
        <v>52</v>
      </c>
      <c r="AJ45" s="6">
        <v>5</v>
      </c>
      <c r="AK45" s="5" t="s">
        <v>213</v>
      </c>
      <c r="AL45" s="6">
        <f>SUM(AG45:AJ45)/4</f>
        <v>38</v>
      </c>
      <c r="AM45" s="6">
        <f>STDEV(AG45:AJ45)</f>
        <v>35.805027579936315</v>
      </c>
    </row>
    <row r="46" spans="3:39" ht="15.5" x14ac:dyDescent="0.35">
      <c r="C46" s="5" t="s">
        <v>22</v>
      </c>
      <c r="D46" s="6">
        <v>75</v>
      </c>
      <c r="E46" s="6">
        <v>60</v>
      </c>
      <c r="F46" s="6">
        <v>62</v>
      </c>
      <c r="G46" s="5" t="s">
        <v>55</v>
      </c>
      <c r="H46" s="18">
        <f t="shared" si="12"/>
        <v>65.666666666666671</v>
      </c>
      <c r="I46" s="6">
        <f t="shared" si="13"/>
        <v>8.1445278152470593</v>
      </c>
      <c r="K46" s="6">
        <v>75</v>
      </c>
      <c r="L46" s="6">
        <v>75</v>
      </c>
      <c r="M46" s="6">
        <v>60</v>
      </c>
      <c r="N46" s="6">
        <v>62</v>
      </c>
      <c r="O46" s="5" t="s">
        <v>55</v>
      </c>
      <c r="P46" s="6">
        <f t="shared" si="14"/>
        <v>65.666666666666671</v>
      </c>
      <c r="Q46" s="6">
        <f t="shared" si="15"/>
        <v>8.1445278152470593</v>
      </c>
      <c r="AF46" s="5" t="s">
        <v>22</v>
      </c>
      <c r="AG46" s="6">
        <v>5</v>
      </c>
      <c r="AH46" s="6">
        <v>66</v>
      </c>
      <c r="AI46" s="10">
        <v>111</v>
      </c>
      <c r="AJ46" s="6">
        <v>101</v>
      </c>
      <c r="AK46" s="5" t="s">
        <v>77</v>
      </c>
      <c r="AL46" s="6">
        <f>SUM(AG46:AJ46)/4</f>
        <v>70.75</v>
      </c>
      <c r="AM46" s="6">
        <f>STDEV(AG46:AJ46)</f>
        <v>47.89137013422495</v>
      </c>
    </row>
    <row r="47" spans="3:39" ht="15.5" x14ac:dyDescent="0.35">
      <c r="C47" s="5" t="s">
        <v>209</v>
      </c>
      <c r="D47" s="6">
        <v>9</v>
      </c>
      <c r="E47" s="6">
        <v>10</v>
      </c>
      <c r="F47" s="6">
        <v>0</v>
      </c>
      <c r="G47" s="5" t="s">
        <v>56</v>
      </c>
      <c r="H47" s="18">
        <f t="shared" si="12"/>
        <v>6.333333333333333</v>
      </c>
      <c r="I47" s="6">
        <f t="shared" si="13"/>
        <v>5.5075705472861021</v>
      </c>
      <c r="K47" s="6">
        <v>9</v>
      </c>
      <c r="L47" s="6">
        <v>9</v>
      </c>
      <c r="M47" s="6">
        <v>10</v>
      </c>
      <c r="N47" s="6">
        <v>0</v>
      </c>
      <c r="O47" s="5" t="s">
        <v>56</v>
      </c>
      <c r="P47" s="6">
        <f t="shared" si="14"/>
        <v>6.333333333333333</v>
      </c>
      <c r="Q47" s="6">
        <f t="shared" si="15"/>
        <v>5.5075705472861021</v>
      </c>
      <c r="AF47" s="5" t="s">
        <v>23</v>
      </c>
      <c r="AG47" s="6">
        <v>14</v>
      </c>
      <c r="AH47" s="6">
        <v>14</v>
      </c>
      <c r="AI47" s="10">
        <v>6</v>
      </c>
      <c r="AJ47" s="6">
        <v>10</v>
      </c>
      <c r="AK47" s="5" t="s">
        <v>214</v>
      </c>
      <c r="AL47" s="6">
        <f>SUM(AG47:AJ47)/4</f>
        <v>11</v>
      </c>
      <c r="AM47" s="6">
        <f>STDEV(AG47:AJ47)</f>
        <v>3.8297084310253524</v>
      </c>
    </row>
    <row r="48" spans="3:39" ht="15.5" x14ac:dyDescent="0.35">
      <c r="C48" s="17" t="s">
        <v>21</v>
      </c>
      <c r="D48" s="18">
        <v>0</v>
      </c>
      <c r="E48" s="18">
        <v>0</v>
      </c>
      <c r="F48" s="18">
        <v>0</v>
      </c>
      <c r="G48" s="17">
        <v>0</v>
      </c>
      <c r="H48" s="18">
        <f t="shared" si="12"/>
        <v>0</v>
      </c>
      <c r="I48" s="18">
        <f t="shared" si="13"/>
        <v>0</v>
      </c>
      <c r="J48" s="17"/>
      <c r="K48" s="18">
        <v>0</v>
      </c>
      <c r="L48" s="18">
        <v>0</v>
      </c>
      <c r="M48" s="18">
        <v>0</v>
      </c>
      <c r="N48" s="17">
        <v>0</v>
      </c>
      <c r="O48" s="18">
        <f t="shared" ref="O48:O49" si="16">SUM(K48:M48)/3</f>
        <v>0</v>
      </c>
      <c r="P48" s="18">
        <f t="shared" ref="P48:P49" si="17">STDEV(K48:M48)</f>
        <v>0</v>
      </c>
      <c r="Q48" s="6">
        <v>0</v>
      </c>
      <c r="AF48" s="5"/>
      <c r="AG48" s="6"/>
      <c r="AH48" s="6"/>
      <c r="AJ48" s="6"/>
      <c r="AK48" s="14"/>
      <c r="AL48" s="6"/>
      <c r="AM48" s="6"/>
    </row>
    <row r="49" spans="3:39" ht="15.5" x14ac:dyDescent="0.35">
      <c r="C49" s="17" t="s">
        <v>204</v>
      </c>
      <c r="D49" s="18">
        <v>0</v>
      </c>
      <c r="E49" s="18">
        <v>0</v>
      </c>
      <c r="F49" s="18">
        <v>0</v>
      </c>
      <c r="G49" s="17">
        <v>0</v>
      </c>
      <c r="H49" s="18">
        <f t="shared" si="12"/>
        <v>0</v>
      </c>
      <c r="I49" s="18">
        <f t="shared" si="13"/>
        <v>0</v>
      </c>
      <c r="J49" s="17"/>
      <c r="K49" s="18">
        <v>0</v>
      </c>
      <c r="L49" s="18">
        <v>0</v>
      </c>
      <c r="M49" s="18">
        <v>0</v>
      </c>
      <c r="N49" s="17">
        <v>0</v>
      </c>
      <c r="O49" s="18">
        <f t="shared" si="16"/>
        <v>0</v>
      </c>
      <c r="P49" s="18">
        <f t="shared" si="17"/>
        <v>0</v>
      </c>
      <c r="Q49" s="6">
        <v>0</v>
      </c>
      <c r="AF49" s="5"/>
      <c r="AG49" s="6"/>
      <c r="AH49" s="6"/>
      <c r="AJ49" s="6"/>
      <c r="AK49" s="14"/>
      <c r="AL49" s="6"/>
      <c r="AM49" s="6"/>
    </row>
    <row r="50" spans="3:39" s="11" customFormat="1" ht="15.5" x14ac:dyDescent="0.35">
      <c r="C50" s="3" t="s">
        <v>45</v>
      </c>
      <c r="D50" s="6">
        <f>(D29+D30+D31+D32+D33+D34+D35+D37+D38+D39+D40+D41+D42+D43+D44+D45+D46+D47)</f>
        <v>2733</v>
      </c>
      <c r="E50" s="6">
        <f>(E29+E30+E31+E32+E33+E34+E35+E37+E38+E39+E40+E41+E42+E43+E44+E45+E46+E47)</f>
        <v>3086.5</v>
      </c>
      <c r="F50" s="6">
        <f>(F29+F30+F31+F32+F33+F34+F35+F37+F38+F39+F40+F41+F42+F43+F44+F45+F46+F47)</f>
        <v>3213.5</v>
      </c>
      <c r="G50" s="5" t="s">
        <v>57</v>
      </c>
      <c r="H50" s="18">
        <f>SUM(D50:F50)/3</f>
        <v>3011</v>
      </c>
      <c r="I50" s="6">
        <f t="shared" si="13"/>
        <v>248.98845354754906</v>
      </c>
      <c r="K50" s="6">
        <f>(K29+K30+K31+K32+K33+K34+K35+K37+K38+K39+K40+K41+K42+K43+K44+K45+K46+K47+K48+K49)</f>
        <v>2733</v>
      </c>
      <c r="L50" s="6">
        <f>(L29+L30+L31+L32+L33+L34+L35+L37+L38+L39+L40+L41+L42+L43+L44+L45+L46+L47+L48+L49)</f>
        <v>2733</v>
      </c>
      <c r="M50" s="6">
        <f t="shared" ref="M50:N50" si="18">(M29+M30+M31+M32+M33+M34+M35+M37+M38+M39+M40+M41+M42+M43+M44+M45+M46+M47+M48+M49)</f>
        <v>3086.5</v>
      </c>
      <c r="N50" s="6">
        <f t="shared" si="18"/>
        <v>3213.5</v>
      </c>
      <c r="O50" s="5" t="s">
        <v>57</v>
      </c>
      <c r="P50" s="6">
        <f>SUM(L50:N50)/3</f>
        <v>3011</v>
      </c>
      <c r="Q50" s="6">
        <f t="shared" si="15"/>
        <v>248.98845354754906</v>
      </c>
      <c r="AF50" s="3" t="s">
        <v>45</v>
      </c>
      <c r="AG50" s="6">
        <f>(AG29+AG30+AG31+AG32+AG33+AG34+AG35+AG36+AG37+AG38+AG39+AG40+AG41+AG42+AG43+AG44+AG45+AG46+AG47)</f>
        <v>9015</v>
      </c>
      <c r="AH50" s="6">
        <f>(AH29+AH30+AH31+AH32+AH33+AH34+AH35+AH36+AH37+AH38+AH39+AH40+AH41+AH42+AH43+AH44+AH45+AH46+AH47)</f>
        <v>6978</v>
      </c>
      <c r="AI50" s="6">
        <f>(AI29+AI30+AI31+AI32+AI33+AI34+AI35+AI36+AI37+AI38+AI39+AI40+AI41+AI42+AI43+AI44+AI45+AI46+AI47)</f>
        <v>12635</v>
      </c>
      <c r="AJ50" s="6">
        <f>(AJ29+AJ30+AJ31+AJ32+AJ33+AJ34+AJ35+AJ36+AJ37+AJ38+AJ39+AJ40+AJ41+AJ42+AJ43+AJ44+AJ45+AJ46+AJ47)</f>
        <v>3615</v>
      </c>
      <c r="AK50" s="5" t="s">
        <v>78</v>
      </c>
      <c r="AL50" s="6">
        <f>SUM(AG50:AJ50)/4</f>
        <v>8060.75</v>
      </c>
      <c r="AM50" s="6">
        <f>STDEV(AG50:AJ50)</f>
        <v>3775.8617890489581</v>
      </c>
    </row>
    <row r="51" spans="3:39" ht="15.5" x14ac:dyDescent="0.35">
      <c r="C51" s="5"/>
      <c r="D51" s="5"/>
      <c r="E51" s="5"/>
      <c r="F51" s="5"/>
      <c r="G51" s="5"/>
      <c r="H51" s="17"/>
      <c r="I51" s="5"/>
      <c r="K51" s="5"/>
      <c r="L51" s="5"/>
      <c r="M51" s="5"/>
      <c r="N51" s="5"/>
      <c r="O51" s="5"/>
      <c r="P51" s="5"/>
      <c r="Q51" s="5"/>
      <c r="AF51" s="5" t="s">
        <v>40</v>
      </c>
      <c r="AG51" s="5">
        <f>STDEV(AG29:AG47)</f>
        <v>993.11308343573239</v>
      </c>
      <c r="AH51" s="5">
        <f>STDEV(AH29:AH47)</f>
        <v>606.35072744935542</v>
      </c>
      <c r="AI51" s="5">
        <f>STDEV(AI29:AI47)</f>
        <v>1477.4275315937196</v>
      </c>
      <c r="AJ51" s="5">
        <f>STDEV(AJ29:AJ47)</f>
        <v>416.44005065492161</v>
      </c>
      <c r="AK51" s="5" t="e">
        <f>STDEV(AK29:AK47)</f>
        <v>#DIV/0!</v>
      </c>
      <c r="AL51" s="5">
        <f>STDEV(AL29:AL47)</f>
        <v>775.90847738491539</v>
      </c>
      <c r="AM51" s="5">
        <f>STDEV(AM29:AM47)</f>
        <v>592.03854137101735</v>
      </c>
    </row>
    <row r="52" spans="3:39" ht="15" x14ac:dyDescent="0.3">
      <c r="C52" s="15" t="s">
        <v>58</v>
      </c>
      <c r="D52" s="15"/>
      <c r="E52" s="15"/>
      <c r="F52" s="15"/>
      <c r="G52" s="15"/>
      <c r="H52" s="15"/>
      <c r="I52" s="15"/>
      <c r="AF52" s="11"/>
      <c r="AG52" s="11">
        <v>2</v>
      </c>
      <c r="AH52" s="11">
        <v>3</v>
      </c>
      <c r="AI52" s="11">
        <v>1</v>
      </c>
      <c r="AJ52" s="11">
        <v>4</v>
      </c>
      <c r="AK52" s="11"/>
      <c r="AL52" s="11"/>
      <c r="AM52" s="11"/>
    </row>
    <row r="53" spans="3:39" s="11" customFormat="1" ht="15" x14ac:dyDescent="0.3">
      <c r="C53" s="3" t="s">
        <v>25</v>
      </c>
      <c r="D53" s="3" t="s">
        <v>29</v>
      </c>
      <c r="E53" s="3" t="s">
        <v>30</v>
      </c>
      <c r="F53" s="3" t="s">
        <v>59</v>
      </c>
      <c r="G53" s="3" t="s">
        <v>39</v>
      </c>
      <c r="H53" s="22" t="s">
        <v>31</v>
      </c>
      <c r="I53" s="3" t="s">
        <v>40</v>
      </c>
      <c r="K53" s="3" t="s">
        <v>29</v>
      </c>
      <c r="L53" s="3" t="s">
        <v>29</v>
      </c>
      <c r="M53" s="3" t="s">
        <v>30</v>
      </c>
      <c r="N53" s="3" t="s">
        <v>59</v>
      </c>
      <c r="O53" s="3" t="s">
        <v>39</v>
      </c>
      <c r="P53" s="3" t="s">
        <v>31</v>
      </c>
      <c r="Q53" s="3" t="s">
        <v>40</v>
      </c>
    </row>
    <row r="54" spans="3:39" ht="15.5" x14ac:dyDescent="0.35">
      <c r="C54" s="5" t="s">
        <v>4</v>
      </c>
      <c r="D54" s="6">
        <v>0</v>
      </c>
      <c r="E54" s="6">
        <v>0</v>
      </c>
      <c r="F54" s="6">
        <v>14.25</v>
      </c>
      <c r="G54" s="5" t="s">
        <v>42</v>
      </c>
      <c r="H54" s="18">
        <f>SUM(D54:F54)/3</f>
        <v>4.75</v>
      </c>
      <c r="I54" s="6">
        <f>STDEV(D54:F54)</f>
        <v>8.2272413359521668</v>
      </c>
      <c r="K54" s="6">
        <v>0</v>
      </c>
      <c r="L54" s="6">
        <v>0</v>
      </c>
      <c r="M54" s="6">
        <v>0</v>
      </c>
      <c r="N54" s="6">
        <v>14.25</v>
      </c>
      <c r="O54" s="5" t="s">
        <v>42</v>
      </c>
      <c r="P54" s="6">
        <f>SUM(L54:N54)/3</f>
        <v>4.75</v>
      </c>
      <c r="Q54" s="6">
        <f>STDEV(L54:N54)</f>
        <v>8.2272413359521668</v>
      </c>
    </row>
    <row r="55" spans="3:39" ht="15.5" x14ac:dyDescent="0.35">
      <c r="C55" s="5" t="s">
        <v>5</v>
      </c>
      <c r="D55" s="6">
        <v>148.5</v>
      </c>
      <c r="E55" s="6">
        <v>64</v>
      </c>
      <c r="F55" s="6">
        <v>174.75</v>
      </c>
      <c r="G55" s="5" t="s">
        <v>84</v>
      </c>
      <c r="H55" s="18">
        <f t="shared" ref="H55:H75" si="19">SUM(D55:F55)/3</f>
        <v>129.08333333333334</v>
      </c>
      <c r="I55" s="6">
        <f t="shared" ref="I55:I75" si="20">STDEV(D55:F55)</f>
        <v>57.871805167398506</v>
      </c>
      <c r="K55" s="6">
        <v>148.5</v>
      </c>
      <c r="L55" s="6">
        <v>148.5</v>
      </c>
      <c r="M55" s="6">
        <v>64</v>
      </c>
      <c r="N55" s="6">
        <v>174.75</v>
      </c>
      <c r="O55" s="5" t="s">
        <v>84</v>
      </c>
      <c r="P55" s="6">
        <f t="shared" ref="P55:P75" si="21">SUM(L55:N55)/3</f>
        <v>129.08333333333334</v>
      </c>
      <c r="Q55" s="6">
        <f t="shared" ref="Q55:Q75" si="22">STDEV(L55:N55)</f>
        <v>57.871805167398506</v>
      </c>
    </row>
    <row r="56" spans="3:39" ht="15.5" x14ac:dyDescent="0.35">
      <c r="C56" s="5" t="s">
        <v>6</v>
      </c>
      <c r="D56" s="6">
        <v>0</v>
      </c>
      <c r="E56" s="6">
        <v>0</v>
      </c>
      <c r="F56" s="6">
        <v>0</v>
      </c>
      <c r="G56" s="5">
        <v>0</v>
      </c>
      <c r="H56" s="18">
        <f t="shared" si="19"/>
        <v>0</v>
      </c>
      <c r="I56" s="6">
        <f t="shared" si="20"/>
        <v>0</v>
      </c>
      <c r="K56" s="6">
        <v>0</v>
      </c>
      <c r="L56" s="6">
        <v>0</v>
      </c>
      <c r="M56" s="6">
        <v>0</v>
      </c>
      <c r="N56" s="6">
        <v>0</v>
      </c>
      <c r="O56" s="5">
        <v>0</v>
      </c>
      <c r="P56" s="6">
        <f t="shared" si="21"/>
        <v>0</v>
      </c>
      <c r="Q56" s="6">
        <f t="shared" si="22"/>
        <v>0</v>
      </c>
    </row>
    <row r="57" spans="3:39" ht="15.5" x14ac:dyDescent="0.35">
      <c r="C57" s="5" t="s">
        <v>7</v>
      </c>
      <c r="D57" s="6">
        <v>115</v>
      </c>
      <c r="E57" s="6">
        <v>0</v>
      </c>
      <c r="F57" s="6">
        <v>169.25</v>
      </c>
      <c r="G57" s="5" t="s">
        <v>85</v>
      </c>
      <c r="H57" s="18">
        <f t="shared" si="19"/>
        <v>94.75</v>
      </c>
      <c r="I57" s="6">
        <f t="shared" si="20"/>
        <v>86.423014874511296</v>
      </c>
      <c r="K57" s="6">
        <v>115</v>
      </c>
      <c r="L57" s="6">
        <v>115</v>
      </c>
      <c r="M57" s="6">
        <v>0</v>
      </c>
      <c r="N57" s="6">
        <v>169.25</v>
      </c>
      <c r="O57" s="5" t="s">
        <v>85</v>
      </c>
      <c r="P57" s="6">
        <f t="shared" si="21"/>
        <v>94.75</v>
      </c>
      <c r="Q57" s="6">
        <f t="shared" si="22"/>
        <v>86.423014874511296</v>
      </c>
    </row>
    <row r="58" spans="3:39" ht="15.5" x14ac:dyDescent="0.35">
      <c r="C58" s="5" t="s">
        <v>8</v>
      </c>
      <c r="D58" s="6">
        <v>84</v>
      </c>
      <c r="E58" s="6">
        <v>32</v>
      </c>
      <c r="F58" s="6">
        <v>87.5</v>
      </c>
      <c r="G58" s="5" t="s">
        <v>86</v>
      </c>
      <c r="H58" s="18">
        <f t="shared" si="19"/>
        <v>67.833333333333329</v>
      </c>
      <c r="I58" s="6">
        <f t="shared" si="20"/>
        <v>31.081881109954285</v>
      </c>
      <c r="K58" s="6">
        <v>84</v>
      </c>
      <c r="L58" s="6">
        <v>84</v>
      </c>
      <c r="M58" s="6">
        <v>32</v>
      </c>
      <c r="N58" s="6">
        <v>87.5</v>
      </c>
      <c r="O58" s="5" t="s">
        <v>86</v>
      </c>
      <c r="P58" s="6">
        <f t="shared" si="21"/>
        <v>67.833333333333329</v>
      </c>
      <c r="Q58" s="6">
        <f t="shared" si="22"/>
        <v>31.081881109954285</v>
      </c>
    </row>
    <row r="59" spans="3:39" ht="15.5" x14ac:dyDescent="0.35">
      <c r="C59" s="5" t="s">
        <v>9</v>
      </c>
      <c r="D59" s="6">
        <v>16</v>
      </c>
      <c r="E59" s="6">
        <v>4</v>
      </c>
      <c r="F59" s="6">
        <v>22</v>
      </c>
      <c r="G59" s="14">
        <v>45038</v>
      </c>
      <c r="H59" s="18">
        <f t="shared" si="19"/>
        <v>14</v>
      </c>
      <c r="I59" s="6">
        <f t="shared" si="20"/>
        <v>9.1651513899116797</v>
      </c>
      <c r="K59" s="6">
        <v>16</v>
      </c>
      <c r="L59" s="6">
        <v>16</v>
      </c>
      <c r="M59" s="6">
        <v>4</v>
      </c>
      <c r="N59" s="6">
        <v>22</v>
      </c>
      <c r="O59" s="14">
        <v>45038</v>
      </c>
      <c r="P59" s="6">
        <f t="shared" si="21"/>
        <v>14</v>
      </c>
      <c r="Q59" s="6">
        <f t="shared" si="22"/>
        <v>9.1651513899116797</v>
      </c>
    </row>
    <row r="60" spans="3:39" ht="15.5" x14ac:dyDescent="0.35">
      <c r="C60" s="5" t="s">
        <v>205</v>
      </c>
      <c r="D60" s="6">
        <v>143</v>
      </c>
      <c r="E60" s="6">
        <v>99</v>
      </c>
      <c r="F60" s="6">
        <v>141.25</v>
      </c>
      <c r="G60" s="5" t="s">
        <v>87</v>
      </c>
      <c r="H60" s="18">
        <f t="shared" si="19"/>
        <v>127.75</v>
      </c>
      <c r="I60" s="6">
        <f t="shared" si="20"/>
        <v>24.913600703230355</v>
      </c>
      <c r="K60" s="6">
        <v>143</v>
      </c>
      <c r="L60" s="6">
        <v>143</v>
      </c>
      <c r="M60" s="6">
        <v>99</v>
      </c>
      <c r="N60" s="6">
        <v>141.25</v>
      </c>
      <c r="O60" s="5" t="s">
        <v>87</v>
      </c>
      <c r="P60" s="6">
        <f t="shared" si="21"/>
        <v>127.75</v>
      </c>
      <c r="Q60" s="6">
        <f t="shared" si="22"/>
        <v>24.913600703230355</v>
      </c>
    </row>
    <row r="61" spans="3:39" ht="15.5" x14ac:dyDescent="0.35">
      <c r="C61" s="5" t="s">
        <v>11</v>
      </c>
      <c r="D61" s="6">
        <v>29</v>
      </c>
      <c r="E61" s="6">
        <v>5</v>
      </c>
      <c r="F61" s="6">
        <v>35</v>
      </c>
      <c r="G61" s="13">
        <v>12905</v>
      </c>
      <c r="H61" s="18">
        <f t="shared" si="19"/>
        <v>23</v>
      </c>
      <c r="I61" s="6">
        <f t="shared" si="20"/>
        <v>15.874507866387544</v>
      </c>
      <c r="K61" s="6">
        <v>29</v>
      </c>
      <c r="L61" s="6">
        <v>29</v>
      </c>
      <c r="M61" s="6">
        <v>5</v>
      </c>
      <c r="N61" s="6">
        <v>35</v>
      </c>
      <c r="O61" s="13">
        <v>12905</v>
      </c>
      <c r="P61" s="6">
        <f t="shared" si="21"/>
        <v>23</v>
      </c>
      <c r="Q61" s="6">
        <f t="shared" si="22"/>
        <v>15.874507866387544</v>
      </c>
    </row>
    <row r="62" spans="3:39" ht="15.5" x14ac:dyDescent="0.35">
      <c r="C62" s="5" t="s">
        <v>12</v>
      </c>
      <c r="D62" s="6">
        <v>21</v>
      </c>
      <c r="E62" s="6">
        <v>0</v>
      </c>
      <c r="F62" s="6">
        <v>25</v>
      </c>
      <c r="G62" s="5" t="s">
        <v>43</v>
      </c>
      <c r="H62" s="18">
        <f t="shared" si="19"/>
        <v>15.333333333333334</v>
      </c>
      <c r="I62" s="6">
        <f t="shared" si="20"/>
        <v>13.428824718989123</v>
      </c>
      <c r="K62" s="6">
        <v>21</v>
      </c>
      <c r="L62" s="6">
        <v>21</v>
      </c>
      <c r="M62" s="6">
        <v>0</v>
      </c>
      <c r="N62" s="6">
        <v>25</v>
      </c>
      <c r="O62" s="5" t="s">
        <v>43</v>
      </c>
      <c r="P62" s="6">
        <f t="shared" si="21"/>
        <v>15.333333333333334</v>
      </c>
      <c r="Q62" s="6">
        <f t="shared" si="22"/>
        <v>13.428824718989123</v>
      </c>
    </row>
    <row r="63" spans="3:39" ht="15.5" x14ac:dyDescent="0.35">
      <c r="C63" s="5" t="s">
        <v>13</v>
      </c>
      <c r="D63" s="6">
        <v>476</v>
      </c>
      <c r="E63" s="6">
        <v>626</v>
      </c>
      <c r="F63" s="6">
        <v>619.75</v>
      </c>
      <c r="G63" s="5" t="s">
        <v>88</v>
      </c>
      <c r="H63" s="18">
        <f t="shared" si="19"/>
        <v>573.91666666666663</v>
      </c>
      <c r="I63" s="6">
        <f t="shared" si="20"/>
        <v>84.855882726734478</v>
      </c>
      <c r="K63" s="6">
        <v>476</v>
      </c>
      <c r="L63" s="6">
        <v>476</v>
      </c>
      <c r="M63" s="6">
        <v>626</v>
      </c>
      <c r="N63" s="6">
        <v>619.75</v>
      </c>
      <c r="O63" s="5" t="s">
        <v>88</v>
      </c>
      <c r="P63" s="6">
        <f t="shared" si="21"/>
        <v>573.91666666666663</v>
      </c>
      <c r="Q63" s="6">
        <f t="shared" si="22"/>
        <v>84.855882726734478</v>
      </c>
    </row>
    <row r="64" spans="3:39" ht="15.5" x14ac:dyDescent="0.35">
      <c r="C64" s="5" t="s">
        <v>14</v>
      </c>
      <c r="D64" s="6">
        <v>0</v>
      </c>
      <c r="E64" s="6">
        <v>0</v>
      </c>
      <c r="F64" s="6">
        <v>0</v>
      </c>
      <c r="G64" s="5">
        <v>0</v>
      </c>
      <c r="H64" s="18">
        <f t="shared" si="19"/>
        <v>0</v>
      </c>
      <c r="I64" s="6">
        <f t="shared" si="20"/>
        <v>0</v>
      </c>
      <c r="K64" s="6">
        <v>0</v>
      </c>
      <c r="L64" s="6">
        <v>0</v>
      </c>
      <c r="M64" s="6">
        <v>0</v>
      </c>
      <c r="N64" s="6">
        <v>0</v>
      </c>
      <c r="O64" s="5">
        <v>0</v>
      </c>
      <c r="P64" s="6">
        <f t="shared" si="21"/>
        <v>0</v>
      </c>
      <c r="Q64" s="6">
        <f t="shared" si="22"/>
        <v>0</v>
      </c>
    </row>
    <row r="65" spans="3:18" ht="15.5" x14ac:dyDescent="0.35">
      <c r="C65" s="5" t="s">
        <v>206</v>
      </c>
      <c r="D65" s="6">
        <v>444</v>
      </c>
      <c r="E65" s="6">
        <v>0</v>
      </c>
      <c r="F65" s="6">
        <v>0</v>
      </c>
      <c r="G65" s="5" t="s">
        <v>89</v>
      </c>
      <c r="H65" s="18">
        <f t="shared" si="19"/>
        <v>148</v>
      </c>
      <c r="I65" s="6">
        <f t="shared" si="20"/>
        <v>256.34351952019387</v>
      </c>
      <c r="K65" s="6">
        <v>444</v>
      </c>
      <c r="L65" s="6">
        <v>444</v>
      </c>
      <c r="M65" s="6">
        <v>0</v>
      </c>
      <c r="N65" s="6">
        <v>0</v>
      </c>
      <c r="O65" s="5" t="s">
        <v>89</v>
      </c>
      <c r="P65" s="6">
        <f t="shared" si="21"/>
        <v>148</v>
      </c>
      <c r="Q65" s="6">
        <f t="shared" si="22"/>
        <v>256.34351952019387</v>
      </c>
    </row>
    <row r="66" spans="3:18" ht="15.5" x14ac:dyDescent="0.35">
      <c r="C66" s="5" t="s">
        <v>16</v>
      </c>
      <c r="D66" s="6">
        <v>1026</v>
      </c>
      <c r="E66" s="6">
        <v>616</v>
      </c>
      <c r="F66" s="6">
        <v>559.25</v>
      </c>
      <c r="G66" s="5" t="s">
        <v>90</v>
      </c>
      <c r="H66" s="18">
        <f t="shared" si="19"/>
        <v>733.75</v>
      </c>
      <c r="I66" s="6">
        <f t="shared" si="20"/>
        <v>254.68154134133869</v>
      </c>
      <c r="K66" s="6">
        <v>1026</v>
      </c>
      <c r="L66" s="6">
        <v>1026</v>
      </c>
      <c r="M66" s="6">
        <v>616</v>
      </c>
      <c r="N66" s="6">
        <v>559.25</v>
      </c>
      <c r="O66" s="5" t="s">
        <v>90</v>
      </c>
      <c r="P66" s="6">
        <f t="shared" si="21"/>
        <v>733.75</v>
      </c>
      <c r="Q66" s="6">
        <f t="shared" si="22"/>
        <v>254.68154134133869</v>
      </c>
    </row>
    <row r="67" spans="3:18" ht="15.5" x14ac:dyDescent="0.35">
      <c r="C67" s="5" t="s">
        <v>207</v>
      </c>
      <c r="D67" s="6">
        <v>58</v>
      </c>
      <c r="E67" s="6">
        <v>60</v>
      </c>
      <c r="F67" s="6">
        <v>59</v>
      </c>
      <c r="G67" s="5" t="s">
        <v>91</v>
      </c>
      <c r="H67" s="18">
        <f t="shared" si="19"/>
        <v>59</v>
      </c>
      <c r="I67" s="6">
        <f t="shared" si="20"/>
        <v>1</v>
      </c>
      <c r="K67" s="6">
        <v>58</v>
      </c>
      <c r="L67" s="6">
        <v>58</v>
      </c>
      <c r="M67" s="6">
        <v>60</v>
      </c>
      <c r="N67" s="6">
        <v>59</v>
      </c>
      <c r="O67" s="5" t="s">
        <v>91</v>
      </c>
      <c r="P67" s="6">
        <f t="shared" si="21"/>
        <v>59</v>
      </c>
      <c r="Q67" s="6">
        <f t="shared" si="22"/>
        <v>1</v>
      </c>
    </row>
    <row r="68" spans="3:18" ht="15.5" x14ac:dyDescent="0.35">
      <c r="C68" s="5" t="s">
        <v>18</v>
      </c>
      <c r="D68" s="6">
        <v>224</v>
      </c>
      <c r="E68" s="6">
        <v>226</v>
      </c>
      <c r="F68" s="6">
        <v>289.75</v>
      </c>
      <c r="G68" s="5" t="s">
        <v>92</v>
      </c>
      <c r="H68" s="18">
        <f t="shared" si="19"/>
        <v>246.58333333333334</v>
      </c>
      <c r="I68" s="6">
        <f t="shared" si="20"/>
        <v>37.396802447981145</v>
      </c>
      <c r="K68" s="6">
        <v>224</v>
      </c>
      <c r="L68" s="6">
        <v>224</v>
      </c>
      <c r="M68" s="6">
        <v>226</v>
      </c>
      <c r="N68" s="6">
        <v>289.75</v>
      </c>
      <c r="O68" s="5" t="s">
        <v>92</v>
      </c>
      <c r="P68" s="6">
        <f t="shared" si="21"/>
        <v>246.58333333333334</v>
      </c>
      <c r="Q68" s="6">
        <f t="shared" si="22"/>
        <v>37.396802447981145</v>
      </c>
    </row>
    <row r="69" spans="3:18" ht="15.5" x14ac:dyDescent="0.35">
      <c r="C69" s="5" t="s">
        <v>19</v>
      </c>
      <c r="D69" s="6">
        <v>85</v>
      </c>
      <c r="E69" s="6">
        <v>70</v>
      </c>
      <c r="F69" s="6">
        <v>162.5</v>
      </c>
      <c r="G69" s="5" t="s">
        <v>93</v>
      </c>
      <c r="H69" s="18">
        <f t="shared" si="19"/>
        <v>105.83333333333333</v>
      </c>
      <c r="I69" s="6">
        <f t="shared" si="20"/>
        <v>49.644570028688257</v>
      </c>
      <c r="K69" s="6">
        <v>85</v>
      </c>
      <c r="L69" s="6">
        <v>85</v>
      </c>
      <c r="M69" s="6">
        <v>70</v>
      </c>
      <c r="N69" s="6">
        <v>162.5</v>
      </c>
      <c r="O69" s="5" t="s">
        <v>93</v>
      </c>
      <c r="P69" s="6">
        <f t="shared" si="21"/>
        <v>105.83333333333333</v>
      </c>
      <c r="Q69" s="6">
        <f t="shared" si="22"/>
        <v>49.644570028688257</v>
      </c>
    </row>
    <row r="70" spans="3:18" ht="15.5" x14ac:dyDescent="0.35">
      <c r="C70" s="5" t="s">
        <v>208</v>
      </c>
      <c r="D70" s="6">
        <v>13</v>
      </c>
      <c r="E70" s="6">
        <v>3</v>
      </c>
      <c r="F70" s="6">
        <v>10.5</v>
      </c>
      <c r="G70" s="14">
        <v>44998</v>
      </c>
      <c r="H70" s="18">
        <f t="shared" si="19"/>
        <v>8.8333333333333339</v>
      </c>
      <c r="I70" s="6">
        <f t="shared" si="20"/>
        <v>5.2041649986653313</v>
      </c>
      <c r="K70" s="6">
        <v>13</v>
      </c>
      <c r="L70" s="6">
        <v>13</v>
      </c>
      <c r="M70" s="6">
        <v>3</v>
      </c>
      <c r="N70" s="6">
        <v>10.5</v>
      </c>
      <c r="O70" s="14">
        <v>44998</v>
      </c>
      <c r="P70" s="6">
        <f t="shared" si="21"/>
        <v>8.8333333333333339</v>
      </c>
      <c r="Q70" s="6">
        <f t="shared" si="22"/>
        <v>5.2041649986653313</v>
      </c>
    </row>
    <row r="71" spans="3:18" ht="15.5" x14ac:dyDescent="0.35">
      <c r="C71" s="5" t="s">
        <v>22</v>
      </c>
      <c r="D71" s="6">
        <v>71</v>
      </c>
      <c r="E71" s="6">
        <v>71</v>
      </c>
      <c r="F71" s="6">
        <v>68.75</v>
      </c>
      <c r="G71" s="5" t="s">
        <v>94</v>
      </c>
      <c r="H71" s="18">
        <f t="shared" si="19"/>
        <v>70.25</v>
      </c>
      <c r="I71" s="6">
        <f t="shared" si="20"/>
        <v>1.299038105676658</v>
      </c>
      <c r="K71" s="6">
        <v>71</v>
      </c>
      <c r="L71" s="6">
        <v>71</v>
      </c>
      <c r="M71" s="6">
        <v>71</v>
      </c>
      <c r="N71" s="6">
        <v>68.75</v>
      </c>
      <c r="O71" s="5" t="s">
        <v>94</v>
      </c>
      <c r="P71" s="6">
        <f t="shared" si="21"/>
        <v>70.25</v>
      </c>
      <c r="Q71" s="6">
        <f t="shared" si="22"/>
        <v>1.299038105676658</v>
      </c>
    </row>
    <row r="72" spans="3:18" ht="15.5" x14ac:dyDescent="0.35">
      <c r="C72" s="5" t="s">
        <v>209</v>
      </c>
      <c r="D72" s="6">
        <v>17</v>
      </c>
      <c r="E72" s="6">
        <v>13</v>
      </c>
      <c r="F72" s="6">
        <v>13.5</v>
      </c>
      <c r="G72" s="14" t="s">
        <v>95</v>
      </c>
      <c r="H72" s="18">
        <f t="shared" si="19"/>
        <v>14.5</v>
      </c>
      <c r="I72" s="6">
        <f t="shared" si="20"/>
        <v>2.179449471770337</v>
      </c>
      <c r="K72" s="6">
        <v>17</v>
      </c>
      <c r="L72" s="6">
        <v>17</v>
      </c>
      <c r="M72" s="6">
        <v>13</v>
      </c>
      <c r="N72" s="6">
        <v>13.5</v>
      </c>
      <c r="O72" s="14" t="s">
        <v>95</v>
      </c>
      <c r="P72" s="6">
        <f t="shared" si="21"/>
        <v>14.5</v>
      </c>
      <c r="Q72" s="6">
        <f t="shared" si="22"/>
        <v>2.179449471770337</v>
      </c>
    </row>
    <row r="73" spans="3:18" ht="15.5" x14ac:dyDescent="0.35">
      <c r="C73" s="17" t="s">
        <v>21</v>
      </c>
      <c r="D73" s="18">
        <v>0</v>
      </c>
      <c r="E73" s="18">
        <v>0</v>
      </c>
      <c r="F73" s="18">
        <v>0</v>
      </c>
      <c r="G73" s="17">
        <v>0</v>
      </c>
      <c r="H73" s="18">
        <f t="shared" si="19"/>
        <v>0</v>
      </c>
      <c r="I73" s="18">
        <f t="shared" si="20"/>
        <v>0</v>
      </c>
      <c r="J73" s="17"/>
      <c r="K73" s="18">
        <v>0</v>
      </c>
      <c r="L73" s="18">
        <v>0</v>
      </c>
      <c r="M73" s="18">
        <v>0</v>
      </c>
      <c r="N73" s="17">
        <v>0</v>
      </c>
      <c r="O73" s="18">
        <f t="shared" ref="O73:O74" si="23">SUM(K73:M73)/3</f>
        <v>0</v>
      </c>
      <c r="P73" s="18">
        <f t="shared" ref="P73:P74" si="24">STDEV(K73:M73)</f>
        <v>0</v>
      </c>
      <c r="Q73" s="6">
        <v>0</v>
      </c>
    </row>
    <row r="74" spans="3:18" ht="15.5" x14ac:dyDescent="0.35">
      <c r="C74" s="17" t="s">
        <v>204</v>
      </c>
      <c r="D74" s="18">
        <v>0</v>
      </c>
      <c r="E74" s="18">
        <v>0</v>
      </c>
      <c r="F74" s="18">
        <v>0</v>
      </c>
      <c r="G74" s="17">
        <v>0</v>
      </c>
      <c r="H74" s="18">
        <f t="shared" si="19"/>
        <v>0</v>
      </c>
      <c r="I74" s="18">
        <f t="shared" si="20"/>
        <v>0</v>
      </c>
      <c r="J74" s="17"/>
      <c r="K74" s="18">
        <v>0</v>
      </c>
      <c r="L74" s="18">
        <v>0</v>
      </c>
      <c r="M74" s="18">
        <v>0</v>
      </c>
      <c r="N74" s="17">
        <v>0</v>
      </c>
      <c r="O74" s="18">
        <f t="shared" si="23"/>
        <v>0</v>
      </c>
      <c r="P74" s="18">
        <f t="shared" si="24"/>
        <v>0</v>
      </c>
      <c r="Q74" s="6">
        <v>0</v>
      </c>
    </row>
    <row r="75" spans="3:18" s="11" customFormat="1" ht="15.5" x14ac:dyDescent="0.35">
      <c r="C75" s="3" t="s">
        <v>45</v>
      </c>
      <c r="D75" s="6">
        <f>(D54+D55+D56+D57+D58+D59+D60+D61+D62+D63+D64+D65+D66+D67+D68+D69+D70+D71+D72)</f>
        <v>2970.5</v>
      </c>
      <c r="E75" s="6">
        <f>(E54+E55+E56+E57+E58+E59+E60+E61+E62+E63+E64+E65+E66+E67+E68+E69+E70+E71+E72)</f>
        <v>1889</v>
      </c>
      <c r="F75" s="6">
        <f>(F54+F55+F56+F57+F58+F59+F60+F61+F62+F63+F64+F65+F66+F67+F68+F69+F70+F71+F72)</f>
        <v>2452</v>
      </c>
      <c r="G75" s="6" t="s">
        <v>96</v>
      </c>
      <c r="H75" s="18">
        <f t="shared" si="19"/>
        <v>2437.1666666666665</v>
      </c>
      <c r="I75" s="6">
        <f t="shared" si="20"/>
        <v>540.90256362244577</v>
      </c>
      <c r="K75" s="6">
        <f>(K54+K55+K56+K57+K58+K59+K60+K61+K62+K63+K64+K65+K66+K67+K68+K69+K70+K71+K72)</f>
        <v>2970.5</v>
      </c>
      <c r="L75" s="6">
        <f>(L54+L55+L56+L57+L58+L59+L60+L61+L62+L63+L64+L65+L66+L67+L68+L69+L70+L71+L72)</f>
        <v>2970.5</v>
      </c>
      <c r="M75" s="6">
        <f>(M54+M55+M56+M57+M58+M59+M60+M61+M62+M63+M64+M65+M66+M67+M68+M69+M70+M71+M72)</f>
        <v>1889</v>
      </c>
      <c r="N75" s="6">
        <f>(N54+N55+N56+N57+N58+N59+N60+N61+N62+N63+N64+N65+N66+N67+N68+N69+N70+N71+N72)</f>
        <v>2452</v>
      </c>
      <c r="O75" s="6" t="s">
        <v>96</v>
      </c>
      <c r="P75" s="6">
        <f t="shared" si="21"/>
        <v>2437.1666666666665</v>
      </c>
      <c r="Q75" s="6">
        <f t="shared" si="22"/>
        <v>540.90256362244577</v>
      </c>
    </row>
    <row r="76" spans="3:18" ht="15.5" x14ac:dyDescent="0.35">
      <c r="C76" s="5"/>
      <c r="D76" s="5"/>
      <c r="E76" s="5"/>
      <c r="F76" s="5"/>
      <c r="G76" s="5"/>
      <c r="H76" s="17"/>
      <c r="I76" s="5"/>
      <c r="K76" s="5"/>
      <c r="L76" s="5"/>
      <c r="M76" s="5"/>
      <c r="N76" s="5"/>
      <c r="O76" s="5"/>
      <c r="P76" s="5"/>
      <c r="Q76" s="5"/>
    </row>
    <row r="77" spans="3:18" ht="15" x14ac:dyDescent="0.3">
      <c r="C77" s="15" t="s">
        <v>60</v>
      </c>
      <c r="D77" s="15"/>
      <c r="E77" s="15"/>
      <c r="F77" s="15"/>
      <c r="G77" s="15"/>
      <c r="H77" s="15"/>
      <c r="I77" s="15"/>
    </row>
    <row r="78" spans="3:18" s="11" customFormat="1" ht="15" x14ac:dyDescent="0.3">
      <c r="C78" s="3" t="s">
        <v>25</v>
      </c>
      <c r="D78" s="3" t="s">
        <v>61</v>
      </c>
      <c r="E78" s="3" t="s">
        <v>62</v>
      </c>
      <c r="F78" s="3" t="s">
        <v>63</v>
      </c>
      <c r="G78" s="3" t="s">
        <v>39</v>
      </c>
      <c r="H78" s="22" t="s">
        <v>31</v>
      </c>
      <c r="I78" s="3" t="s">
        <v>40</v>
      </c>
      <c r="K78" s="3" t="s">
        <v>0</v>
      </c>
      <c r="L78" s="3" t="s">
        <v>1</v>
      </c>
      <c r="M78" s="3" t="s">
        <v>2</v>
      </c>
      <c r="N78" s="3" t="s">
        <v>3</v>
      </c>
      <c r="O78" s="3" t="s">
        <v>39</v>
      </c>
      <c r="P78" s="3" t="s">
        <v>31</v>
      </c>
      <c r="Q78" s="3" t="s">
        <v>40</v>
      </c>
      <c r="R78" s="3"/>
    </row>
    <row r="79" spans="3:18" s="16" customFormat="1" ht="15.5" x14ac:dyDescent="0.35">
      <c r="C79" s="17" t="s">
        <v>4</v>
      </c>
      <c r="D79" s="18">
        <v>0</v>
      </c>
      <c r="E79" s="18">
        <v>0</v>
      </c>
      <c r="F79" s="18">
        <v>0</v>
      </c>
      <c r="G79" s="17">
        <v>0</v>
      </c>
      <c r="H79" s="18">
        <f>SUM(D79:F79)/3</f>
        <v>0</v>
      </c>
      <c r="I79" s="18">
        <f>STDEV(D79:F79)</f>
        <v>0</v>
      </c>
      <c r="K79" s="18">
        <v>16</v>
      </c>
      <c r="L79" s="18">
        <v>50</v>
      </c>
      <c r="M79" s="18">
        <v>5</v>
      </c>
      <c r="N79" s="18">
        <v>0</v>
      </c>
      <c r="O79" s="17">
        <v>0</v>
      </c>
      <c r="P79" s="18">
        <f>SUM(K79:N79)/4</f>
        <v>17.75</v>
      </c>
      <c r="Q79" s="18">
        <f>STDEV(K79:N79)</f>
        <v>22.51480994071828</v>
      </c>
      <c r="R79" s="17"/>
    </row>
    <row r="80" spans="3:18" s="16" customFormat="1" ht="15.5" x14ac:dyDescent="0.35">
      <c r="C80" s="17" t="s">
        <v>5</v>
      </c>
      <c r="D80" s="18">
        <v>234</v>
      </c>
      <c r="E80" s="18">
        <v>252</v>
      </c>
      <c r="F80" s="18">
        <v>268.25</v>
      </c>
      <c r="G80" s="17" t="s">
        <v>97</v>
      </c>
      <c r="H80" s="18">
        <f t="shared" ref="H80:H100" si="25">SUM(D80:F80)/3</f>
        <v>251.41666666666666</v>
      </c>
      <c r="I80" s="18">
        <f t="shared" ref="I80:I100" si="26">STDEV(D80:F80)</f>
        <v>17.132449717811323</v>
      </c>
      <c r="K80" s="18">
        <v>297</v>
      </c>
      <c r="L80" s="18">
        <v>80</v>
      </c>
      <c r="M80" s="18">
        <v>129</v>
      </c>
      <c r="N80" s="18">
        <v>251</v>
      </c>
      <c r="O80" s="17" t="s">
        <v>97</v>
      </c>
      <c r="P80" s="18">
        <f>SUM(K80:N80)/4</f>
        <v>189.25</v>
      </c>
      <c r="Q80" s="18">
        <f t="shared" ref="Q80:Q97" si="27">STDEV(K80:N80)</f>
        <v>101.63455777113084</v>
      </c>
      <c r="R80" s="17"/>
    </row>
    <row r="81" spans="3:18" s="16" customFormat="1" ht="15.5" x14ac:dyDescent="0.35">
      <c r="C81" s="17" t="s">
        <v>6</v>
      </c>
      <c r="D81" s="18">
        <v>0</v>
      </c>
      <c r="E81" s="18">
        <v>0</v>
      </c>
      <c r="F81" s="18">
        <v>0</v>
      </c>
      <c r="G81" s="17">
        <v>0</v>
      </c>
      <c r="H81" s="18">
        <f t="shared" si="25"/>
        <v>0</v>
      </c>
      <c r="I81" s="18">
        <f t="shared" si="26"/>
        <v>0</v>
      </c>
      <c r="K81" s="18">
        <v>14</v>
      </c>
      <c r="L81" s="18">
        <v>92</v>
      </c>
      <c r="M81" s="18">
        <v>0</v>
      </c>
      <c r="N81" s="18">
        <v>0</v>
      </c>
      <c r="O81" s="17">
        <v>0</v>
      </c>
      <c r="P81" s="18">
        <f t="shared" ref="P81:P97" si="28">SUM(K81:N81)/4</f>
        <v>26.5</v>
      </c>
      <c r="Q81" s="18">
        <f t="shared" si="27"/>
        <v>44.162578427140474</v>
      </c>
      <c r="R81" s="17"/>
    </row>
    <row r="82" spans="3:18" s="16" customFormat="1" ht="15.5" x14ac:dyDescent="0.35">
      <c r="C82" s="17" t="s">
        <v>7</v>
      </c>
      <c r="D82" s="18">
        <v>191</v>
      </c>
      <c r="E82" s="18">
        <v>147</v>
      </c>
      <c r="F82" s="18">
        <v>91.75</v>
      </c>
      <c r="G82" s="17" t="s">
        <v>98</v>
      </c>
      <c r="H82" s="18">
        <f t="shared" si="25"/>
        <v>143.25</v>
      </c>
      <c r="I82" s="18">
        <f t="shared" si="26"/>
        <v>49.731152208650869</v>
      </c>
      <c r="K82" s="18">
        <v>97</v>
      </c>
      <c r="L82" s="18">
        <v>97</v>
      </c>
      <c r="M82" s="18">
        <v>95</v>
      </c>
      <c r="N82" s="18">
        <v>143</v>
      </c>
      <c r="O82" s="17" t="s">
        <v>98</v>
      </c>
      <c r="P82" s="18">
        <f t="shared" si="28"/>
        <v>108</v>
      </c>
      <c r="Q82" s="18">
        <f t="shared" si="27"/>
        <v>23.35237318418266</v>
      </c>
      <c r="R82" s="17"/>
    </row>
    <row r="83" spans="3:18" s="16" customFormat="1" ht="15.5" x14ac:dyDescent="0.35">
      <c r="C83" s="17" t="s">
        <v>8</v>
      </c>
      <c r="D83" s="18">
        <v>121</v>
      </c>
      <c r="E83" s="18">
        <v>80</v>
      </c>
      <c r="F83" s="18">
        <v>40.25</v>
      </c>
      <c r="G83" s="17" t="s">
        <v>99</v>
      </c>
      <c r="H83" s="18">
        <f t="shared" si="25"/>
        <v>80.416666666666671</v>
      </c>
      <c r="I83" s="18">
        <f t="shared" si="26"/>
        <v>40.376612454901831</v>
      </c>
      <c r="K83" s="18">
        <v>36</v>
      </c>
      <c r="L83" s="18">
        <v>53</v>
      </c>
      <c r="M83" s="18">
        <v>68</v>
      </c>
      <c r="N83" s="18">
        <v>80</v>
      </c>
      <c r="O83" s="17" t="s">
        <v>99</v>
      </c>
      <c r="P83" s="18">
        <f t="shared" si="28"/>
        <v>59.25</v>
      </c>
      <c r="Q83" s="18">
        <f t="shared" si="27"/>
        <v>19.032866310674279</v>
      </c>
      <c r="R83" s="17"/>
    </row>
    <row r="84" spans="3:18" s="16" customFormat="1" ht="15.5" x14ac:dyDescent="0.35">
      <c r="C84" s="17" t="s">
        <v>9</v>
      </c>
      <c r="D84" s="18">
        <v>50</v>
      </c>
      <c r="E84" s="18">
        <v>32</v>
      </c>
      <c r="F84" s="18">
        <v>26.5</v>
      </c>
      <c r="G84" s="23" t="s">
        <v>100</v>
      </c>
      <c r="H84" s="18">
        <f t="shared" si="25"/>
        <v>36.166666666666664</v>
      </c>
      <c r="I84" s="18">
        <f t="shared" si="26"/>
        <v>12.29159604499486</v>
      </c>
      <c r="K84" s="18">
        <v>30</v>
      </c>
      <c r="L84" s="18">
        <v>6</v>
      </c>
      <c r="M84" s="18">
        <v>14</v>
      </c>
      <c r="N84" s="18">
        <v>36</v>
      </c>
      <c r="O84" s="23" t="s">
        <v>100</v>
      </c>
      <c r="P84" s="18">
        <f t="shared" si="28"/>
        <v>21.5</v>
      </c>
      <c r="Q84" s="18">
        <f t="shared" si="27"/>
        <v>13.892443989449804</v>
      </c>
      <c r="R84" s="17"/>
    </row>
    <row r="85" spans="3:18" s="16" customFormat="1" ht="15.5" x14ac:dyDescent="0.35">
      <c r="C85" s="17" t="s">
        <v>205</v>
      </c>
      <c r="D85" s="18">
        <v>155</v>
      </c>
      <c r="E85" s="18">
        <v>142</v>
      </c>
      <c r="F85" s="18">
        <v>131.5</v>
      </c>
      <c r="G85" s="17" t="s">
        <v>101</v>
      </c>
      <c r="H85" s="18">
        <f t="shared" si="25"/>
        <v>142.83333333333334</v>
      </c>
      <c r="I85" s="18">
        <f t="shared" si="26"/>
        <v>11.772142257606868</v>
      </c>
      <c r="K85" s="18">
        <v>129</v>
      </c>
      <c r="L85" s="18">
        <v>92</v>
      </c>
      <c r="M85" s="18">
        <v>128</v>
      </c>
      <c r="N85" s="18">
        <v>143</v>
      </c>
      <c r="O85" s="17" t="s">
        <v>101</v>
      </c>
      <c r="P85" s="18">
        <f t="shared" si="28"/>
        <v>123</v>
      </c>
      <c r="Q85" s="18">
        <f t="shared" si="27"/>
        <v>21.77154105707724</v>
      </c>
      <c r="R85" s="17"/>
    </row>
    <row r="86" spans="3:18" s="16" customFormat="1" ht="15.5" x14ac:dyDescent="0.35">
      <c r="C86" s="17" t="s">
        <v>11</v>
      </c>
      <c r="D86" s="18">
        <v>70</v>
      </c>
      <c r="E86" s="18">
        <v>58</v>
      </c>
      <c r="F86" s="18">
        <v>55.25</v>
      </c>
      <c r="G86" s="23" t="s">
        <v>102</v>
      </c>
      <c r="H86" s="18">
        <f t="shared" si="25"/>
        <v>61.083333333333336</v>
      </c>
      <c r="I86" s="18">
        <f t="shared" si="26"/>
        <v>7.8435217430267272</v>
      </c>
      <c r="K86" s="18">
        <v>33</v>
      </c>
      <c r="L86" s="18">
        <v>18</v>
      </c>
      <c r="M86" s="18">
        <v>23</v>
      </c>
      <c r="N86" s="18">
        <v>61</v>
      </c>
      <c r="O86" s="23" t="s">
        <v>102</v>
      </c>
      <c r="P86" s="18">
        <f t="shared" si="28"/>
        <v>33.75</v>
      </c>
      <c r="Q86" s="18">
        <f t="shared" si="27"/>
        <v>19.207203509794617</v>
      </c>
      <c r="R86" s="17"/>
    </row>
    <row r="87" spans="3:18" s="16" customFormat="1" ht="15.5" x14ac:dyDescent="0.35">
      <c r="C87" s="17" t="s">
        <v>12</v>
      </c>
      <c r="D87" s="18">
        <v>48</v>
      </c>
      <c r="E87" s="18">
        <v>30</v>
      </c>
      <c r="F87" s="18">
        <v>20.5</v>
      </c>
      <c r="G87" s="17" t="s">
        <v>103</v>
      </c>
      <c r="H87" s="18">
        <f t="shared" si="25"/>
        <v>32.833333333333336</v>
      </c>
      <c r="I87" s="18">
        <f t="shared" si="26"/>
        <v>13.96722353702887</v>
      </c>
      <c r="K87" s="18">
        <v>23</v>
      </c>
      <c r="L87" s="18">
        <v>31</v>
      </c>
      <c r="M87" s="18">
        <v>15</v>
      </c>
      <c r="N87" s="18">
        <v>33</v>
      </c>
      <c r="O87" s="17" t="s">
        <v>103</v>
      </c>
      <c r="P87" s="18">
        <f t="shared" si="28"/>
        <v>25.5</v>
      </c>
      <c r="Q87" s="18">
        <f t="shared" si="27"/>
        <v>8.2259751195020439</v>
      </c>
      <c r="R87" s="17"/>
    </row>
    <row r="88" spans="3:18" s="16" customFormat="1" ht="15.5" x14ac:dyDescent="0.35">
      <c r="C88" s="17" t="s">
        <v>13</v>
      </c>
      <c r="D88" s="18">
        <v>503</v>
      </c>
      <c r="E88" s="18">
        <v>302</v>
      </c>
      <c r="F88" s="18">
        <v>248.75</v>
      </c>
      <c r="G88" s="17" t="s">
        <v>104</v>
      </c>
      <c r="H88" s="18">
        <f t="shared" si="25"/>
        <v>351.25</v>
      </c>
      <c r="I88" s="18">
        <f t="shared" si="26"/>
        <v>134.08928928143365</v>
      </c>
      <c r="K88" s="18">
        <v>96</v>
      </c>
      <c r="L88" s="18">
        <v>592</v>
      </c>
      <c r="M88" s="18">
        <v>574</v>
      </c>
      <c r="N88" s="18">
        <v>351</v>
      </c>
      <c r="O88" s="17" t="s">
        <v>104</v>
      </c>
      <c r="P88" s="18">
        <f t="shared" si="28"/>
        <v>403.25</v>
      </c>
      <c r="Q88" s="18">
        <f t="shared" si="27"/>
        <v>232.31784979491638</v>
      </c>
      <c r="R88" s="17"/>
    </row>
    <row r="89" spans="3:18" s="16" customFormat="1" ht="15.5" x14ac:dyDescent="0.35">
      <c r="C89" s="17" t="s">
        <v>14</v>
      </c>
      <c r="D89" s="18">
        <v>0</v>
      </c>
      <c r="E89" s="18">
        <v>0</v>
      </c>
      <c r="F89" s="18">
        <v>0</v>
      </c>
      <c r="G89" s="17">
        <v>0</v>
      </c>
      <c r="H89" s="18">
        <f t="shared" si="25"/>
        <v>0</v>
      </c>
      <c r="I89" s="18">
        <f t="shared" si="26"/>
        <v>0</v>
      </c>
      <c r="K89" s="18">
        <v>8</v>
      </c>
      <c r="L89" s="18">
        <v>12</v>
      </c>
      <c r="M89" s="18">
        <v>0</v>
      </c>
      <c r="N89" s="18">
        <v>0</v>
      </c>
      <c r="O89" s="17">
        <v>0</v>
      </c>
      <c r="P89" s="18">
        <f t="shared" si="28"/>
        <v>5</v>
      </c>
      <c r="Q89" s="18">
        <f t="shared" si="27"/>
        <v>6</v>
      </c>
      <c r="R89" s="17"/>
    </row>
    <row r="90" spans="3:18" s="16" customFormat="1" ht="15.5" x14ac:dyDescent="0.35">
      <c r="C90" s="17" t="s">
        <v>206</v>
      </c>
      <c r="D90" s="18">
        <v>532</v>
      </c>
      <c r="E90" s="18">
        <v>256</v>
      </c>
      <c r="F90" s="18">
        <v>418.75</v>
      </c>
      <c r="G90" s="17" t="s">
        <v>105</v>
      </c>
      <c r="H90" s="18">
        <f t="shared" si="25"/>
        <v>402.25</v>
      </c>
      <c r="I90" s="18">
        <f t="shared" si="26"/>
        <v>138.73783730475259</v>
      </c>
      <c r="K90" s="18">
        <v>328</v>
      </c>
      <c r="L90" s="18">
        <v>555</v>
      </c>
      <c r="M90" s="18">
        <v>148</v>
      </c>
      <c r="N90" s="18">
        <v>402</v>
      </c>
      <c r="O90" s="17" t="s">
        <v>105</v>
      </c>
      <c r="P90" s="18">
        <f t="shared" si="28"/>
        <v>358.25</v>
      </c>
      <c r="Q90" s="18">
        <f t="shared" si="27"/>
        <v>169.06088646796258</v>
      </c>
      <c r="R90" s="17"/>
    </row>
    <row r="91" spans="3:18" s="16" customFormat="1" ht="15.5" x14ac:dyDescent="0.35">
      <c r="C91" s="17" t="s">
        <v>16</v>
      </c>
      <c r="D91" s="18">
        <v>2940</v>
      </c>
      <c r="E91" s="18">
        <v>1830</v>
      </c>
      <c r="F91" s="18">
        <v>1845.75</v>
      </c>
      <c r="G91" s="17" t="s">
        <v>106</v>
      </c>
      <c r="H91" s="18">
        <f t="shared" si="25"/>
        <v>2205.25</v>
      </c>
      <c r="I91" s="18">
        <f t="shared" si="26"/>
        <v>636.36089406876658</v>
      </c>
      <c r="K91" s="18">
        <v>913</v>
      </c>
      <c r="L91" s="18">
        <v>564</v>
      </c>
      <c r="M91" s="18">
        <v>734</v>
      </c>
      <c r="N91" s="18">
        <v>2205</v>
      </c>
      <c r="O91" s="17" t="s">
        <v>106</v>
      </c>
      <c r="P91" s="18">
        <f t="shared" si="28"/>
        <v>1104</v>
      </c>
      <c r="Q91" s="18">
        <f t="shared" si="27"/>
        <v>747.70359546190934</v>
      </c>
      <c r="R91" s="17"/>
    </row>
    <row r="92" spans="3:18" s="16" customFormat="1" ht="15.5" x14ac:dyDescent="0.35">
      <c r="C92" s="17" t="s">
        <v>207</v>
      </c>
      <c r="D92" s="18">
        <v>78</v>
      </c>
      <c r="E92" s="18">
        <v>52</v>
      </c>
      <c r="F92" s="18">
        <v>79.5</v>
      </c>
      <c r="G92" s="17" t="s">
        <v>107</v>
      </c>
      <c r="H92" s="18">
        <f t="shared" si="25"/>
        <v>69.833333333333329</v>
      </c>
      <c r="I92" s="18">
        <f t="shared" si="26"/>
        <v>15.462319791458622</v>
      </c>
      <c r="K92" s="18">
        <v>77</v>
      </c>
      <c r="L92" s="18">
        <v>39</v>
      </c>
      <c r="M92" s="18">
        <v>59</v>
      </c>
      <c r="N92" s="18">
        <v>70</v>
      </c>
      <c r="O92" s="17" t="s">
        <v>107</v>
      </c>
      <c r="P92" s="18">
        <f t="shared" si="28"/>
        <v>61.25</v>
      </c>
      <c r="Q92" s="18">
        <f t="shared" si="27"/>
        <v>16.580611166861935</v>
      </c>
      <c r="R92" s="17"/>
    </row>
    <row r="93" spans="3:18" s="16" customFormat="1" ht="15.5" x14ac:dyDescent="0.35">
      <c r="C93" s="17" t="s">
        <v>18</v>
      </c>
      <c r="D93" s="18">
        <v>321</v>
      </c>
      <c r="E93" s="18">
        <v>276</v>
      </c>
      <c r="F93" s="18">
        <v>195.75</v>
      </c>
      <c r="G93" s="17" t="s">
        <v>108</v>
      </c>
      <c r="H93" s="18">
        <f t="shared" si="25"/>
        <v>264.25</v>
      </c>
      <c r="I93" s="18">
        <f t="shared" si="26"/>
        <v>63.446335591584798</v>
      </c>
      <c r="K93" s="18">
        <v>250</v>
      </c>
      <c r="L93" s="18">
        <v>147</v>
      </c>
      <c r="M93" s="18">
        <v>247</v>
      </c>
      <c r="N93" s="18">
        <v>264</v>
      </c>
      <c r="O93" s="17" t="s">
        <v>108</v>
      </c>
      <c r="P93" s="18">
        <f t="shared" si="28"/>
        <v>227</v>
      </c>
      <c r="Q93" s="18">
        <f t="shared" si="27"/>
        <v>53.845457870960047</v>
      </c>
      <c r="R93" s="17"/>
    </row>
    <row r="94" spans="3:18" s="16" customFormat="1" ht="15.5" x14ac:dyDescent="0.35">
      <c r="C94" s="17" t="s">
        <v>19</v>
      </c>
      <c r="D94" s="18">
        <v>130</v>
      </c>
      <c r="E94" s="18">
        <v>48</v>
      </c>
      <c r="F94" s="18">
        <v>73.5</v>
      </c>
      <c r="G94" s="17" t="s">
        <v>109</v>
      </c>
      <c r="H94" s="18">
        <f t="shared" si="25"/>
        <v>83.833333333333329</v>
      </c>
      <c r="I94" s="18">
        <f t="shared" si="26"/>
        <v>41.965263413129364</v>
      </c>
      <c r="K94" s="18">
        <v>75</v>
      </c>
      <c r="L94" s="18">
        <v>512</v>
      </c>
      <c r="M94" s="18">
        <v>106</v>
      </c>
      <c r="N94" s="18">
        <v>84</v>
      </c>
      <c r="O94" s="17" t="s">
        <v>109</v>
      </c>
      <c r="P94" s="18">
        <f t="shared" si="28"/>
        <v>194.25</v>
      </c>
      <c r="Q94" s="18">
        <f t="shared" si="27"/>
        <v>212.23316580277142</v>
      </c>
      <c r="R94" s="17"/>
    </row>
    <row r="95" spans="3:18" s="16" customFormat="1" ht="15.5" x14ac:dyDescent="0.35">
      <c r="C95" s="17" t="s">
        <v>208</v>
      </c>
      <c r="D95" s="18">
        <v>0</v>
      </c>
      <c r="E95" s="18">
        <v>2</v>
      </c>
      <c r="F95" s="18">
        <v>5</v>
      </c>
      <c r="G95" s="24" t="s">
        <v>110</v>
      </c>
      <c r="H95" s="18">
        <f t="shared" si="25"/>
        <v>2.3333333333333335</v>
      </c>
      <c r="I95" s="18">
        <f t="shared" si="26"/>
        <v>2.5166114784235836</v>
      </c>
      <c r="K95" s="18">
        <v>7</v>
      </c>
      <c r="L95" s="18">
        <v>16</v>
      </c>
      <c r="M95" s="18">
        <v>9</v>
      </c>
      <c r="N95" s="18">
        <v>2</v>
      </c>
      <c r="O95" s="24" t="s">
        <v>110</v>
      </c>
      <c r="P95" s="18">
        <f t="shared" si="28"/>
        <v>8.5</v>
      </c>
      <c r="Q95" s="18">
        <f t="shared" si="27"/>
        <v>5.8022983951764031</v>
      </c>
      <c r="R95" s="17"/>
    </row>
    <row r="96" spans="3:18" s="16" customFormat="1" ht="15.5" x14ac:dyDescent="0.35">
      <c r="C96" s="17" t="s">
        <v>22</v>
      </c>
      <c r="D96" s="18">
        <v>59</v>
      </c>
      <c r="E96" s="18">
        <v>51</v>
      </c>
      <c r="F96" s="18">
        <v>100.75</v>
      </c>
      <c r="G96" s="17" t="s">
        <v>111</v>
      </c>
      <c r="H96" s="18">
        <f t="shared" si="25"/>
        <v>70.25</v>
      </c>
      <c r="I96" s="18">
        <f t="shared" si="26"/>
        <v>26.714930282521795</v>
      </c>
      <c r="K96" s="18">
        <v>82</v>
      </c>
      <c r="L96" s="18">
        <v>66</v>
      </c>
      <c r="M96" s="18">
        <v>70</v>
      </c>
      <c r="N96" s="18">
        <v>70</v>
      </c>
      <c r="O96" s="17" t="s">
        <v>111</v>
      </c>
      <c r="P96" s="18">
        <f t="shared" si="28"/>
        <v>72</v>
      </c>
      <c r="Q96" s="18">
        <f t="shared" si="27"/>
        <v>6.9282032302755088</v>
      </c>
      <c r="R96" s="17"/>
    </row>
    <row r="97" spans="3:18" s="16" customFormat="1" ht="15.5" x14ac:dyDescent="0.35">
      <c r="C97" s="17" t="s">
        <v>209</v>
      </c>
      <c r="D97" s="18">
        <v>0</v>
      </c>
      <c r="E97" s="18">
        <v>9</v>
      </c>
      <c r="F97" s="18">
        <v>10.25</v>
      </c>
      <c r="G97" s="24" t="s">
        <v>112</v>
      </c>
      <c r="H97" s="18">
        <f t="shared" si="25"/>
        <v>6.416666666666667</v>
      </c>
      <c r="I97" s="18">
        <f t="shared" si="26"/>
        <v>5.5920330232692059</v>
      </c>
      <c r="K97" s="18">
        <v>11</v>
      </c>
      <c r="L97" s="18">
        <v>6</v>
      </c>
      <c r="M97" s="18">
        <v>15</v>
      </c>
      <c r="N97" s="18">
        <v>6</v>
      </c>
      <c r="O97" s="24" t="s">
        <v>112</v>
      </c>
      <c r="P97" s="18">
        <f t="shared" si="28"/>
        <v>9.5</v>
      </c>
      <c r="Q97" s="18">
        <f t="shared" si="27"/>
        <v>4.358898943540674</v>
      </c>
      <c r="R97" s="17"/>
    </row>
    <row r="98" spans="3:18" s="16" customFormat="1" ht="15.5" x14ac:dyDescent="0.35">
      <c r="C98" s="17" t="s">
        <v>21</v>
      </c>
      <c r="D98" s="18">
        <v>0</v>
      </c>
      <c r="E98" s="18">
        <v>0</v>
      </c>
      <c r="F98" s="18">
        <v>0</v>
      </c>
      <c r="G98" s="17">
        <v>0</v>
      </c>
      <c r="H98" s="18">
        <f t="shared" si="25"/>
        <v>0</v>
      </c>
      <c r="I98" s="18">
        <f t="shared" si="26"/>
        <v>0</v>
      </c>
      <c r="J98" s="17"/>
      <c r="K98" s="18">
        <v>0</v>
      </c>
      <c r="L98" s="18">
        <v>0</v>
      </c>
      <c r="M98" s="18">
        <v>0</v>
      </c>
      <c r="N98" s="17">
        <v>0</v>
      </c>
      <c r="O98" s="18">
        <f t="shared" ref="O98:O99" si="29">SUM(K98:M98)/3</f>
        <v>0</v>
      </c>
      <c r="P98" s="18">
        <f t="shared" ref="P98:P99" si="30">STDEV(K98:M98)</f>
        <v>0</v>
      </c>
      <c r="Q98" s="18">
        <v>0</v>
      </c>
      <c r="R98" s="17"/>
    </row>
    <row r="99" spans="3:18" s="16" customFormat="1" ht="15.5" x14ac:dyDescent="0.35">
      <c r="C99" s="17" t="s">
        <v>204</v>
      </c>
      <c r="D99" s="18">
        <v>0</v>
      </c>
      <c r="E99" s="18">
        <v>0</v>
      </c>
      <c r="F99" s="18">
        <v>0</v>
      </c>
      <c r="G99" s="17">
        <v>0</v>
      </c>
      <c r="H99" s="18">
        <f t="shared" si="25"/>
        <v>0</v>
      </c>
      <c r="I99" s="18">
        <f t="shared" si="26"/>
        <v>0</v>
      </c>
      <c r="J99" s="17"/>
      <c r="K99" s="18">
        <v>0</v>
      </c>
      <c r="L99" s="18">
        <v>0</v>
      </c>
      <c r="M99" s="18">
        <v>0</v>
      </c>
      <c r="N99" s="17">
        <v>0</v>
      </c>
      <c r="O99" s="18">
        <f t="shared" si="29"/>
        <v>0</v>
      </c>
      <c r="P99" s="18">
        <f t="shared" si="30"/>
        <v>0</v>
      </c>
      <c r="Q99" s="18">
        <v>0</v>
      </c>
      <c r="R99" s="17"/>
    </row>
    <row r="100" spans="3:18" s="25" customFormat="1" ht="15.5" x14ac:dyDescent="0.35">
      <c r="C100" s="22" t="s">
        <v>45</v>
      </c>
      <c r="D100" s="18">
        <f>(D79+D80+D81+D82+D83+D84+D85+D86+D87+D88+D89+D90+D91+D92+D93+D94+D95+D96+D97)</f>
        <v>5432</v>
      </c>
      <c r="E100" s="18">
        <f>(E79+E80+E81+E82+E83+E84+E85+E86+E87+E88+E89+E90+E91+E92+E93+E94+E95+E96+E97)</f>
        <v>3567</v>
      </c>
      <c r="F100" s="18">
        <f>(F79+F80+F81+F82+F83+F84+F85+F86+F87+F88+F89+F90+F91+F92+F93+F94+F95+F96+F97)</f>
        <v>3612</v>
      </c>
      <c r="G100" s="17" t="s">
        <v>113</v>
      </c>
      <c r="H100" s="18">
        <f t="shared" si="25"/>
        <v>4203.666666666667</v>
      </c>
      <c r="I100" s="18">
        <f t="shared" si="26"/>
        <v>1064.0057957235629</v>
      </c>
      <c r="K100" s="18">
        <v>3522</v>
      </c>
      <c r="L100" s="18">
        <v>3011</v>
      </c>
      <c r="M100" s="18">
        <v>2437</v>
      </c>
      <c r="N100" s="18">
        <v>4204</v>
      </c>
      <c r="O100" s="17" t="s">
        <v>113</v>
      </c>
      <c r="P100" s="18">
        <f>SUM(K100:N100)/4</f>
        <v>3293.5</v>
      </c>
      <c r="Q100" s="18">
        <f>STDEV(K100:N100)</f>
        <v>751.58077853725524</v>
      </c>
      <c r="R100" s="22"/>
    </row>
  </sheetData>
  <mergeCells count="4">
    <mergeCell ref="C52:I52"/>
    <mergeCell ref="C77:I77"/>
    <mergeCell ref="C2:I2"/>
    <mergeCell ref="C27:I27"/>
  </mergeCells>
  <phoneticPr fontId="8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F6E7C-CC8A-4415-8AA2-8767795FDE8E}">
  <dimension ref="D3:AN38"/>
  <sheetViews>
    <sheetView tabSelected="1" topLeftCell="I7" zoomScale="76" zoomScaleNormal="76" workbookViewId="0">
      <selection activeCell="L30" sqref="L30"/>
    </sheetView>
  </sheetViews>
  <sheetFormatPr defaultRowHeight="14.5" x14ac:dyDescent="0.35"/>
  <cols>
    <col min="4" max="4" width="12.08984375" customWidth="1"/>
    <col min="9" max="9" width="11.1796875" customWidth="1"/>
    <col min="16" max="32" width="0" hidden="1" customWidth="1"/>
  </cols>
  <sheetData>
    <row r="3" spans="4:40" x14ac:dyDescent="0.35">
      <c r="D3" s="1" t="s">
        <v>24</v>
      </c>
      <c r="E3" s="1" t="s">
        <v>5</v>
      </c>
      <c r="F3" s="1" t="s">
        <v>7</v>
      </c>
      <c r="G3" s="1" t="s">
        <v>205</v>
      </c>
      <c r="H3" s="1" t="s">
        <v>203</v>
      </c>
      <c r="I3" s="1" t="s">
        <v>206</v>
      </c>
      <c r="J3" s="1" t="s">
        <v>16</v>
      </c>
      <c r="K3" s="1" t="s">
        <v>18</v>
      </c>
      <c r="L3" s="1" t="s">
        <v>19</v>
      </c>
      <c r="M3" s="1" t="s">
        <v>22</v>
      </c>
      <c r="N3" s="1" t="s">
        <v>4</v>
      </c>
      <c r="O3" s="1" t="s">
        <v>6</v>
      </c>
      <c r="P3" s="1" t="s">
        <v>8</v>
      </c>
      <c r="Q3" s="1" t="s">
        <v>9</v>
      </c>
      <c r="R3" s="1" t="s">
        <v>11</v>
      </c>
      <c r="S3" s="1" t="s">
        <v>12</v>
      </c>
      <c r="T3" s="1" t="s">
        <v>14</v>
      </c>
      <c r="U3" s="1" t="s">
        <v>17</v>
      </c>
      <c r="V3" s="1" t="s">
        <v>20</v>
      </c>
      <c r="W3" s="1" t="s">
        <v>23</v>
      </c>
      <c r="AG3" s="1" t="s">
        <v>8</v>
      </c>
      <c r="AH3" s="1" t="s">
        <v>9</v>
      </c>
      <c r="AI3" s="1" t="s">
        <v>11</v>
      </c>
      <c r="AJ3" s="1" t="s">
        <v>12</v>
      </c>
      <c r="AK3" s="1" t="s">
        <v>14</v>
      </c>
      <c r="AL3" s="1" t="s">
        <v>207</v>
      </c>
      <c r="AM3" s="1" t="s">
        <v>208</v>
      </c>
      <c r="AN3" s="1" t="s">
        <v>209</v>
      </c>
    </row>
    <row r="4" spans="4:40" s="9" customFormat="1" ht="19.75" customHeight="1" x14ac:dyDescent="0.35">
      <c r="D4" s="7" t="s">
        <v>0</v>
      </c>
      <c r="E4" s="8">
        <v>298</v>
      </c>
      <c r="F4" s="9">
        <v>97</v>
      </c>
      <c r="G4" s="9">
        <v>130</v>
      </c>
      <c r="H4" s="9">
        <v>96</v>
      </c>
      <c r="I4" s="9">
        <v>328</v>
      </c>
      <c r="J4" s="9">
        <v>913</v>
      </c>
      <c r="K4" s="9">
        <v>250</v>
      </c>
      <c r="L4" s="9">
        <v>75</v>
      </c>
      <c r="M4" s="9">
        <v>82</v>
      </c>
      <c r="N4" s="8">
        <v>16</v>
      </c>
      <c r="O4" s="9">
        <v>14</v>
      </c>
      <c r="P4" s="9">
        <v>36</v>
      </c>
      <c r="Q4" s="9">
        <v>30</v>
      </c>
      <c r="R4" s="9">
        <v>32</v>
      </c>
      <c r="S4" s="9">
        <v>23</v>
      </c>
      <c r="T4" s="9">
        <v>9</v>
      </c>
      <c r="U4" s="9">
        <v>77</v>
      </c>
      <c r="V4" s="9">
        <v>7</v>
      </c>
      <c r="W4" s="9">
        <v>11</v>
      </c>
      <c r="AG4" s="9">
        <v>36</v>
      </c>
      <c r="AH4" s="9">
        <v>30</v>
      </c>
      <c r="AI4" s="9">
        <v>32</v>
      </c>
      <c r="AJ4" s="9">
        <v>23</v>
      </c>
      <c r="AK4" s="9">
        <v>9</v>
      </c>
      <c r="AL4" s="9">
        <v>77</v>
      </c>
      <c r="AM4" s="9">
        <v>7</v>
      </c>
      <c r="AN4" s="9">
        <v>11</v>
      </c>
    </row>
    <row r="5" spans="4:40" s="9" customFormat="1" x14ac:dyDescent="0.35">
      <c r="D5" s="7" t="s">
        <v>1</v>
      </c>
      <c r="E5" s="8">
        <v>80</v>
      </c>
      <c r="F5" s="9">
        <v>97</v>
      </c>
      <c r="G5" s="9">
        <v>92</v>
      </c>
      <c r="H5" s="9">
        <v>592</v>
      </c>
      <c r="I5" s="9">
        <v>555</v>
      </c>
      <c r="J5" s="9">
        <v>564</v>
      </c>
      <c r="K5" s="9">
        <v>147</v>
      </c>
      <c r="L5" s="9">
        <v>287</v>
      </c>
      <c r="M5" s="9">
        <v>65</v>
      </c>
      <c r="N5" s="8">
        <v>50</v>
      </c>
      <c r="O5" s="9">
        <v>92</v>
      </c>
      <c r="P5" s="9">
        <v>52</v>
      </c>
      <c r="Q5" s="9">
        <v>6</v>
      </c>
      <c r="R5" s="9">
        <v>18</v>
      </c>
      <c r="S5" s="9">
        <v>31</v>
      </c>
      <c r="T5" s="9">
        <v>13</v>
      </c>
      <c r="U5" s="9">
        <v>39</v>
      </c>
      <c r="V5" s="9">
        <v>16</v>
      </c>
      <c r="W5" s="9">
        <v>7</v>
      </c>
      <c r="AG5" s="9">
        <v>52</v>
      </c>
      <c r="AH5" s="9">
        <v>6</v>
      </c>
      <c r="AI5" s="9">
        <v>18</v>
      </c>
      <c r="AJ5" s="9">
        <v>31</v>
      </c>
      <c r="AK5" s="9">
        <v>13</v>
      </c>
      <c r="AL5" s="9">
        <v>39</v>
      </c>
      <c r="AM5" s="9">
        <v>16</v>
      </c>
      <c r="AN5" s="9">
        <v>7</v>
      </c>
    </row>
    <row r="6" spans="4:40" s="9" customFormat="1" x14ac:dyDescent="0.35">
      <c r="D6" s="7" t="s">
        <v>2</v>
      </c>
      <c r="E6" s="8">
        <v>129</v>
      </c>
      <c r="F6" s="9">
        <v>95</v>
      </c>
      <c r="G6" s="9">
        <v>128</v>
      </c>
      <c r="H6" s="9">
        <v>574</v>
      </c>
      <c r="I6" s="9">
        <v>244</v>
      </c>
      <c r="J6" s="9">
        <v>809</v>
      </c>
      <c r="K6" s="9">
        <v>247</v>
      </c>
      <c r="L6" s="9">
        <v>106</v>
      </c>
      <c r="M6" s="9">
        <v>70</v>
      </c>
      <c r="N6" s="8">
        <v>5</v>
      </c>
      <c r="O6" s="9">
        <v>0</v>
      </c>
      <c r="P6" s="9">
        <v>68</v>
      </c>
      <c r="Q6" s="9">
        <v>14</v>
      </c>
      <c r="R6" s="9">
        <v>23</v>
      </c>
      <c r="S6" s="9">
        <v>15</v>
      </c>
      <c r="T6" s="9">
        <v>0</v>
      </c>
      <c r="U6" s="9">
        <v>60</v>
      </c>
      <c r="V6" s="9">
        <v>9</v>
      </c>
      <c r="W6" s="9">
        <v>14</v>
      </c>
      <c r="AG6" s="9">
        <v>68</v>
      </c>
      <c r="AH6" s="9">
        <v>14</v>
      </c>
      <c r="AI6" s="9">
        <v>23</v>
      </c>
      <c r="AJ6" s="9">
        <v>15</v>
      </c>
      <c r="AK6" s="9">
        <v>0</v>
      </c>
      <c r="AL6" s="9">
        <v>60</v>
      </c>
      <c r="AM6" s="9">
        <v>9</v>
      </c>
      <c r="AN6" s="9">
        <v>14</v>
      </c>
    </row>
    <row r="7" spans="4:40" s="9" customFormat="1" x14ac:dyDescent="0.35">
      <c r="D7" s="7" t="s">
        <v>3</v>
      </c>
      <c r="E7" s="8">
        <v>251</v>
      </c>
      <c r="F7" s="9">
        <v>143</v>
      </c>
      <c r="G7" s="9">
        <v>143</v>
      </c>
      <c r="H7" s="9">
        <v>351</v>
      </c>
      <c r="I7" s="9">
        <v>402</v>
      </c>
      <c r="J7" s="9">
        <v>2205</v>
      </c>
      <c r="K7" s="9">
        <v>264</v>
      </c>
      <c r="L7" s="9">
        <v>84</v>
      </c>
      <c r="M7" s="9">
        <v>70</v>
      </c>
      <c r="N7" s="8">
        <v>0</v>
      </c>
      <c r="O7" s="9">
        <v>0</v>
      </c>
      <c r="P7" s="9">
        <v>80</v>
      </c>
      <c r="Q7" s="9">
        <v>36</v>
      </c>
      <c r="R7" s="9">
        <v>61</v>
      </c>
      <c r="S7" s="9">
        <v>33</v>
      </c>
      <c r="T7" s="9">
        <v>4</v>
      </c>
      <c r="U7" s="9">
        <v>70</v>
      </c>
      <c r="V7" s="9">
        <v>2</v>
      </c>
      <c r="W7" s="9">
        <v>6</v>
      </c>
      <c r="AG7" s="9">
        <v>80</v>
      </c>
      <c r="AH7" s="9">
        <v>36</v>
      </c>
      <c r="AI7" s="9">
        <v>61</v>
      </c>
      <c r="AJ7" s="9">
        <v>33</v>
      </c>
      <c r="AK7" s="9">
        <v>4</v>
      </c>
      <c r="AL7" s="9">
        <v>70</v>
      </c>
      <c r="AM7" s="9">
        <v>2</v>
      </c>
      <c r="AN7" s="9">
        <v>6</v>
      </c>
    </row>
    <row r="8" spans="4:40" s="9" customFormat="1" x14ac:dyDescent="0.35">
      <c r="D8" s="7" t="s">
        <v>26</v>
      </c>
      <c r="E8" s="8">
        <f t="shared" ref="E8:W8" si="0">(E4+E5+E6+E7)</f>
        <v>758</v>
      </c>
      <c r="F8" s="8">
        <f t="shared" si="0"/>
        <v>432</v>
      </c>
      <c r="G8" s="8">
        <f t="shared" si="0"/>
        <v>493</v>
      </c>
      <c r="H8" s="8">
        <f t="shared" si="0"/>
        <v>1613</v>
      </c>
      <c r="I8" s="8">
        <f t="shared" si="0"/>
        <v>1529</v>
      </c>
      <c r="J8" s="8">
        <f t="shared" si="0"/>
        <v>4491</v>
      </c>
      <c r="K8" s="8">
        <f t="shared" si="0"/>
        <v>908</v>
      </c>
      <c r="L8" s="8">
        <f t="shared" si="0"/>
        <v>552</v>
      </c>
      <c r="M8" s="8">
        <f t="shared" si="0"/>
        <v>287</v>
      </c>
      <c r="N8" s="8">
        <f t="shared" si="0"/>
        <v>71</v>
      </c>
      <c r="O8" s="8">
        <f t="shared" si="0"/>
        <v>106</v>
      </c>
      <c r="P8" s="8">
        <f t="shared" si="0"/>
        <v>236</v>
      </c>
      <c r="Q8" s="8">
        <f t="shared" si="0"/>
        <v>86</v>
      </c>
      <c r="R8" s="8">
        <f t="shared" si="0"/>
        <v>134</v>
      </c>
      <c r="S8" s="8">
        <f t="shared" si="0"/>
        <v>102</v>
      </c>
      <c r="T8" s="8">
        <f t="shared" si="0"/>
        <v>26</v>
      </c>
      <c r="U8" s="8">
        <f t="shared" si="0"/>
        <v>246</v>
      </c>
      <c r="V8" s="8">
        <f t="shared" si="0"/>
        <v>34</v>
      </c>
      <c r="W8" s="8">
        <f t="shared" si="0"/>
        <v>38</v>
      </c>
      <c r="AG8" s="8">
        <f t="shared" ref="AG8:AN8" si="1">(AG4+AG5+AG6+AG7)</f>
        <v>236</v>
      </c>
      <c r="AH8" s="8">
        <f t="shared" si="1"/>
        <v>86</v>
      </c>
      <c r="AI8" s="8">
        <f t="shared" si="1"/>
        <v>134</v>
      </c>
      <c r="AJ8" s="8">
        <f t="shared" si="1"/>
        <v>102</v>
      </c>
      <c r="AK8" s="8">
        <f t="shared" si="1"/>
        <v>26</v>
      </c>
      <c r="AL8" s="8">
        <f t="shared" si="1"/>
        <v>246</v>
      </c>
      <c r="AM8" s="8">
        <f t="shared" si="1"/>
        <v>34</v>
      </c>
      <c r="AN8" s="8">
        <f t="shared" si="1"/>
        <v>38</v>
      </c>
    </row>
    <row r="22" spans="4:15" s="1" customFormat="1" x14ac:dyDescent="0.35"/>
    <row r="23" spans="4:15" s="1" customFormat="1" x14ac:dyDescent="0.35"/>
    <row r="24" spans="4:15" x14ac:dyDescent="0.35">
      <c r="D24" s="1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4:15" x14ac:dyDescent="0.35">
      <c r="D25" s="1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4:15" x14ac:dyDescent="0.35">
      <c r="D26" s="1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4:15" x14ac:dyDescent="0.35">
      <c r="D27" s="1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4:15" s="1" customFormat="1" x14ac:dyDescent="0.35"/>
    <row r="33" s="1" customFormat="1" x14ac:dyDescent="0.35"/>
    <row r="38" s="1" customFormat="1" x14ac:dyDescent="0.35"/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4ED01-F537-455F-A5E6-63558D64165B}">
  <dimension ref="A3:T16"/>
  <sheetViews>
    <sheetView topLeftCell="E5" workbookViewId="0">
      <selection activeCell="S19" sqref="S19"/>
    </sheetView>
  </sheetViews>
  <sheetFormatPr defaultRowHeight="14.5" x14ac:dyDescent="0.35"/>
  <cols>
    <col min="1" max="1" width="18.1796875" customWidth="1"/>
    <col min="5" max="5" width="12.6328125" customWidth="1"/>
    <col min="6" max="6" width="9.36328125" customWidth="1"/>
  </cols>
  <sheetData>
    <row r="3" spans="1:20" x14ac:dyDescent="0.35">
      <c r="A3" s="1" t="s">
        <v>24</v>
      </c>
      <c r="B3" s="1" t="s">
        <v>5</v>
      </c>
      <c r="C3" s="1" t="s">
        <v>7</v>
      </c>
      <c r="D3" s="1" t="s">
        <v>205</v>
      </c>
      <c r="E3" s="1" t="s">
        <v>203</v>
      </c>
      <c r="F3" s="1" t="s">
        <v>206</v>
      </c>
      <c r="G3" s="1" t="s">
        <v>16</v>
      </c>
      <c r="H3" s="1" t="s">
        <v>18</v>
      </c>
      <c r="I3" s="1" t="s">
        <v>19</v>
      </c>
      <c r="J3" s="1" t="s">
        <v>22</v>
      </c>
      <c r="K3" s="1" t="s">
        <v>4</v>
      </c>
      <c r="L3" s="1" t="s">
        <v>6</v>
      </c>
      <c r="M3" s="1" t="s">
        <v>8</v>
      </c>
      <c r="N3" s="1" t="s">
        <v>9</v>
      </c>
      <c r="O3" s="1" t="s">
        <v>11</v>
      </c>
      <c r="P3" s="1" t="s">
        <v>12</v>
      </c>
      <c r="Q3" s="1" t="s">
        <v>14</v>
      </c>
      <c r="R3" s="1" t="s">
        <v>207</v>
      </c>
      <c r="S3" s="1" t="s">
        <v>208</v>
      </c>
      <c r="T3" s="1" t="s">
        <v>209</v>
      </c>
    </row>
    <row r="4" spans="1:20" s="9" customFormat="1" x14ac:dyDescent="0.35">
      <c r="A4" s="26" t="s">
        <v>32</v>
      </c>
      <c r="B4" s="8">
        <v>130</v>
      </c>
      <c r="C4" s="8">
        <v>220</v>
      </c>
      <c r="D4" s="8">
        <v>64</v>
      </c>
      <c r="E4" s="8">
        <v>663</v>
      </c>
      <c r="F4" s="8">
        <v>3791</v>
      </c>
      <c r="G4" s="8">
        <v>2210</v>
      </c>
      <c r="H4" s="8">
        <v>0</v>
      </c>
      <c r="I4" s="8">
        <v>1492</v>
      </c>
      <c r="J4" s="8">
        <v>5</v>
      </c>
      <c r="K4" s="9">
        <v>3228</v>
      </c>
      <c r="L4" s="9">
        <v>0</v>
      </c>
      <c r="M4" s="8">
        <v>149</v>
      </c>
      <c r="N4" s="8">
        <v>0</v>
      </c>
      <c r="O4" s="8">
        <v>14</v>
      </c>
      <c r="P4" s="8">
        <v>68</v>
      </c>
      <c r="Q4" s="8">
        <v>67</v>
      </c>
      <c r="R4" s="8">
        <v>9</v>
      </c>
      <c r="S4" s="8">
        <v>82</v>
      </c>
      <c r="T4" s="8">
        <v>13</v>
      </c>
    </row>
    <row r="5" spans="1:20" s="9" customFormat="1" x14ac:dyDescent="0.35">
      <c r="A5" s="26" t="s">
        <v>34</v>
      </c>
      <c r="B5" s="8">
        <v>306</v>
      </c>
      <c r="C5" s="8">
        <v>154</v>
      </c>
      <c r="D5" s="8">
        <v>108</v>
      </c>
      <c r="E5" s="8">
        <v>717</v>
      </c>
      <c r="F5" s="8">
        <v>1806</v>
      </c>
      <c r="G5" s="8">
        <v>2022</v>
      </c>
      <c r="H5" s="8">
        <v>49</v>
      </c>
      <c r="I5" s="8">
        <v>1038</v>
      </c>
      <c r="J5" s="8">
        <v>66</v>
      </c>
      <c r="K5" s="8">
        <v>187</v>
      </c>
      <c r="L5" s="9">
        <v>0</v>
      </c>
      <c r="M5" s="8">
        <v>219</v>
      </c>
      <c r="N5" s="8">
        <v>14</v>
      </c>
      <c r="O5" s="8">
        <v>36</v>
      </c>
      <c r="P5" s="8">
        <v>91</v>
      </c>
      <c r="Q5" s="8">
        <v>87</v>
      </c>
      <c r="R5" s="8">
        <v>51</v>
      </c>
      <c r="S5" s="8">
        <v>13</v>
      </c>
      <c r="T5" s="8">
        <v>14</v>
      </c>
    </row>
    <row r="6" spans="1:20" s="9" customFormat="1" x14ac:dyDescent="0.35">
      <c r="A6" s="7" t="s">
        <v>35</v>
      </c>
      <c r="B6" s="8">
        <v>481</v>
      </c>
      <c r="C6" s="8">
        <v>85</v>
      </c>
      <c r="D6" s="8">
        <v>238</v>
      </c>
      <c r="E6" s="8">
        <v>218</v>
      </c>
      <c r="F6" s="8">
        <v>1515</v>
      </c>
      <c r="G6" s="8">
        <v>6055</v>
      </c>
      <c r="H6" s="8">
        <v>2864</v>
      </c>
      <c r="I6" s="8">
        <v>274</v>
      </c>
      <c r="J6" s="8">
        <v>111</v>
      </c>
      <c r="K6" s="8">
        <v>0</v>
      </c>
      <c r="L6" s="9">
        <v>0</v>
      </c>
      <c r="M6" s="8">
        <v>104</v>
      </c>
      <c r="N6" s="8">
        <v>149</v>
      </c>
      <c r="O6" s="8">
        <v>195</v>
      </c>
      <c r="P6" s="8">
        <v>85</v>
      </c>
      <c r="Q6" s="8">
        <v>98</v>
      </c>
      <c r="R6" s="8">
        <v>105</v>
      </c>
      <c r="S6" s="8">
        <v>52</v>
      </c>
      <c r="T6" s="8">
        <v>0</v>
      </c>
    </row>
    <row r="7" spans="1:20" x14ac:dyDescent="0.35">
      <c r="A7" s="1" t="s">
        <v>26</v>
      </c>
      <c r="B7" s="2">
        <f>(B4+B5+B6)</f>
        <v>917</v>
      </c>
      <c r="C7" s="2">
        <f t="shared" ref="C7:T7" si="0">(C4+C5+C6)</f>
        <v>459</v>
      </c>
      <c r="D7" s="2">
        <f t="shared" si="0"/>
        <v>410</v>
      </c>
      <c r="E7" s="2">
        <f t="shared" si="0"/>
        <v>1598</v>
      </c>
      <c r="F7" s="2">
        <f t="shared" si="0"/>
        <v>7112</v>
      </c>
      <c r="G7" s="2">
        <f t="shared" si="0"/>
        <v>10287</v>
      </c>
      <c r="H7" s="2">
        <f t="shared" si="0"/>
        <v>2913</v>
      </c>
      <c r="I7" s="2">
        <f t="shared" si="0"/>
        <v>2804</v>
      </c>
      <c r="J7" s="2">
        <f t="shared" si="0"/>
        <v>182</v>
      </c>
      <c r="K7" s="2">
        <f t="shared" si="0"/>
        <v>3415</v>
      </c>
      <c r="L7" s="2">
        <f t="shared" si="0"/>
        <v>0</v>
      </c>
      <c r="M7" s="2">
        <f t="shared" si="0"/>
        <v>472</v>
      </c>
      <c r="N7" s="2">
        <f t="shared" si="0"/>
        <v>163</v>
      </c>
      <c r="O7" s="2">
        <f t="shared" si="0"/>
        <v>245</v>
      </c>
      <c r="P7" s="2">
        <f t="shared" si="0"/>
        <v>244</v>
      </c>
      <c r="Q7" s="2">
        <f t="shared" si="0"/>
        <v>252</v>
      </c>
      <c r="R7" s="2">
        <f t="shared" si="0"/>
        <v>165</v>
      </c>
      <c r="S7" s="2">
        <f t="shared" si="0"/>
        <v>147</v>
      </c>
      <c r="T7" s="2">
        <f t="shared" si="0"/>
        <v>27</v>
      </c>
    </row>
    <row r="10" spans="1:20" x14ac:dyDescent="0.35">
      <c r="D10" s="19"/>
    </row>
    <row r="16" spans="1:20" ht="15.5" x14ac:dyDescent="0.35">
      <c r="I16" s="4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Raw </vt:lpstr>
      <vt:lpstr>Seasonal Variations</vt:lpstr>
      <vt:lpstr>Catchment points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Paki Israel Dikobe</dc:creator>
  <cp:lastModifiedBy>Paki Israel Dikobe</cp:lastModifiedBy>
  <dcterms:created xsi:type="dcterms:W3CDTF">2022-09-03T20:30:27Z</dcterms:created>
  <dcterms:modified xsi:type="dcterms:W3CDTF">2025-10-09T07:50:19Z</dcterms:modified>
</cp:coreProperties>
</file>