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D:\HiDrive\conflict.2024-06-21 10-28-21_PostDoc\Mango wound russeting\Submission Scientific reports\"/>
    </mc:Choice>
  </mc:AlternateContent>
  <xr:revisionPtr revIDLastSave="0" documentId="13_ncr:1_{B383A4B8-C426-4711-AEE1-682C081BE133}" xr6:coauthVersionLast="36" xr6:coauthVersionMax="36" xr10:uidLastSave="{00000000-0000-0000-0000-000000000000}"/>
  <bookViews>
    <workbookView xWindow="0" yWindow="0" windowWidth="24972" windowHeight="10152" activeTab="11" xr2:uid="{00000000-000D-0000-FFFF-FFFF00000000}"/>
  </bookViews>
  <sheets>
    <sheet name="Fig. 3A" sheetId="1" r:id="rId1"/>
    <sheet name="Fig. 3B" sheetId="7" r:id="rId2"/>
    <sheet name="Fig. 4A" sheetId="8" r:id="rId3"/>
    <sheet name="Fig. 4B" sheetId="9" r:id="rId4"/>
    <sheet name="Fig. 4C" sheetId="11" r:id="rId5"/>
    <sheet name="Fig. 5A" sheetId="21" r:id="rId6"/>
    <sheet name="Fig. 5B" sheetId="20" r:id="rId7"/>
    <sheet name="Fig. 5C" sheetId="19" r:id="rId8"/>
    <sheet name="Fig. 6A" sheetId="16" r:id="rId9"/>
    <sheet name="Fig. 6B" sheetId="17" r:id="rId10"/>
    <sheet name="Fig. 6C" sheetId="18" r:id="rId11"/>
    <sheet name="Table 1" sheetId="6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" i="18" l="1"/>
  <c r="O2" i="18"/>
  <c r="M2" i="16"/>
  <c r="H10" i="17"/>
  <c r="I8" i="17" l="1"/>
  <c r="I9" i="17"/>
  <c r="K2" i="17"/>
  <c r="H2" i="16"/>
  <c r="I2" i="16"/>
  <c r="H3" i="16"/>
  <c r="L2" i="16" s="1"/>
  <c r="I3" i="16"/>
  <c r="H4" i="16"/>
  <c r="I4" i="16"/>
  <c r="H8" i="16"/>
  <c r="I8" i="16"/>
  <c r="H5" i="16"/>
  <c r="I5" i="16"/>
  <c r="H6" i="16"/>
  <c r="I6" i="16"/>
  <c r="H7" i="16"/>
  <c r="I7" i="16"/>
  <c r="H9" i="16"/>
  <c r="O2" i="16" s="1"/>
  <c r="I9" i="16"/>
  <c r="H10" i="16"/>
  <c r="I10" i="16"/>
  <c r="H11" i="16"/>
  <c r="I11" i="16"/>
  <c r="H2" i="17"/>
  <c r="I2" i="17"/>
  <c r="H3" i="17"/>
  <c r="L2" i="17" s="1"/>
  <c r="I3" i="17"/>
  <c r="H4" i="17"/>
  <c r="N2" i="17" s="1"/>
  <c r="I4" i="17"/>
  <c r="H8" i="17"/>
  <c r="H5" i="17"/>
  <c r="I5" i="17"/>
  <c r="H6" i="17"/>
  <c r="I6" i="17"/>
  <c r="H7" i="17"/>
  <c r="I7" i="17"/>
  <c r="H9" i="17"/>
  <c r="P2" i="17" s="1"/>
  <c r="I10" i="17"/>
  <c r="H11" i="17"/>
  <c r="I11" i="17"/>
  <c r="I6" i="18"/>
  <c r="H6" i="18"/>
  <c r="M2" i="17" l="1"/>
  <c r="O2" i="17"/>
  <c r="N2" i="16"/>
  <c r="P2" i="16"/>
  <c r="K2" i="16"/>
  <c r="B33" i="11"/>
  <c r="N3" i="21"/>
  <c r="N4" i="21"/>
  <c r="N5" i="21"/>
  <c r="N6" i="21"/>
  <c r="N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2" i="21"/>
  <c r="M3" i="21"/>
  <c r="M4" i="21"/>
  <c r="M5" i="21"/>
  <c r="M6" i="21"/>
  <c r="M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2" i="21"/>
  <c r="L32" i="21"/>
  <c r="L3" i="21"/>
  <c r="L4" i="21"/>
  <c r="L5" i="21"/>
  <c r="L6" i="21"/>
  <c r="L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2" i="21"/>
  <c r="K3" i="21"/>
  <c r="K4" i="21"/>
  <c r="K5" i="21"/>
  <c r="K6" i="21"/>
  <c r="K7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2" i="21"/>
  <c r="K38" i="21"/>
  <c r="D34" i="21"/>
  <c r="E34" i="21"/>
  <c r="F34" i="21"/>
  <c r="K34" i="21" s="1"/>
  <c r="N34" i="21" s="1"/>
  <c r="G34" i="21"/>
  <c r="L34" i="21" s="1"/>
  <c r="M34" i="21"/>
  <c r="D38" i="21"/>
  <c r="E38" i="21"/>
  <c r="F38" i="21"/>
  <c r="N38" i="21" s="1"/>
  <c r="G38" i="21"/>
  <c r="L38" i="21" s="1"/>
  <c r="M38" i="21"/>
  <c r="D39" i="21"/>
  <c r="E39" i="21"/>
  <c r="F39" i="21"/>
  <c r="K39" i="21" s="1"/>
  <c r="N39" i="21" s="1"/>
  <c r="G39" i="21"/>
  <c r="L39" i="21" s="1"/>
  <c r="M39" i="21"/>
  <c r="D40" i="21"/>
  <c r="E40" i="21"/>
  <c r="F40" i="21"/>
  <c r="K40" i="21" s="1"/>
  <c r="N40" i="21" s="1"/>
  <c r="G40" i="21"/>
  <c r="L40" i="21" s="1"/>
  <c r="M40" i="21"/>
  <c r="D41" i="21"/>
  <c r="E41" i="21"/>
  <c r="F41" i="21"/>
  <c r="K41" i="21" s="1"/>
  <c r="N41" i="21" s="1"/>
  <c r="G41" i="21"/>
  <c r="L41" i="21" s="1"/>
  <c r="M41" i="21"/>
  <c r="D42" i="21"/>
  <c r="E42" i="21"/>
  <c r="F42" i="21"/>
  <c r="K42" i="21" s="1"/>
  <c r="N42" i="21" s="1"/>
  <c r="G42" i="21"/>
  <c r="L42" i="21" s="1"/>
  <c r="M42" i="21"/>
  <c r="D43" i="21"/>
  <c r="E43" i="21"/>
  <c r="F43" i="21"/>
  <c r="K43" i="21" s="1"/>
  <c r="N43" i="21" s="1"/>
  <c r="G43" i="21"/>
  <c r="L43" i="21" s="1"/>
  <c r="M43" i="21"/>
  <c r="K2" i="20"/>
  <c r="N2" i="20" s="1"/>
  <c r="L2" i="20"/>
  <c r="M2" i="20"/>
  <c r="K3" i="20"/>
  <c r="N3" i="20" s="1"/>
  <c r="L3" i="20"/>
  <c r="M3" i="20"/>
  <c r="K4" i="20"/>
  <c r="N4" i="20" s="1"/>
  <c r="L4" i="20"/>
  <c r="M4" i="20"/>
  <c r="K5" i="20"/>
  <c r="N5" i="20" s="1"/>
  <c r="L5" i="20"/>
  <c r="M5" i="20"/>
  <c r="K6" i="20"/>
  <c r="N6" i="20" s="1"/>
  <c r="L6" i="20"/>
  <c r="M6" i="20"/>
  <c r="K7" i="20"/>
  <c r="N7" i="20" s="1"/>
  <c r="L7" i="20"/>
  <c r="M7" i="20"/>
  <c r="K8" i="20"/>
  <c r="N8" i="20" s="1"/>
  <c r="L8" i="20"/>
  <c r="M8" i="20"/>
  <c r="K9" i="20"/>
  <c r="N9" i="20" s="1"/>
  <c r="L9" i="20"/>
  <c r="M9" i="20"/>
  <c r="K10" i="20"/>
  <c r="N10" i="20" s="1"/>
  <c r="L10" i="20"/>
  <c r="M10" i="20"/>
  <c r="K11" i="20"/>
  <c r="N11" i="20" s="1"/>
  <c r="L11" i="20"/>
  <c r="M11" i="20"/>
  <c r="K12" i="20"/>
  <c r="N12" i="20" s="1"/>
  <c r="L12" i="20"/>
  <c r="M12" i="20"/>
  <c r="K13" i="20"/>
  <c r="N13" i="20" s="1"/>
  <c r="L13" i="20"/>
  <c r="M13" i="20"/>
  <c r="K14" i="20"/>
  <c r="N14" i="20" s="1"/>
  <c r="L14" i="20"/>
  <c r="M14" i="20"/>
  <c r="K15" i="20"/>
  <c r="N15" i="20" s="1"/>
  <c r="L15" i="20"/>
  <c r="M15" i="20"/>
  <c r="K16" i="20"/>
  <c r="N16" i="20" s="1"/>
  <c r="L16" i="20"/>
  <c r="M16" i="20"/>
  <c r="K17" i="20"/>
  <c r="N17" i="20" s="1"/>
  <c r="L17" i="20"/>
  <c r="M17" i="20"/>
  <c r="K18" i="20"/>
  <c r="N18" i="20" s="1"/>
  <c r="L18" i="20"/>
  <c r="M18" i="20"/>
  <c r="K19" i="20"/>
  <c r="N19" i="20" s="1"/>
  <c r="L19" i="20"/>
  <c r="M19" i="20"/>
  <c r="K20" i="20"/>
  <c r="N20" i="20" s="1"/>
  <c r="L20" i="20"/>
  <c r="M20" i="20"/>
  <c r="K21" i="20"/>
  <c r="N21" i="20" s="1"/>
  <c r="L21" i="20"/>
  <c r="M21" i="20"/>
  <c r="K22" i="20"/>
  <c r="N22" i="20" s="1"/>
  <c r="L22" i="20"/>
  <c r="M22" i="20"/>
  <c r="K23" i="20"/>
  <c r="N23" i="20" s="1"/>
  <c r="L23" i="20"/>
  <c r="M23" i="20"/>
  <c r="K24" i="20"/>
  <c r="N24" i="20" s="1"/>
  <c r="L24" i="20"/>
  <c r="M24" i="20"/>
  <c r="K25" i="20"/>
  <c r="N25" i="20" s="1"/>
  <c r="L25" i="20"/>
  <c r="M25" i="20"/>
  <c r="K26" i="20"/>
  <c r="N26" i="20" s="1"/>
  <c r="L26" i="20"/>
  <c r="M26" i="20"/>
  <c r="K27" i="20"/>
  <c r="N27" i="20" s="1"/>
  <c r="L27" i="20"/>
  <c r="M27" i="20"/>
  <c r="K28" i="20"/>
  <c r="N28" i="20" s="1"/>
  <c r="L28" i="20"/>
  <c r="M28" i="20"/>
  <c r="K29" i="20"/>
  <c r="N29" i="20" s="1"/>
  <c r="L29" i="20"/>
  <c r="M29" i="20"/>
  <c r="K30" i="20"/>
  <c r="N30" i="20" s="1"/>
  <c r="L30" i="20"/>
  <c r="M30" i="20"/>
  <c r="C32" i="20"/>
  <c r="M32" i="20" s="1"/>
  <c r="D32" i="20"/>
  <c r="E32" i="20"/>
  <c r="F32" i="20"/>
  <c r="G32" i="20"/>
  <c r="N32" i="20" s="1"/>
  <c r="K32" i="20"/>
  <c r="L32" i="20"/>
  <c r="C35" i="20"/>
  <c r="L35" i="20" s="1"/>
  <c r="D35" i="20"/>
  <c r="N35" i="20" s="1"/>
  <c r="E35" i="20"/>
  <c r="F35" i="20"/>
  <c r="M35" i="20" s="1"/>
  <c r="G35" i="20"/>
  <c r="K35" i="20"/>
  <c r="C36" i="20"/>
  <c r="K36" i="20" s="1"/>
  <c r="N36" i="20" s="1"/>
  <c r="D36" i="20"/>
  <c r="E36" i="20"/>
  <c r="L36" i="20" s="1"/>
  <c r="F36" i="20"/>
  <c r="G36" i="20"/>
  <c r="C37" i="20"/>
  <c r="L37" i="20" s="1"/>
  <c r="D37" i="20"/>
  <c r="K37" i="20" s="1"/>
  <c r="N37" i="20" s="1"/>
  <c r="E37" i="20"/>
  <c r="F37" i="20"/>
  <c r="G37" i="20"/>
  <c r="C38" i="20"/>
  <c r="K38" i="20" s="1"/>
  <c r="N38" i="20" s="1"/>
  <c r="D38" i="20"/>
  <c r="E38" i="20"/>
  <c r="F38" i="20"/>
  <c r="G38" i="20"/>
  <c r="C39" i="20"/>
  <c r="M39" i="20" s="1"/>
  <c r="D39" i="20"/>
  <c r="E39" i="20"/>
  <c r="F39" i="20"/>
  <c r="G39" i="20"/>
  <c r="C40" i="20"/>
  <c r="L40" i="20" s="1"/>
  <c r="D40" i="20"/>
  <c r="E40" i="20"/>
  <c r="F40" i="20"/>
  <c r="G40" i="20"/>
  <c r="K2" i="19"/>
  <c r="N2" i="19" s="1"/>
  <c r="L2" i="19"/>
  <c r="M2" i="19"/>
  <c r="K3" i="19"/>
  <c r="N3" i="19" s="1"/>
  <c r="L3" i="19"/>
  <c r="M3" i="19"/>
  <c r="K4" i="19"/>
  <c r="N4" i="19" s="1"/>
  <c r="L4" i="19"/>
  <c r="M4" i="19"/>
  <c r="K5" i="19"/>
  <c r="N5" i="19" s="1"/>
  <c r="L5" i="19"/>
  <c r="M5" i="19"/>
  <c r="K6" i="19"/>
  <c r="N6" i="19" s="1"/>
  <c r="L6" i="19"/>
  <c r="M6" i="19"/>
  <c r="K7" i="19"/>
  <c r="N7" i="19" s="1"/>
  <c r="L7" i="19"/>
  <c r="M7" i="19"/>
  <c r="K8" i="19"/>
  <c r="N8" i="19" s="1"/>
  <c r="L8" i="19"/>
  <c r="M8" i="19"/>
  <c r="K9" i="19"/>
  <c r="N9" i="19" s="1"/>
  <c r="L9" i="19"/>
  <c r="M9" i="19"/>
  <c r="K10" i="19"/>
  <c r="N10" i="19" s="1"/>
  <c r="L10" i="19"/>
  <c r="M10" i="19"/>
  <c r="K11" i="19"/>
  <c r="N11" i="19" s="1"/>
  <c r="L11" i="19"/>
  <c r="M11" i="19"/>
  <c r="K12" i="19"/>
  <c r="N12" i="19" s="1"/>
  <c r="L12" i="19"/>
  <c r="M12" i="19"/>
  <c r="K13" i="19"/>
  <c r="N13" i="19" s="1"/>
  <c r="L13" i="19"/>
  <c r="M13" i="19"/>
  <c r="K14" i="19"/>
  <c r="N14" i="19" s="1"/>
  <c r="L14" i="19"/>
  <c r="M14" i="19"/>
  <c r="K15" i="19"/>
  <c r="N15" i="19" s="1"/>
  <c r="L15" i="19"/>
  <c r="M15" i="19"/>
  <c r="K16" i="19"/>
  <c r="N16" i="19" s="1"/>
  <c r="L16" i="19"/>
  <c r="M16" i="19"/>
  <c r="K17" i="19"/>
  <c r="N17" i="19" s="1"/>
  <c r="L17" i="19"/>
  <c r="M17" i="19"/>
  <c r="K18" i="19"/>
  <c r="N18" i="19" s="1"/>
  <c r="L18" i="19"/>
  <c r="M18" i="19"/>
  <c r="K19" i="19"/>
  <c r="N19" i="19" s="1"/>
  <c r="L19" i="19"/>
  <c r="M19" i="19"/>
  <c r="K20" i="19"/>
  <c r="N20" i="19" s="1"/>
  <c r="L20" i="19"/>
  <c r="M20" i="19"/>
  <c r="K21" i="19"/>
  <c r="N21" i="19" s="1"/>
  <c r="L21" i="19"/>
  <c r="M21" i="19"/>
  <c r="K22" i="19"/>
  <c r="N22" i="19" s="1"/>
  <c r="L22" i="19"/>
  <c r="M22" i="19"/>
  <c r="K23" i="19"/>
  <c r="N23" i="19" s="1"/>
  <c r="L23" i="19"/>
  <c r="M23" i="19"/>
  <c r="K24" i="19"/>
  <c r="N24" i="19" s="1"/>
  <c r="L24" i="19"/>
  <c r="M24" i="19"/>
  <c r="K25" i="19"/>
  <c r="N25" i="19" s="1"/>
  <c r="L25" i="19"/>
  <c r="M25" i="19"/>
  <c r="K26" i="19"/>
  <c r="N26" i="19" s="1"/>
  <c r="L26" i="19"/>
  <c r="M26" i="19"/>
  <c r="K27" i="19"/>
  <c r="N27" i="19" s="1"/>
  <c r="L27" i="19"/>
  <c r="M27" i="19"/>
  <c r="K28" i="19"/>
  <c r="N28" i="19" s="1"/>
  <c r="L28" i="19"/>
  <c r="M28" i="19"/>
  <c r="K29" i="19"/>
  <c r="N29" i="19" s="1"/>
  <c r="L29" i="19"/>
  <c r="M29" i="19"/>
  <c r="K30" i="19"/>
  <c r="N30" i="19" s="1"/>
  <c r="L30" i="19"/>
  <c r="M30" i="19"/>
  <c r="K31" i="19"/>
  <c r="N31" i="19" s="1"/>
  <c r="L31" i="19"/>
  <c r="M31" i="19"/>
  <c r="K32" i="19"/>
  <c r="N32" i="19" s="1"/>
  <c r="L32" i="19"/>
  <c r="M32" i="19"/>
  <c r="K33" i="19"/>
  <c r="N33" i="19" s="1"/>
  <c r="L33" i="19"/>
  <c r="M33" i="19"/>
  <c r="K34" i="19"/>
  <c r="N34" i="19" s="1"/>
  <c r="L34" i="19"/>
  <c r="M34" i="19"/>
  <c r="C36" i="19"/>
  <c r="L36" i="19" s="1"/>
  <c r="D36" i="19"/>
  <c r="K36" i="19" s="1"/>
  <c r="E36" i="19"/>
  <c r="F36" i="19"/>
  <c r="G36" i="19"/>
  <c r="C39" i="19"/>
  <c r="K39" i="19" s="1"/>
  <c r="D39" i="19"/>
  <c r="E39" i="19"/>
  <c r="F39" i="19"/>
  <c r="G39" i="19"/>
  <c r="C40" i="19"/>
  <c r="L40" i="19" s="1"/>
  <c r="D40" i="19"/>
  <c r="E40" i="19"/>
  <c r="F40" i="19"/>
  <c r="G40" i="19"/>
  <c r="C41" i="19"/>
  <c r="D41" i="19"/>
  <c r="E41" i="19"/>
  <c r="K41" i="19" s="1"/>
  <c r="N41" i="19" s="1"/>
  <c r="F41" i="19"/>
  <c r="G41" i="19"/>
  <c r="M41" i="19"/>
  <c r="C42" i="19"/>
  <c r="M42" i="19" s="1"/>
  <c r="D42" i="19"/>
  <c r="E42" i="19"/>
  <c r="F42" i="19"/>
  <c r="G42" i="19"/>
  <c r="K42" i="19"/>
  <c r="N42" i="19" s="1"/>
  <c r="L42" i="19"/>
  <c r="C43" i="19"/>
  <c r="L43" i="19" s="1"/>
  <c r="D43" i="19"/>
  <c r="E43" i="19"/>
  <c r="F43" i="19"/>
  <c r="G43" i="19"/>
  <c r="K43" i="19"/>
  <c r="N43" i="19" s="1"/>
  <c r="C44" i="19"/>
  <c r="K44" i="19" s="1"/>
  <c r="N44" i="19" s="1"/>
  <c r="D44" i="19"/>
  <c r="E44" i="19"/>
  <c r="F44" i="19"/>
  <c r="L44" i="19" s="1"/>
  <c r="G44" i="19"/>
  <c r="M44" i="19" s="1"/>
  <c r="H3" i="18"/>
  <c r="I3" i="18"/>
  <c r="H2" i="18"/>
  <c r="I2" i="18"/>
  <c r="H4" i="18"/>
  <c r="I4" i="18"/>
  <c r="H8" i="18"/>
  <c r="I8" i="18"/>
  <c r="H5" i="18"/>
  <c r="I5" i="18"/>
  <c r="H7" i="18"/>
  <c r="I7" i="18"/>
  <c r="H9" i="18"/>
  <c r="I9" i="18"/>
  <c r="H10" i="18"/>
  <c r="I10" i="18"/>
  <c r="H11" i="18"/>
  <c r="I11" i="18"/>
  <c r="M2" i="18" l="1"/>
  <c r="N2" i="18"/>
  <c r="L2" i="18"/>
  <c r="K2" i="18"/>
  <c r="K40" i="20"/>
  <c r="N40" i="20" s="1"/>
  <c r="M38" i="20"/>
  <c r="K39" i="20"/>
  <c r="N39" i="20" s="1"/>
  <c r="L38" i="20"/>
  <c r="M37" i="20"/>
  <c r="M40" i="20"/>
  <c r="L39" i="20"/>
  <c r="M36" i="20"/>
  <c r="M43" i="19"/>
  <c r="L41" i="19"/>
  <c r="M40" i="19"/>
  <c r="N36" i="19"/>
  <c r="N39" i="19"/>
  <c r="K40" i="19"/>
  <c r="N40" i="19" s="1"/>
  <c r="L39" i="19"/>
  <c r="M36" i="19"/>
  <c r="M39" i="19"/>
  <c r="C30" i="11"/>
  <c r="G30" i="11"/>
  <c r="F30" i="11"/>
  <c r="E30" i="11"/>
  <c r="D30" i="11"/>
  <c r="G30" i="9"/>
  <c r="F30" i="9"/>
  <c r="E30" i="9"/>
  <c r="D30" i="9"/>
  <c r="C30" i="9"/>
  <c r="K30" i="9" s="1"/>
  <c r="N30" i="9" s="1"/>
  <c r="C34" i="8"/>
  <c r="R128" i="1"/>
  <c r="P5" i="1"/>
  <c r="P14" i="1"/>
  <c r="P23" i="1"/>
  <c r="P40" i="1"/>
  <c r="P49" i="1"/>
  <c r="P58" i="1"/>
  <c r="P75" i="1"/>
  <c r="P84" i="1"/>
  <c r="P93" i="1"/>
  <c r="P110" i="1"/>
  <c r="P119" i="1"/>
  <c r="P128" i="1"/>
  <c r="P145" i="1"/>
  <c r="P198" i="1"/>
  <c r="Q189" i="1"/>
  <c r="P189" i="1"/>
  <c r="P180" i="1"/>
  <c r="P163" i="1"/>
  <c r="P154" i="1"/>
  <c r="Q145" i="1"/>
  <c r="O145" i="1"/>
  <c r="M30" i="11" l="1"/>
  <c r="K30" i="11"/>
  <c r="N30" i="11"/>
  <c r="L30" i="11"/>
  <c r="L30" i="9"/>
  <c r="M30" i="9"/>
  <c r="E36" i="11"/>
  <c r="L20" i="11"/>
  <c r="C36" i="11"/>
  <c r="K19" i="11"/>
  <c r="N19" i="11" s="1"/>
  <c r="L17" i="11"/>
  <c r="F35" i="11"/>
  <c r="E35" i="11"/>
  <c r="C35" i="11"/>
  <c r="B35" i="11"/>
  <c r="M9" i="11"/>
  <c r="F34" i="11"/>
  <c r="E34" i="11"/>
  <c r="D34" i="11"/>
  <c r="C34" i="11"/>
  <c r="K9" i="11"/>
  <c r="N9" i="11" s="1"/>
  <c r="M3" i="11"/>
  <c r="E33" i="11"/>
  <c r="M28" i="9"/>
  <c r="F39" i="9"/>
  <c r="E39" i="9"/>
  <c r="F38" i="9"/>
  <c r="E38" i="9"/>
  <c r="D38" i="9"/>
  <c r="C38" i="9"/>
  <c r="K25" i="9"/>
  <c r="N25" i="9" s="1"/>
  <c r="M25" i="9"/>
  <c r="L25" i="9"/>
  <c r="K22" i="9"/>
  <c r="N22" i="9" s="1"/>
  <c r="L21" i="9"/>
  <c r="K21" i="9"/>
  <c r="N21" i="9" s="1"/>
  <c r="M21" i="9"/>
  <c r="M19" i="9"/>
  <c r="K18" i="9"/>
  <c r="N18" i="9" s="1"/>
  <c r="L17" i="9"/>
  <c r="M17" i="9"/>
  <c r="M15" i="9"/>
  <c r="F36" i="9"/>
  <c r="E36" i="9"/>
  <c r="L13" i="9"/>
  <c r="M13" i="9"/>
  <c r="M12" i="9"/>
  <c r="M11" i="9"/>
  <c r="F35" i="9"/>
  <c r="K10" i="9"/>
  <c r="N10" i="9" s="1"/>
  <c r="L9" i="9"/>
  <c r="B35" i="9"/>
  <c r="M7" i="9"/>
  <c r="K6" i="9"/>
  <c r="N6" i="9" s="1"/>
  <c r="L5" i="9"/>
  <c r="M5" i="9"/>
  <c r="E34" i="9"/>
  <c r="G39" i="8"/>
  <c r="F39" i="8"/>
  <c r="E39" i="8"/>
  <c r="D39" i="8"/>
  <c r="C39" i="8"/>
  <c r="G38" i="8"/>
  <c r="F38" i="8"/>
  <c r="E38" i="8"/>
  <c r="D38" i="8"/>
  <c r="K3" i="8"/>
  <c r="F30" i="8"/>
  <c r="E30" i="8" l="1"/>
  <c r="G30" i="8"/>
  <c r="C30" i="8"/>
  <c r="D30" i="8"/>
  <c r="D37" i="8"/>
  <c r="M21" i="8"/>
  <c r="M9" i="8"/>
  <c r="M23" i="8"/>
  <c r="F36" i="8"/>
  <c r="M10" i="8"/>
  <c r="D36" i="8"/>
  <c r="K19" i="8"/>
  <c r="N19" i="8" s="1"/>
  <c r="F34" i="9"/>
  <c r="M3" i="9"/>
  <c r="M2" i="11"/>
  <c r="L4" i="11"/>
  <c r="D35" i="11"/>
  <c r="L35" i="11" s="1"/>
  <c r="F36" i="11"/>
  <c r="K2" i="11"/>
  <c r="N2" i="11" s="1"/>
  <c r="D36" i="11"/>
  <c r="M18" i="11"/>
  <c r="K20" i="11"/>
  <c r="N20" i="11" s="1"/>
  <c r="M5" i="11"/>
  <c r="K14" i="11"/>
  <c r="N14" i="11" s="1"/>
  <c r="K3" i="11"/>
  <c r="N3" i="11" s="1"/>
  <c r="C33" i="11"/>
  <c r="L14" i="11"/>
  <c r="M19" i="11"/>
  <c r="M21" i="11"/>
  <c r="F33" i="11"/>
  <c r="L3" i="11"/>
  <c r="D33" i="11"/>
  <c r="M17" i="11"/>
  <c r="M20" i="11"/>
  <c r="M4" i="11"/>
  <c r="L21" i="11"/>
  <c r="D35" i="8"/>
  <c r="E35" i="8"/>
  <c r="M15" i="8"/>
  <c r="K16" i="8"/>
  <c r="N16" i="8" s="1"/>
  <c r="L6" i="8"/>
  <c r="L23" i="8"/>
  <c r="G35" i="8"/>
  <c r="L10" i="8"/>
  <c r="M19" i="8"/>
  <c r="M5" i="8"/>
  <c r="K12" i="8"/>
  <c r="N12" i="8" s="1"/>
  <c r="E36" i="8"/>
  <c r="K15" i="8"/>
  <c r="N15" i="8" s="1"/>
  <c r="M17" i="8"/>
  <c r="L19" i="8"/>
  <c r="L21" i="8"/>
  <c r="M24" i="8"/>
  <c r="E34" i="8"/>
  <c r="K10" i="8"/>
  <c r="N10" i="8" s="1"/>
  <c r="M13" i="8"/>
  <c r="L15" i="8"/>
  <c r="L17" i="8"/>
  <c r="K23" i="8"/>
  <c r="N23" i="8" s="1"/>
  <c r="L2" i="8"/>
  <c r="N3" i="8"/>
  <c r="K6" i="8"/>
  <c r="N6" i="8" s="1"/>
  <c r="L13" i="8"/>
  <c r="G36" i="8"/>
  <c r="M20" i="8"/>
  <c r="M26" i="8"/>
  <c r="M4" i="8"/>
  <c r="K2" i="8"/>
  <c r="N2" i="8" s="1"/>
  <c r="L4" i="8"/>
  <c r="M6" i="8"/>
  <c r="M12" i="8"/>
  <c r="F35" i="8"/>
  <c r="E37" i="8"/>
  <c r="M22" i="8"/>
  <c r="K28" i="8"/>
  <c r="N28" i="8" s="1"/>
  <c r="M2" i="8"/>
  <c r="M7" i="8"/>
  <c r="M18" i="8"/>
  <c r="F37" i="8"/>
  <c r="M25" i="8"/>
  <c r="L28" i="8"/>
  <c r="M16" i="8"/>
  <c r="M3" i="8"/>
  <c r="M14" i="8"/>
  <c r="G37" i="8"/>
  <c r="K20" i="8"/>
  <c r="N20" i="8" s="1"/>
  <c r="L25" i="8"/>
  <c r="M28" i="8"/>
  <c r="D34" i="9"/>
  <c r="K4" i="9"/>
  <c r="N4" i="9" s="1"/>
  <c r="K8" i="9"/>
  <c r="N8" i="9" s="1"/>
  <c r="D35" i="9"/>
  <c r="K12" i="9"/>
  <c r="N12" i="9" s="1"/>
  <c r="K16" i="9"/>
  <c r="N16" i="9" s="1"/>
  <c r="K20" i="9"/>
  <c r="N20" i="9" s="1"/>
  <c r="K24" i="9"/>
  <c r="N24" i="9" s="1"/>
  <c r="K28" i="9"/>
  <c r="N28" i="9" s="1"/>
  <c r="K5" i="9"/>
  <c r="N5" i="9" s="1"/>
  <c r="K9" i="9"/>
  <c r="N9" i="9" s="1"/>
  <c r="K13" i="9"/>
  <c r="N13" i="9" s="1"/>
  <c r="K17" i="9"/>
  <c r="N17" i="9" s="1"/>
  <c r="M27" i="9"/>
  <c r="M23" i="9"/>
  <c r="C39" i="9"/>
  <c r="M4" i="9"/>
  <c r="M8" i="9"/>
  <c r="M9" i="9"/>
  <c r="D36" i="9"/>
  <c r="M16" i="9"/>
  <c r="D37" i="9"/>
  <c r="M20" i="9"/>
  <c r="M24" i="9"/>
  <c r="D39" i="9"/>
  <c r="M2" i="9"/>
  <c r="M6" i="9"/>
  <c r="M10" i="9"/>
  <c r="M14" i="9"/>
  <c r="M18" i="9"/>
  <c r="E37" i="9"/>
  <c r="M22" i="9"/>
  <c r="M26" i="9"/>
  <c r="C34" i="9"/>
  <c r="C35" i="9"/>
  <c r="K35" i="9" s="1"/>
  <c r="F37" i="9"/>
  <c r="C37" i="8"/>
  <c r="K24" i="8"/>
  <c r="N24" i="8" s="1"/>
  <c r="F34" i="8"/>
  <c r="M8" i="8"/>
  <c r="L8" i="8"/>
  <c r="D34" i="8"/>
  <c r="K7" i="8"/>
  <c r="N7" i="8" s="1"/>
  <c r="L2" i="11"/>
  <c r="L9" i="11"/>
  <c r="L19" i="11"/>
  <c r="B34" i="11"/>
  <c r="K4" i="11"/>
  <c r="N4" i="11" s="1"/>
  <c r="M14" i="11"/>
  <c r="K17" i="11"/>
  <c r="N17" i="11" s="1"/>
  <c r="K21" i="11"/>
  <c r="N21" i="11" s="1"/>
  <c r="K5" i="11"/>
  <c r="N5" i="11" s="1"/>
  <c r="K18" i="11"/>
  <c r="N18" i="11" s="1"/>
  <c r="L5" i="11"/>
  <c r="L18" i="11"/>
  <c r="B36" i="11"/>
  <c r="E35" i="9"/>
  <c r="L4" i="9"/>
  <c r="L8" i="9"/>
  <c r="L12" i="9"/>
  <c r="L16" i="9"/>
  <c r="L20" i="9"/>
  <c r="L24" i="9"/>
  <c r="L28" i="9"/>
  <c r="B36" i="9"/>
  <c r="K2" i="9"/>
  <c r="N2" i="9" s="1"/>
  <c r="K14" i="9"/>
  <c r="N14" i="9" s="1"/>
  <c r="K26" i="9"/>
  <c r="N26" i="9" s="1"/>
  <c r="C37" i="9"/>
  <c r="B37" i="9"/>
  <c r="L2" i="9"/>
  <c r="L6" i="9"/>
  <c r="L10" i="9"/>
  <c r="L14" i="9"/>
  <c r="L18" i="9"/>
  <c r="L22" i="9"/>
  <c r="L26" i="9"/>
  <c r="B34" i="9"/>
  <c r="B38" i="9"/>
  <c r="K3" i="9"/>
  <c r="N3" i="9" s="1"/>
  <c r="K7" i="9"/>
  <c r="N7" i="9" s="1"/>
  <c r="K11" i="9"/>
  <c r="N11" i="9" s="1"/>
  <c r="K15" i="9"/>
  <c r="N15" i="9" s="1"/>
  <c r="K19" i="9"/>
  <c r="N19" i="9" s="1"/>
  <c r="K23" i="9"/>
  <c r="N23" i="9" s="1"/>
  <c r="K27" i="9"/>
  <c r="N27" i="9" s="1"/>
  <c r="C36" i="9"/>
  <c r="L3" i="9"/>
  <c r="L7" i="9"/>
  <c r="L11" i="9"/>
  <c r="L15" i="9"/>
  <c r="L19" i="9"/>
  <c r="L23" i="9"/>
  <c r="L27" i="9"/>
  <c r="B39" i="9"/>
  <c r="L39" i="8"/>
  <c r="K39" i="8"/>
  <c r="J39" i="8"/>
  <c r="M39" i="8" s="1"/>
  <c r="J38" i="8"/>
  <c r="K38" i="8"/>
  <c r="G34" i="8"/>
  <c r="C36" i="8"/>
  <c r="L3" i="8"/>
  <c r="L7" i="8"/>
  <c r="L12" i="8"/>
  <c r="L16" i="8"/>
  <c r="L20" i="8"/>
  <c r="L24" i="8"/>
  <c r="K4" i="8"/>
  <c r="N4" i="8" s="1"/>
  <c r="K8" i="8"/>
  <c r="N8" i="8" s="1"/>
  <c r="K13" i="8"/>
  <c r="N13" i="8" s="1"/>
  <c r="K17" i="8"/>
  <c r="N17" i="8" s="1"/>
  <c r="K21" i="8"/>
  <c r="N21" i="8" s="1"/>
  <c r="K25" i="8"/>
  <c r="N25" i="8" s="1"/>
  <c r="C38" i="8"/>
  <c r="L38" i="8" s="1"/>
  <c r="K5" i="8"/>
  <c r="N5" i="8" s="1"/>
  <c r="K9" i="8"/>
  <c r="N9" i="8" s="1"/>
  <c r="K14" i="8"/>
  <c r="N14" i="8" s="1"/>
  <c r="K18" i="8"/>
  <c r="N18" i="8" s="1"/>
  <c r="K22" i="8"/>
  <c r="N22" i="8" s="1"/>
  <c r="K26" i="8"/>
  <c r="N26" i="8" s="1"/>
  <c r="L5" i="8"/>
  <c r="L9" i="8"/>
  <c r="L14" i="8"/>
  <c r="L18" i="8"/>
  <c r="L22" i="8"/>
  <c r="L26" i="8"/>
  <c r="C35" i="8"/>
  <c r="J35" i="11" l="1"/>
  <c r="M35" i="11" s="1"/>
  <c r="K35" i="11"/>
  <c r="J36" i="8"/>
  <c r="M36" i="8" s="1"/>
  <c r="K36" i="8"/>
  <c r="J35" i="8"/>
  <c r="L35" i="8"/>
  <c r="K30" i="8"/>
  <c r="N30" i="8" s="1"/>
  <c r="M30" i="8"/>
  <c r="L30" i="8"/>
  <c r="K37" i="8"/>
  <c r="K35" i="8"/>
  <c r="J37" i="8"/>
  <c r="M37" i="8" s="1"/>
  <c r="L36" i="8"/>
  <c r="L37" i="8"/>
  <c r="L34" i="8"/>
  <c r="J35" i="9"/>
  <c r="M35" i="9" s="1"/>
  <c r="J34" i="8"/>
  <c r="M34" i="8" s="1"/>
  <c r="K34" i="8"/>
  <c r="L33" i="11"/>
  <c r="K33" i="11"/>
  <c r="J33" i="11"/>
  <c r="M33" i="11" s="1"/>
  <c r="J34" i="11"/>
  <c r="M34" i="11" s="1"/>
  <c r="L34" i="11"/>
  <c r="K34" i="11"/>
  <c r="L36" i="11"/>
  <c r="K36" i="11"/>
  <c r="J36" i="11"/>
  <c r="M36" i="11" s="1"/>
  <c r="L39" i="9"/>
  <c r="K39" i="9"/>
  <c r="J39" i="9"/>
  <c r="M39" i="9" s="1"/>
  <c r="L36" i="9"/>
  <c r="K36" i="9"/>
  <c r="J36" i="9"/>
  <c r="M36" i="9" s="1"/>
  <c r="J37" i="9"/>
  <c r="M37" i="9" s="1"/>
  <c r="L37" i="9"/>
  <c r="K37" i="9"/>
  <c r="L35" i="9"/>
  <c r="J38" i="9"/>
  <c r="M38" i="9" s="1"/>
  <c r="K38" i="9"/>
  <c r="L38" i="9"/>
  <c r="K34" i="9"/>
  <c r="J34" i="9"/>
  <c r="M34" i="9" s="1"/>
  <c r="L34" i="9"/>
  <c r="M38" i="8"/>
  <c r="M35" i="8"/>
  <c r="J208" i="7" l="1"/>
  <c r="K206" i="7" s="1"/>
  <c r="G208" i="7"/>
  <c r="H205" i="7" s="1"/>
  <c r="D208" i="7"/>
  <c r="E204" i="7" s="1"/>
  <c r="K184" i="7"/>
  <c r="K183" i="7"/>
  <c r="K178" i="7"/>
  <c r="H178" i="7"/>
  <c r="E178" i="7"/>
  <c r="J173" i="7"/>
  <c r="K165" i="7" s="1"/>
  <c r="G173" i="7"/>
  <c r="H171" i="7" s="1"/>
  <c r="D173" i="7"/>
  <c r="E163" i="7" s="1"/>
  <c r="K143" i="7"/>
  <c r="H143" i="7"/>
  <c r="E143" i="7"/>
  <c r="J102" i="7"/>
  <c r="K83" i="7" s="1"/>
  <c r="G102" i="7"/>
  <c r="H95" i="7" s="1"/>
  <c r="D102" i="7"/>
  <c r="E98" i="7" s="1"/>
  <c r="K72" i="7"/>
  <c r="H72" i="7"/>
  <c r="E72" i="7"/>
  <c r="J67" i="7"/>
  <c r="K45" i="7" s="1"/>
  <c r="G67" i="7"/>
  <c r="H60" i="7" s="1"/>
  <c r="D67" i="7"/>
  <c r="E63" i="7" s="1"/>
  <c r="H51" i="7"/>
  <c r="H42" i="7"/>
  <c r="E40" i="7"/>
  <c r="K37" i="7"/>
  <c r="H37" i="7"/>
  <c r="E37" i="7"/>
  <c r="J208" i="1"/>
  <c r="K183" i="1" s="1"/>
  <c r="L183" i="1" s="1"/>
  <c r="G208" i="1"/>
  <c r="H189" i="1" s="1"/>
  <c r="D208" i="1"/>
  <c r="E204" i="1" s="1"/>
  <c r="H197" i="1"/>
  <c r="K178" i="1"/>
  <c r="H178" i="1"/>
  <c r="E178" i="1"/>
  <c r="J173" i="1"/>
  <c r="K169" i="1" s="1"/>
  <c r="G173" i="1"/>
  <c r="H168" i="1" s="1"/>
  <c r="D173" i="1"/>
  <c r="E168" i="1" s="1"/>
  <c r="K167" i="1"/>
  <c r="E167" i="1"/>
  <c r="E166" i="1"/>
  <c r="K162" i="1"/>
  <c r="E162" i="1"/>
  <c r="E161" i="1"/>
  <c r="E158" i="1"/>
  <c r="E157" i="1"/>
  <c r="E156" i="1"/>
  <c r="E155" i="1"/>
  <c r="E154" i="1"/>
  <c r="E153" i="1"/>
  <c r="E151" i="1"/>
  <c r="E150" i="1"/>
  <c r="E148" i="1"/>
  <c r="E147" i="1"/>
  <c r="E146" i="1"/>
  <c r="E145" i="1"/>
  <c r="K143" i="1"/>
  <c r="H143" i="1"/>
  <c r="E143" i="1"/>
  <c r="J103" i="1"/>
  <c r="K99" i="1" s="1"/>
  <c r="G103" i="1"/>
  <c r="H100" i="1" s="1"/>
  <c r="D103" i="1"/>
  <c r="E101" i="1"/>
  <c r="E100" i="1"/>
  <c r="E99" i="1"/>
  <c r="K98" i="1"/>
  <c r="E98" i="1"/>
  <c r="E97" i="1"/>
  <c r="E96" i="1"/>
  <c r="H95" i="1"/>
  <c r="E95" i="1"/>
  <c r="K94" i="1"/>
  <c r="E94" i="1"/>
  <c r="H93" i="1"/>
  <c r="E93" i="1"/>
  <c r="K92" i="1"/>
  <c r="E92" i="1"/>
  <c r="E91" i="1"/>
  <c r="E90" i="1"/>
  <c r="H89" i="1"/>
  <c r="E89" i="1"/>
  <c r="K88" i="1"/>
  <c r="H88" i="1"/>
  <c r="E88" i="1"/>
  <c r="E87" i="1"/>
  <c r="E86" i="1"/>
  <c r="E85" i="1"/>
  <c r="K84" i="1"/>
  <c r="H84" i="1"/>
  <c r="E84" i="1"/>
  <c r="E83" i="1"/>
  <c r="H82" i="1"/>
  <c r="E82" i="1"/>
  <c r="E81" i="1"/>
  <c r="K80" i="1"/>
  <c r="H80" i="1"/>
  <c r="E80" i="1"/>
  <c r="E79" i="1"/>
  <c r="E78" i="1"/>
  <c r="E77" i="1"/>
  <c r="K76" i="1"/>
  <c r="H76" i="1"/>
  <c r="E76" i="1"/>
  <c r="E75" i="1"/>
  <c r="K73" i="1"/>
  <c r="H73" i="1"/>
  <c r="E73" i="1"/>
  <c r="F89" i="1" s="1"/>
  <c r="J68" i="1"/>
  <c r="K65" i="1" s="1"/>
  <c r="G68" i="1"/>
  <c r="H65" i="1" s="1"/>
  <c r="D68" i="1"/>
  <c r="E52" i="1" s="1"/>
  <c r="K60" i="1"/>
  <c r="E59" i="1"/>
  <c r="E57" i="1"/>
  <c r="K56" i="1"/>
  <c r="H56" i="1"/>
  <c r="H52" i="1"/>
  <c r="K51" i="1"/>
  <c r="H51" i="1"/>
  <c r="K50" i="1"/>
  <c r="K49" i="1"/>
  <c r="E49" i="1"/>
  <c r="H48" i="1"/>
  <c r="H46" i="1"/>
  <c r="E46" i="1"/>
  <c r="K44" i="1"/>
  <c r="K43" i="1"/>
  <c r="H43" i="1"/>
  <c r="K42" i="1"/>
  <c r="H42" i="1"/>
  <c r="E41" i="1"/>
  <c r="K40" i="1"/>
  <c r="K38" i="1"/>
  <c r="H38" i="1"/>
  <c r="E38" i="1"/>
  <c r="J33" i="1"/>
  <c r="K10" i="1" s="1"/>
  <c r="G33" i="1"/>
  <c r="H29" i="1" s="1"/>
  <c r="D33" i="1"/>
  <c r="E23" i="1" s="1"/>
  <c r="H21" i="1"/>
  <c r="H20" i="1"/>
  <c r="H19" i="1"/>
  <c r="E16" i="1"/>
  <c r="H15" i="1"/>
  <c r="H14" i="1"/>
  <c r="H13" i="1"/>
  <c r="H12" i="1"/>
  <c r="H11" i="1"/>
  <c r="H10" i="1"/>
  <c r="H9" i="1"/>
  <c r="H8" i="1"/>
  <c r="H7" i="1"/>
  <c r="H6" i="1"/>
  <c r="H5" i="1"/>
  <c r="K3" i="1"/>
  <c r="H3" i="1"/>
  <c r="E3" i="1"/>
  <c r="E2" i="7"/>
  <c r="H2" i="7"/>
  <c r="K2" i="7"/>
  <c r="D32" i="7"/>
  <c r="E5" i="7" s="1"/>
  <c r="G32" i="7"/>
  <c r="H5" i="7" s="1"/>
  <c r="J32" i="7"/>
  <c r="K4" i="7" s="1"/>
  <c r="E108" i="7"/>
  <c r="H108" i="7"/>
  <c r="K108" i="7"/>
  <c r="D138" i="7"/>
  <c r="E126" i="7" s="1"/>
  <c r="G138" i="7"/>
  <c r="H121" i="7" s="1"/>
  <c r="J138" i="7"/>
  <c r="K130" i="7" s="1"/>
  <c r="J138" i="1"/>
  <c r="K119" i="1" s="1"/>
  <c r="G138" i="1"/>
  <c r="H131" i="1" s="1"/>
  <c r="D138" i="1"/>
  <c r="E134" i="1" s="1"/>
  <c r="E124" i="1"/>
  <c r="E123" i="1"/>
  <c r="E122" i="1"/>
  <c r="E121" i="1"/>
  <c r="E119" i="1"/>
  <c r="E118" i="1"/>
  <c r="E117" i="1"/>
  <c r="E116" i="1"/>
  <c r="E115" i="1"/>
  <c r="E114" i="1"/>
  <c r="E113" i="1"/>
  <c r="E112" i="1"/>
  <c r="E111" i="1"/>
  <c r="E110" i="1"/>
  <c r="K108" i="1"/>
  <c r="H108" i="1"/>
  <c r="E108" i="1"/>
  <c r="H43" i="7" l="1"/>
  <c r="H183" i="7"/>
  <c r="E52" i="7"/>
  <c r="H54" i="7"/>
  <c r="E56" i="7"/>
  <c r="E58" i="7"/>
  <c r="E55" i="7"/>
  <c r="H148" i="7"/>
  <c r="I148" i="7" s="1"/>
  <c r="H188" i="7"/>
  <c r="E151" i="7"/>
  <c r="H191" i="7"/>
  <c r="H151" i="7"/>
  <c r="I151" i="7" s="1"/>
  <c r="K192" i="7"/>
  <c r="H153" i="7"/>
  <c r="K193" i="7"/>
  <c r="I121" i="7"/>
  <c r="E48" i="7"/>
  <c r="H156" i="7"/>
  <c r="H180" i="7"/>
  <c r="H146" i="7"/>
  <c r="I146" i="7" s="1"/>
  <c r="H169" i="7"/>
  <c r="E44" i="7"/>
  <c r="H52" i="7"/>
  <c r="E59" i="7"/>
  <c r="F59" i="7" s="1"/>
  <c r="H157" i="7"/>
  <c r="K185" i="7"/>
  <c r="K194" i="7"/>
  <c r="H44" i="7"/>
  <c r="I44" i="7" s="1"/>
  <c r="E53" i="7"/>
  <c r="E61" i="7"/>
  <c r="K158" i="7"/>
  <c r="K195" i="7"/>
  <c r="L195" i="7" s="1"/>
  <c r="K39" i="7"/>
  <c r="H45" i="7"/>
  <c r="H53" i="7"/>
  <c r="H61" i="7"/>
  <c r="I61" i="7" s="1"/>
  <c r="K146" i="7"/>
  <c r="H162" i="7"/>
  <c r="K188" i="7"/>
  <c r="K197" i="7"/>
  <c r="L197" i="7" s="1"/>
  <c r="K47" i="7"/>
  <c r="K63" i="7"/>
  <c r="K180" i="7"/>
  <c r="K189" i="7"/>
  <c r="L189" i="7" s="1"/>
  <c r="K198" i="7"/>
  <c r="L130" i="7"/>
  <c r="H40" i="7"/>
  <c r="K54" i="7"/>
  <c r="L54" i="7" s="1"/>
  <c r="E64" i="7"/>
  <c r="K181" i="7"/>
  <c r="H41" i="7"/>
  <c r="H49" i="7"/>
  <c r="I49" i="7" s="1"/>
  <c r="K191" i="7"/>
  <c r="L191" i="7" s="1"/>
  <c r="E191" i="7"/>
  <c r="E157" i="7"/>
  <c r="E186" i="7"/>
  <c r="F186" i="7" s="1"/>
  <c r="E194" i="7"/>
  <c r="K48" i="7"/>
  <c r="K59" i="7"/>
  <c r="E147" i="7"/>
  <c r="F147" i="7" s="1"/>
  <c r="E152" i="7"/>
  <c r="F152" i="7" s="1"/>
  <c r="E181" i="7"/>
  <c r="H186" i="7"/>
  <c r="E189" i="7"/>
  <c r="F189" i="7" s="1"/>
  <c r="E198" i="7"/>
  <c r="H202" i="7"/>
  <c r="E41" i="7"/>
  <c r="E45" i="7"/>
  <c r="F45" i="7" s="1"/>
  <c r="E49" i="7"/>
  <c r="F49" i="7" s="1"/>
  <c r="K52" i="7"/>
  <c r="K55" i="7"/>
  <c r="K60" i="7"/>
  <c r="L60" i="7" s="1"/>
  <c r="H147" i="7"/>
  <c r="H152" i="7"/>
  <c r="H181" i="7"/>
  <c r="E184" i="7"/>
  <c r="F184" i="7" s="1"/>
  <c r="K186" i="7"/>
  <c r="H189" i="7"/>
  <c r="E192" i="7"/>
  <c r="F192" i="7" s="1"/>
  <c r="E195" i="7"/>
  <c r="F195" i="7" s="1"/>
  <c r="H198" i="7"/>
  <c r="I198" i="7" s="1"/>
  <c r="E203" i="7"/>
  <c r="E201" i="7"/>
  <c r="E183" i="7"/>
  <c r="F183" i="7" s="1"/>
  <c r="I169" i="7"/>
  <c r="H184" i="7"/>
  <c r="E42" i="7"/>
  <c r="E50" i="7"/>
  <c r="F50" i="7" s="1"/>
  <c r="K56" i="7"/>
  <c r="E149" i="7"/>
  <c r="E154" i="7"/>
  <c r="F154" i="7" s="1"/>
  <c r="H164" i="7"/>
  <c r="I164" i="7" s="1"/>
  <c r="E182" i="7"/>
  <c r="E190" i="7"/>
  <c r="E196" i="7"/>
  <c r="E199" i="7"/>
  <c r="F199" i="7" s="1"/>
  <c r="H204" i="7"/>
  <c r="I204" i="7" s="1"/>
  <c r="K46" i="7"/>
  <c r="L46" i="7" s="1"/>
  <c r="H50" i="7"/>
  <c r="I50" i="7" s="1"/>
  <c r="K53" i="7"/>
  <c r="L53" i="7" s="1"/>
  <c r="E57" i="7"/>
  <c r="H62" i="7"/>
  <c r="H145" i="7"/>
  <c r="I145" i="7" s="1"/>
  <c r="H149" i="7"/>
  <c r="H154" i="7"/>
  <c r="H167" i="7"/>
  <c r="I167" i="7" s="1"/>
  <c r="L187" i="7"/>
  <c r="H182" i="7"/>
  <c r="I182" i="7" s="1"/>
  <c r="E185" i="7"/>
  <c r="K187" i="7"/>
  <c r="H190" i="7"/>
  <c r="I190" i="7" s="1"/>
  <c r="E193" i="7"/>
  <c r="F193" i="7" s="1"/>
  <c r="H196" i="7"/>
  <c r="E200" i="7"/>
  <c r="F200" i="7" s="1"/>
  <c r="E205" i="7"/>
  <c r="F205" i="7" s="1"/>
  <c r="E197" i="7"/>
  <c r="F197" i="7" s="1"/>
  <c r="E187" i="7"/>
  <c r="H192" i="7"/>
  <c r="I192" i="7" s="1"/>
  <c r="M192" i="7" s="1"/>
  <c r="H203" i="7"/>
  <c r="E46" i="7"/>
  <c r="F46" i="7" s="1"/>
  <c r="H187" i="7"/>
  <c r="E39" i="7"/>
  <c r="E43" i="7"/>
  <c r="F43" i="7" s="1"/>
  <c r="E47" i="7"/>
  <c r="F47" i="7" s="1"/>
  <c r="E51" i="7"/>
  <c r="E54" i="7"/>
  <c r="F54" i="7" s="1"/>
  <c r="K57" i="7"/>
  <c r="H63" i="7"/>
  <c r="I63" i="7" s="1"/>
  <c r="E146" i="7"/>
  <c r="F146" i="7" s="1"/>
  <c r="H150" i="7"/>
  <c r="I150" i="7" s="1"/>
  <c r="K154" i="7"/>
  <c r="L154" i="7" s="1"/>
  <c r="H168" i="7"/>
  <c r="I168" i="7" s="1"/>
  <c r="E180" i="7"/>
  <c r="K182" i="7"/>
  <c r="L182" i="7" s="1"/>
  <c r="H185" i="7"/>
  <c r="E188" i="7"/>
  <c r="F188" i="7" s="1"/>
  <c r="K190" i="7"/>
  <c r="L190" i="7" s="1"/>
  <c r="H193" i="7"/>
  <c r="I193" i="7" s="1"/>
  <c r="K196" i="7"/>
  <c r="L196" i="7" s="1"/>
  <c r="H200" i="7"/>
  <c r="I200" i="7" s="1"/>
  <c r="E206" i="7"/>
  <c r="E202" i="7"/>
  <c r="H74" i="7"/>
  <c r="I74" i="7" s="1"/>
  <c r="H85" i="7"/>
  <c r="I85" i="7" s="1"/>
  <c r="K93" i="7"/>
  <c r="K153" i="7"/>
  <c r="L153" i="7" s="1"/>
  <c r="H159" i="7"/>
  <c r="I159" i="7" s="1"/>
  <c r="K171" i="7"/>
  <c r="L171" i="7" s="1"/>
  <c r="F126" i="7"/>
  <c r="K94" i="7"/>
  <c r="L94" i="7" s="1"/>
  <c r="H160" i="7"/>
  <c r="L180" i="7"/>
  <c r="H96" i="7"/>
  <c r="L188" i="7"/>
  <c r="H163" i="7"/>
  <c r="E92" i="7"/>
  <c r="F92" i="7" s="1"/>
  <c r="K162" i="7"/>
  <c r="K167" i="7"/>
  <c r="L167" i="7" s="1"/>
  <c r="L192" i="7"/>
  <c r="H86" i="7"/>
  <c r="I86" i="7" s="1"/>
  <c r="K148" i="7"/>
  <c r="L148" i="7" s="1"/>
  <c r="K151" i="7"/>
  <c r="L151" i="7" s="1"/>
  <c r="K157" i="7"/>
  <c r="L157" i="7" s="1"/>
  <c r="K204" i="7"/>
  <c r="L204" i="7" s="1"/>
  <c r="E60" i="7"/>
  <c r="F60" i="7" s="1"/>
  <c r="E65" i="7"/>
  <c r="E84" i="7"/>
  <c r="E88" i="7"/>
  <c r="F88" i="7" s="1"/>
  <c r="H98" i="7"/>
  <c r="I98" i="7" s="1"/>
  <c r="K155" i="7"/>
  <c r="L155" i="7" s="1"/>
  <c r="E87" i="7"/>
  <c r="F87" i="7" s="1"/>
  <c r="F149" i="7"/>
  <c r="I41" i="7"/>
  <c r="F84" i="7"/>
  <c r="K149" i="7"/>
  <c r="L149" i="7" s="1"/>
  <c r="K152" i="7"/>
  <c r="L152" i="7" s="1"/>
  <c r="E156" i="7"/>
  <c r="F156" i="7" s="1"/>
  <c r="K159" i="7"/>
  <c r="L159" i="7" s="1"/>
  <c r="K164" i="7"/>
  <c r="K169" i="7"/>
  <c r="L169" i="7" s="1"/>
  <c r="H84" i="7"/>
  <c r="I84" i="7" s="1"/>
  <c r="M84" i="7" s="1"/>
  <c r="E89" i="7"/>
  <c r="F89" i="7" s="1"/>
  <c r="E99" i="7"/>
  <c r="F99" i="7" s="1"/>
  <c r="K147" i="7"/>
  <c r="L147" i="7" s="1"/>
  <c r="E153" i="7"/>
  <c r="F153" i="7" s="1"/>
  <c r="H166" i="7"/>
  <c r="I166" i="7" s="1"/>
  <c r="H170" i="7"/>
  <c r="I170" i="7" s="1"/>
  <c r="I205" i="7"/>
  <c r="K163" i="7"/>
  <c r="L163" i="7" s="1"/>
  <c r="E85" i="7"/>
  <c r="F85" i="7" s="1"/>
  <c r="E91" i="7"/>
  <c r="F91" i="7" s="1"/>
  <c r="H99" i="7"/>
  <c r="I99" i="7" s="1"/>
  <c r="K145" i="7"/>
  <c r="L145" i="7" s="1"/>
  <c r="E148" i="7"/>
  <c r="F148" i="7" s="1"/>
  <c r="K150" i="7"/>
  <c r="L150" i="7" s="1"/>
  <c r="K156" i="7"/>
  <c r="L156" i="7" s="1"/>
  <c r="K160" i="7"/>
  <c r="L160" i="7" s="1"/>
  <c r="K166" i="7"/>
  <c r="L166" i="7" s="1"/>
  <c r="K170" i="7"/>
  <c r="I156" i="1"/>
  <c r="H148" i="1"/>
  <c r="F157" i="1"/>
  <c r="H152" i="1"/>
  <c r="H164" i="1"/>
  <c r="E195" i="1"/>
  <c r="F195" i="1" s="1"/>
  <c r="E125" i="1"/>
  <c r="F125" i="1" s="1"/>
  <c r="H22" i="1"/>
  <c r="E62" i="1"/>
  <c r="H149" i="1"/>
  <c r="H153" i="1"/>
  <c r="H157" i="1"/>
  <c r="E126" i="1"/>
  <c r="H23" i="1"/>
  <c r="I23" i="1" s="1"/>
  <c r="E64" i="1"/>
  <c r="H162" i="1"/>
  <c r="I162" i="1" s="1"/>
  <c r="H167" i="1"/>
  <c r="E130" i="1"/>
  <c r="H16" i="1"/>
  <c r="H24" i="1"/>
  <c r="E66" i="1"/>
  <c r="H150" i="1"/>
  <c r="I150" i="1" s="1"/>
  <c r="H154" i="1"/>
  <c r="H158" i="1"/>
  <c r="I158" i="1" s="1"/>
  <c r="E120" i="1"/>
  <c r="E135" i="1"/>
  <c r="H17" i="1"/>
  <c r="H27" i="1"/>
  <c r="H146" i="1"/>
  <c r="E159" i="1"/>
  <c r="F159" i="1" s="1"/>
  <c r="E163" i="1"/>
  <c r="E169" i="1"/>
  <c r="H18" i="1"/>
  <c r="H30" i="1"/>
  <c r="H151" i="1"/>
  <c r="H159" i="1"/>
  <c r="H163" i="1"/>
  <c r="H169" i="1"/>
  <c r="I169" i="1" s="1"/>
  <c r="H180" i="1"/>
  <c r="H161" i="1"/>
  <c r="H147" i="1"/>
  <c r="K151" i="1"/>
  <c r="H156" i="1"/>
  <c r="E160" i="1"/>
  <c r="E164" i="1"/>
  <c r="E171" i="1"/>
  <c r="F171" i="1" s="1"/>
  <c r="E191" i="1"/>
  <c r="H40" i="1"/>
  <c r="I40" i="1" s="1"/>
  <c r="H44" i="1"/>
  <c r="H49" i="1"/>
  <c r="H53" i="1"/>
  <c r="H58" i="1"/>
  <c r="E186" i="1"/>
  <c r="F186" i="1" s="1"/>
  <c r="E193" i="1"/>
  <c r="F193" i="1" s="1"/>
  <c r="E206" i="1"/>
  <c r="H54" i="1"/>
  <c r="K79" i="1"/>
  <c r="K87" i="1"/>
  <c r="K90" i="1"/>
  <c r="K153" i="1"/>
  <c r="H160" i="1"/>
  <c r="H166" i="1"/>
  <c r="I166" i="1" s="1"/>
  <c r="E170" i="1"/>
  <c r="K187" i="1"/>
  <c r="L187" i="1" s="1"/>
  <c r="K194" i="1"/>
  <c r="L194" i="1" s="1"/>
  <c r="K206" i="1"/>
  <c r="E127" i="1"/>
  <c r="H45" i="1"/>
  <c r="H50" i="1"/>
  <c r="I50" i="1" s="1"/>
  <c r="E55" i="1"/>
  <c r="F55" i="1" s="1"/>
  <c r="H59" i="1"/>
  <c r="H66" i="1"/>
  <c r="K160" i="1"/>
  <c r="H170" i="1"/>
  <c r="K188" i="1"/>
  <c r="E128" i="1"/>
  <c r="H41" i="1"/>
  <c r="H55" i="1"/>
  <c r="H60" i="1"/>
  <c r="K100" i="1"/>
  <c r="K170" i="1"/>
  <c r="K190" i="1"/>
  <c r="K195" i="1"/>
  <c r="E131" i="1"/>
  <c r="K8" i="1"/>
  <c r="L8" i="1" s="1"/>
  <c r="F57" i="1"/>
  <c r="H47" i="1"/>
  <c r="H61" i="1"/>
  <c r="H97" i="1"/>
  <c r="H101" i="1"/>
  <c r="H145" i="1"/>
  <c r="E149" i="1"/>
  <c r="E152" i="1"/>
  <c r="F152" i="1" s="1"/>
  <c r="M152" i="1" s="1"/>
  <c r="H155" i="1"/>
  <c r="K158" i="1"/>
  <c r="L158" i="1" s="1"/>
  <c r="K161" i="1"/>
  <c r="L161" i="1" s="1"/>
  <c r="E165" i="1"/>
  <c r="H171" i="1"/>
  <c r="K180" i="1"/>
  <c r="L180" i="1" s="1"/>
  <c r="K191" i="1"/>
  <c r="L191" i="1" s="1"/>
  <c r="H201" i="1"/>
  <c r="I201" i="1" s="1"/>
  <c r="K77" i="1"/>
  <c r="K81" i="1"/>
  <c r="L81" i="1" s="1"/>
  <c r="K85" i="1"/>
  <c r="K97" i="1"/>
  <c r="K145" i="1"/>
  <c r="H165" i="1"/>
  <c r="E185" i="1"/>
  <c r="F185" i="1" s="1"/>
  <c r="E192" i="1"/>
  <c r="F192" i="1" s="1"/>
  <c r="H202" i="1"/>
  <c r="I52" i="1"/>
  <c r="H25" i="1"/>
  <c r="I25" i="1" s="1"/>
  <c r="L40" i="1"/>
  <c r="E53" i="1"/>
  <c r="H57" i="1"/>
  <c r="H63" i="1"/>
  <c r="I101" i="1"/>
  <c r="K89" i="1"/>
  <c r="K149" i="1"/>
  <c r="L149" i="1" s="1"/>
  <c r="K165" i="1"/>
  <c r="K185" i="1"/>
  <c r="L185" i="1" s="1"/>
  <c r="K192" i="1"/>
  <c r="K205" i="1"/>
  <c r="F163" i="1"/>
  <c r="E9" i="1"/>
  <c r="F9" i="1" s="1"/>
  <c r="E13" i="1"/>
  <c r="K47" i="1"/>
  <c r="K54" i="1"/>
  <c r="K57" i="1"/>
  <c r="K64" i="1"/>
  <c r="L64" i="1" s="1"/>
  <c r="H77" i="1"/>
  <c r="K82" i="1"/>
  <c r="L82" i="1" s="1"/>
  <c r="H85" i="1"/>
  <c r="I85" i="1" s="1"/>
  <c r="H90" i="1"/>
  <c r="K95" i="1"/>
  <c r="H98" i="1"/>
  <c r="K146" i="1"/>
  <c r="L146" i="1" s="1"/>
  <c r="K154" i="1"/>
  <c r="K156" i="1"/>
  <c r="K186" i="1"/>
  <c r="L186" i="1" s="1"/>
  <c r="H196" i="1"/>
  <c r="K201" i="1"/>
  <c r="F204" i="1"/>
  <c r="E17" i="1"/>
  <c r="F17" i="1" s="1"/>
  <c r="K163" i="1"/>
  <c r="K168" i="1"/>
  <c r="L168" i="1" s="1"/>
  <c r="K61" i="1"/>
  <c r="L151" i="1"/>
  <c r="E10" i="1"/>
  <c r="K13" i="1"/>
  <c r="K48" i="1"/>
  <c r="L48" i="1" s="1"/>
  <c r="K58" i="1"/>
  <c r="L58" i="1" s="1"/>
  <c r="H75" i="1"/>
  <c r="H83" i="1"/>
  <c r="K93" i="1"/>
  <c r="H96" i="1"/>
  <c r="K152" i="1"/>
  <c r="K159" i="1"/>
  <c r="L159" i="1" s="1"/>
  <c r="K166" i="1"/>
  <c r="K171" i="1"/>
  <c r="H198" i="1"/>
  <c r="H203" i="1"/>
  <c r="I203" i="1" s="1"/>
  <c r="K5" i="1"/>
  <c r="E14" i="1"/>
  <c r="K41" i="1"/>
  <c r="L41" i="1" s="1"/>
  <c r="K45" i="1"/>
  <c r="L45" i="1" s="1"/>
  <c r="K52" i="1"/>
  <c r="K55" i="1"/>
  <c r="K62" i="1"/>
  <c r="K75" i="1"/>
  <c r="L75" i="1" s="1"/>
  <c r="H78" i="1"/>
  <c r="K83" i="1"/>
  <c r="H86" i="1"/>
  <c r="I86" i="1" s="1"/>
  <c r="H91" i="1"/>
  <c r="I91" i="1" s="1"/>
  <c r="K96" i="1"/>
  <c r="H99" i="1"/>
  <c r="K101" i="1"/>
  <c r="K147" i="1"/>
  <c r="L147" i="1" s="1"/>
  <c r="I155" i="1"/>
  <c r="I157" i="1"/>
  <c r="M157" i="1" s="1"/>
  <c r="F162" i="1"/>
  <c r="E184" i="1"/>
  <c r="F184" i="1" s="1"/>
  <c r="K189" i="1"/>
  <c r="L189" i="1" s="1"/>
  <c r="K193" i="1"/>
  <c r="H199" i="1"/>
  <c r="H204" i="1"/>
  <c r="I204" i="1" s="1"/>
  <c r="M204" i="1" s="1"/>
  <c r="H121" i="1"/>
  <c r="E129" i="1"/>
  <c r="E11" i="1"/>
  <c r="F11" i="1" s="1"/>
  <c r="E30" i="1"/>
  <c r="F30" i="1" s="1"/>
  <c r="K78" i="1"/>
  <c r="H81" i="1"/>
  <c r="K86" i="1"/>
  <c r="K91" i="1"/>
  <c r="L91" i="1" s="1"/>
  <c r="H94" i="1"/>
  <c r="I145" i="1"/>
  <c r="K150" i="1"/>
  <c r="L150" i="1" s="1"/>
  <c r="K155" i="1"/>
  <c r="L155" i="1" s="1"/>
  <c r="K157" i="1"/>
  <c r="K164" i="1"/>
  <c r="K184" i="1"/>
  <c r="L184" i="1" s="1"/>
  <c r="E190" i="1"/>
  <c r="F190" i="1" s="1"/>
  <c r="E194" i="1"/>
  <c r="F194" i="1" s="1"/>
  <c r="K199" i="1"/>
  <c r="L199" i="1" s="1"/>
  <c r="E205" i="1"/>
  <c r="F205" i="1" s="1"/>
  <c r="E15" i="1"/>
  <c r="K59" i="1"/>
  <c r="K63" i="1"/>
  <c r="L63" i="1" s="1"/>
  <c r="L169" i="1"/>
  <c r="H200" i="1"/>
  <c r="I200" i="1" s="1"/>
  <c r="F161" i="1"/>
  <c r="E12" i="1"/>
  <c r="F12" i="1" s="1"/>
  <c r="E31" i="1"/>
  <c r="F31" i="1" s="1"/>
  <c r="K46" i="1"/>
  <c r="L46" i="1" s="1"/>
  <c r="K53" i="1"/>
  <c r="F90" i="1"/>
  <c r="H79" i="1"/>
  <c r="H87" i="1"/>
  <c r="I87" i="1" s="1"/>
  <c r="H92" i="1"/>
  <c r="K148" i="1"/>
  <c r="L148" i="1" s="1"/>
  <c r="L167" i="1"/>
  <c r="F191" i="1"/>
  <c r="K200" i="1"/>
  <c r="F206" i="1"/>
  <c r="I62" i="7"/>
  <c r="H65" i="7"/>
  <c r="I65" i="7" s="1"/>
  <c r="I96" i="7"/>
  <c r="E100" i="7"/>
  <c r="F100" i="7" s="1"/>
  <c r="L48" i="7"/>
  <c r="I42" i="7"/>
  <c r="K62" i="7"/>
  <c r="L62" i="7" s="1"/>
  <c r="E86" i="7"/>
  <c r="F86" i="7" s="1"/>
  <c r="H97" i="7"/>
  <c r="I97" i="7" s="1"/>
  <c r="E155" i="7"/>
  <c r="F155" i="7" s="1"/>
  <c r="H161" i="7"/>
  <c r="I161" i="7" s="1"/>
  <c r="H165" i="7"/>
  <c r="I165" i="7" s="1"/>
  <c r="K168" i="7"/>
  <c r="L168" i="7" s="1"/>
  <c r="E171" i="7"/>
  <c r="F171" i="7" s="1"/>
  <c r="L186" i="7"/>
  <c r="H197" i="7"/>
  <c r="I197" i="7" s="1"/>
  <c r="H199" i="7"/>
  <c r="I199" i="7" s="1"/>
  <c r="H201" i="7"/>
  <c r="I201" i="7" s="1"/>
  <c r="K203" i="7"/>
  <c r="H206" i="7"/>
  <c r="I206" i="7" s="1"/>
  <c r="I60" i="7"/>
  <c r="K74" i="7"/>
  <c r="L74" i="7" s="1"/>
  <c r="E90" i="7"/>
  <c r="F90" i="7" s="1"/>
  <c r="H100" i="7"/>
  <c r="I100" i="7" s="1"/>
  <c r="E150" i="7"/>
  <c r="F150" i="7" s="1"/>
  <c r="H155" i="7"/>
  <c r="I155" i="7" s="1"/>
  <c r="H158" i="7"/>
  <c r="I158" i="7" s="1"/>
  <c r="K161" i="7"/>
  <c r="L161" i="7" s="1"/>
  <c r="H195" i="7"/>
  <c r="I195" i="7" s="1"/>
  <c r="K199" i="7"/>
  <c r="L199" i="7" s="1"/>
  <c r="K201" i="7"/>
  <c r="L201" i="7" s="1"/>
  <c r="F98" i="7"/>
  <c r="I95" i="7"/>
  <c r="I40" i="7"/>
  <c r="I51" i="7"/>
  <c r="L83" i="7"/>
  <c r="F151" i="7"/>
  <c r="F194" i="7"/>
  <c r="I160" i="7"/>
  <c r="K58" i="7"/>
  <c r="L58" i="7" s="1"/>
  <c r="K61" i="7"/>
  <c r="L61" i="7" s="1"/>
  <c r="H64" i="7"/>
  <c r="I64" i="7" s="1"/>
  <c r="E170" i="7"/>
  <c r="H194" i="7"/>
  <c r="I194" i="7" s="1"/>
  <c r="M194" i="7" s="1"/>
  <c r="I196" i="7"/>
  <c r="K200" i="7"/>
  <c r="L200" i="7" s="1"/>
  <c r="K202" i="7"/>
  <c r="L202" i="7" s="1"/>
  <c r="I180" i="7"/>
  <c r="I191" i="7"/>
  <c r="F196" i="7"/>
  <c r="M196" i="7" s="1"/>
  <c r="F198" i="7"/>
  <c r="L203" i="7"/>
  <c r="K205" i="7"/>
  <c r="L205" i="7" s="1"/>
  <c r="F181" i="7"/>
  <c r="F182" i="7"/>
  <c r="L206" i="7"/>
  <c r="F185" i="7"/>
  <c r="I181" i="7"/>
  <c r="I183" i="7"/>
  <c r="F187" i="7"/>
  <c r="L193" i="7"/>
  <c r="L194" i="7"/>
  <c r="F201" i="7"/>
  <c r="I184" i="7"/>
  <c r="I185" i="7"/>
  <c r="I186" i="7"/>
  <c r="L198" i="7"/>
  <c r="F202" i="7"/>
  <c r="F203" i="7"/>
  <c r="F204" i="7"/>
  <c r="L181" i="7"/>
  <c r="L183" i="7"/>
  <c r="I187" i="7"/>
  <c r="I188" i="7"/>
  <c r="I189" i="7"/>
  <c r="F206" i="7"/>
  <c r="F180" i="7"/>
  <c r="L184" i="7"/>
  <c r="L185" i="7"/>
  <c r="F190" i="7"/>
  <c r="F191" i="7"/>
  <c r="M191" i="7" s="1"/>
  <c r="I202" i="7"/>
  <c r="I203" i="7"/>
  <c r="I162" i="7"/>
  <c r="I156" i="7"/>
  <c r="I157" i="7"/>
  <c r="F163" i="7"/>
  <c r="L164" i="7"/>
  <c r="L165" i="7"/>
  <c r="I171" i="7"/>
  <c r="L170" i="7"/>
  <c r="E145" i="7"/>
  <c r="F145" i="7" s="1"/>
  <c r="I147" i="7"/>
  <c r="L158" i="7"/>
  <c r="E164" i="7"/>
  <c r="F164" i="7" s="1"/>
  <c r="E165" i="7"/>
  <c r="F165" i="7" s="1"/>
  <c r="E166" i="7"/>
  <c r="F166" i="7" s="1"/>
  <c r="I163" i="7"/>
  <c r="I149" i="7"/>
  <c r="L162" i="7"/>
  <c r="E167" i="7"/>
  <c r="F167" i="7" s="1"/>
  <c r="E168" i="7"/>
  <c r="F168" i="7" s="1"/>
  <c r="E169" i="7"/>
  <c r="F169" i="7" s="1"/>
  <c r="L146" i="7"/>
  <c r="I152" i="7"/>
  <c r="I153" i="7"/>
  <c r="I154" i="7"/>
  <c r="F157" i="7"/>
  <c r="E158" i="7"/>
  <c r="F158" i="7" s="1"/>
  <c r="E159" i="7"/>
  <c r="F159" i="7" s="1"/>
  <c r="E160" i="7"/>
  <c r="F160" i="7" s="1"/>
  <c r="F170" i="7"/>
  <c r="E161" i="7"/>
  <c r="F161" i="7" s="1"/>
  <c r="E162" i="7"/>
  <c r="F162" i="7" s="1"/>
  <c r="E75" i="7"/>
  <c r="F75" i="7" s="1"/>
  <c r="E76" i="7"/>
  <c r="F76" i="7" s="1"/>
  <c r="E77" i="7"/>
  <c r="F77" i="7" s="1"/>
  <c r="H87" i="7"/>
  <c r="I87" i="7" s="1"/>
  <c r="H88" i="7"/>
  <c r="I88" i="7" s="1"/>
  <c r="H89" i="7"/>
  <c r="I89" i="7" s="1"/>
  <c r="L93" i="7"/>
  <c r="K96" i="7"/>
  <c r="L96" i="7" s="1"/>
  <c r="K97" i="7"/>
  <c r="L97" i="7" s="1"/>
  <c r="K98" i="7"/>
  <c r="L98" i="7" s="1"/>
  <c r="K95" i="7"/>
  <c r="L95" i="7" s="1"/>
  <c r="E78" i="7"/>
  <c r="F78" i="7" s="1"/>
  <c r="E79" i="7"/>
  <c r="F79" i="7" s="1"/>
  <c r="E80" i="7"/>
  <c r="F80" i="7" s="1"/>
  <c r="K84" i="7"/>
  <c r="L84" i="7" s="1"/>
  <c r="K85" i="7"/>
  <c r="L85" i="7" s="1"/>
  <c r="K86" i="7"/>
  <c r="L86" i="7" s="1"/>
  <c r="H90" i="7"/>
  <c r="I90" i="7" s="1"/>
  <c r="H91" i="7"/>
  <c r="I91" i="7" s="1"/>
  <c r="H92" i="7"/>
  <c r="I92" i="7" s="1"/>
  <c r="K99" i="7"/>
  <c r="L99" i="7" s="1"/>
  <c r="K100" i="7"/>
  <c r="L100" i="7" s="1"/>
  <c r="H75" i="7"/>
  <c r="I75" i="7" s="1"/>
  <c r="H76" i="7"/>
  <c r="I76" i="7" s="1"/>
  <c r="H77" i="7"/>
  <c r="I77" i="7" s="1"/>
  <c r="E81" i="7"/>
  <c r="E82" i="7"/>
  <c r="F82" i="7" s="1"/>
  <c r="E83" i="7"/>
  <c r="F83" i="7" s="1"/>
  <c r="K87" i="7"/>
  <c r="L87" i="7" s="1"/>
  <c r="K88" i="7"/>
  <c r="L88" i="7" s="1"/>
  <c r="K89" i="7"/>
  <c r="L89" i="7" s="1"/>
  <c r="E74" i="7"/>
  <c r="F74" i="7" s="1"/>
  <c r="H78" i="7"/>
  <c r="I78" i="7" s="1"/>
  <c r="H79" i="7"/>
  <c r="I79" i="7" s="1"/>
  <c r="H80" i="7"/>
  <c r="I80" i="7" s="1"/>
  <c r="F81" i="7"/>
  <c r="K90" i="7"/>
  <c r="L90" i="7" s="1"/>
  <c r="K91" i="7"/>
  <c r="L91" i="7" s="1"/>
  <c r="K92" i="7"/>
  <c r="L92" i="7" s="1"/>
  <c r="E93" i="7"/>
  <c r="F93" i="7" s="1"/>
  <c r="E94" i="7"/>
  <c r="F94" i="7" s="1"/>
  <c r="E95" i="7"/>
  <c r="F95" i="7" s="1"/>
  <c r="K75" i="7"/>
  <c r="L75" i="7" s="1"/>
  <c r="K76" i="7"/>
  <c r="L76" i="7" s="1"/>
  <c r="K77" i="7"/>
  <c r="L77" i="7" s="1"/>
  <c r="H81" i="7"/>
  <c r="I81" i="7" s="1"/>
  <c r="H82" i="7"/>
  <c r="I82" i="7" s="1"/>
  <c r="H83" i="7"/>
  <c r="I83" i="7" s="1"/>
  <c r="E96" i="7"/>
  <c r="F96" i="7" s="1"/>
  <c r="E97" i="7"/>
  <c r="F97" i="7" s="1"/>
  <c r="K78" i="7"/>
  <c r="L78" i="7" s="1"/>
  <c r="K79" i="7"/>
  <c r="L79" i="7" s="1"/>
  <c r="K80" i="7"/>
  <c r="L80" i="7" s="1"/>
  <c r="H93" i="7"/>
  <c r="I93" i="7" s="1"/>
  <c r="H94" i="7"/>
  <c r="I94" i="7" s="1"/>
  <c r="K81" i="7"/>
  <c r="L81" i="7" s="1"/>
  <c r="K82" i="7"/>
  <c r="L82" i="7" s="1"/>
  <c r="L39" i="7"/>
  <c r="F55" i="7"/>
  <c r="F56" i="7"/>
  <c r="F57" i="7"/>
  <c r="L59" i="7"/>
  <c r="F40" i="7"/>
  <c r="F41" i="7"/>
  <c r="F42" i="7"/>
  <c r="M42" i="7" s="1"/>
  <c r="K49" i="7"/>
  <c r="L49" i="7" s="1"/>
  <c r="K50" i="7"/>
  <c r="L50" i="7" s="1"/>
  <c r="K51" i="7"/>
  <c r="L51" i="7" s="1"/>
  <c r="I52" i="7"/>
  <c r="I53" i="7"/>
  <c r="I54" i="7"/>
  <c r="H55" i="7"/>
  <c r="I55" i="7" s="1"/>
  <c r="H56" i="7"/>
  <c r="I56" i="7" s="1"/>
  <c r="H57" i="7"/>
  <c r="I57" i="7" s="1"/>
  <c r="L63" i="7"/>
  <c r="K64" i="7"/>
  <c r="L64" i="7" s="1"/>
  <c r="K65" i="7"/>
  <c r="L65" i="7" s="1"/>
  <c r="F44" i="7"/>
  <c r="L52" i="7"/>
  <c r="F39" i="7"/>
  <c r="K40" i="7"/>
  <c r="L40" i="7" s="1"/>
  <c r="K41" i="7"/>
  <c r="L41" i="7" s="1"/>
  <c r="K42" i="7"/>
  <c r="L42" i="7" s="1"/>
  <c r="I43" i="7"/>
  <c r="I45" i="7"/>
  <c r="H46" i="7"/>
  <c r="I46" i="7" s="1"/>
  <c r="H47" i="7"/>
  <c r="I47" i="7" s="1"/>
  <c r="H48" i="7"/>
  <c r="I48" i="7" s="1"/>
  <c r="L55" i="7"/>
  <c r="L56" i="7"/>
  <c r="L57" i="7"/>
  <c r="F58" i="7"/>
  <c r="E62" i="7"/>
  <c r="F62" i="7" s="1"/>
  <c r="F48" i="7"/>
  <c r="H39" i="7"/>
  <c r="I39" i="7" s="1"/>
  <c r="K43" i="7"/>
  <c r="L43" i="7" s="1"/>
  <c r="K44" i="7"/>
  <c r="L44" i="7" s="1"/>
  <c r="H58" i="7"/>
  <c r="I58" i="7" s="1"/>
  <c r="H59" i="7"/>
  <c r="I59" i="7" s="1"/>
  <c r="F61" i="7"/>
  <c r="F63" i="7"/>
  <c r="L45" i="7"/>
  <c r="F51" i="7"/>
  <c r="F64" i="7"/>
  <c r="F65" i="7"/>
  <c r="L47" i="7"/>
  <c r="F52" i="7"/>
  <c r="F53" i="7"/>
  <c r="L188" i="1"/>
  <c r="H190" i="1"/>
  <c r="I190" i="1" s="1"/>
  <c r="M190" i="1" s="1"/>
  <c r="H191" i="1"/>
  <c r="I191" i="1" s="1"/>
  <c r="H192" i="1"/>
  <c r="I192" i="1" s="1"/>
  <c r="E196" i="1"/>
  <c r="F196" i="1" s="1"/>
  <c r="E197" i="1"/>
  <c r="F197" i="1" s="1"/>
  <c r="E198" i="1"/>
  <c r="F198" i="1" s="1"/>
  <c r="I202" i="1"/>
  <c r="H205" i="1"/>
  <c r="I205" i="1" s="1"/>
  <c r="M205" i="1" s="1"/>
  <c r="H206" i="1"/>
  <c r="I206" i="1" s="1"/>
  <c r="M206" i="1" s="1"/>
  <c r="E181" i="1"/>
  <c r="F181" i="1" s="1"/>
  <c r="E182" i="1"/>
  <c r="F182" i="1" s="1"/>
  <c r="E183" i="1"/>
  <c r="F183" i="1" s="1"/>
  <c r="H193" i="1"/>
  <c r="I193" i="1" s="1"/>
  <c r="H194" i="1"/>
  <c r="I194" i="1" s="1"/>
  <c r="M194" i="1" s="1"/>
  <c r="H195" i="1"/>
  <c r="I195" i="1" s="1"/>
  <c r="M195" i="1" s="1"/>
  <c r="L200" i="1"/>
  <c r="L201" i="1"/>
  <c r="K202" i="1"/>
  <c r="L202" i="1" s="1"/>
  <c r="K203" i="1"/>
  <c r="L203" i="1" s="1"/>
  <c r="K204" i="1"/>
  <c r="L204" i="1" s="1"/>
  <c r="H181" i="1"/>
  <c r="I181" i="1" s="1"/>
  <c r="H182" i="1"/>
  <c r="I182" i="1" s="1"/>
  <c r="H183" i="1"/>
  <c r="I183" i="1" s="1"/>
  <c r="E188" i="1"/>
  <c r="F188" i="1" s="1"/>
  <c r="E189" i="1"/>
  <c r="F189" i="1" s="1"/>
  <c r="L190" i="1"/>
  <c r="L192" i="1"/>
  <c r="I196" i="1"/>
  <c r="I197" i="1"/>
  <c r="I198" i="1"/>
  <c r="L205" i="1"/>
  <c r="E180" i="1"/>
  <c r="F180" i="1" s="1"/>
  <c r="H184" i="1"/>
  <c r="I184" i="1" s="1"/>
  <c r="M184" i="1" s="1"/>
  <c r="N184" i="1" s="1"/>
  <c r="H185" i="1"/>
  <c r="I185" i="1" s="1"/>
  <c r="M185" i="1" s="1"/>
  <c r="N185" i="1" s="1"/>
  <c r="H186" i="1"/>
  <c r="I186" i="1" s="1"/>
  <c r="M186" i="1" s="1"/>
  <c r="L193" i="1"/>
  <c r="L195" i="1"/>
  <c r="K196" i="1"/>
  <c r="L196" i="1" s="1"/>
  <c r="K197" i="1"/>
  <c r="L197" i="1" s="1"/>
  <c r="K198" i="1"/>
  <c r="L198" i="1" s="1"/>
  <c r="E199" i="1"/>
  <c r="F199" i="1" s="1"/>
  <c r="M199" i="1" s="1"/>
  <c r="E200" i="1"/>
  <c r="F200" i="1" s="1"/>
  <c r="E201" i="1"/>
  <c r="F201" i="1" s="1"/>
  <c r="E187" i="1"/>
  <c r="F187" i="1" s="1"/>
  <c r="L206" i="1"/>
  <c r="K181" i="1"/>
  <c r="L181" i="1" s="1"/>
  <c r="K182" i="1"/>
  <c r="L182" i="1" s="1"/>
  <c r="H187" i="1"/>
  <c r="I187" i="1" s="1"/>
  <c r="H188" i="1"/>
  <c r="I188" i="1" s="1"/>
  <c r="E202" i="1"/>
  <c r="F202" i="1" s="1"/>
  <c r="E203" i="1"/>
  <c r="F203" i="1" s="1"/>
  <c r="I189" i="1"/>
  <c r="I180" i="1"/>
  <c r="I199" i="1"/>
  <c r="L152" i="1"/>
  <c r="L153" i="1"/>
  <c r="L154" i="1"/>
  <c r="F158" i="1"/>
  <c r="F160" i="1"/>
  <c r="L164" i="1"/>
  <c r="L165" i="1"/>
  <c r="L166" i="1"/>
  <c r="I170" i="1"/>
  <c r="I171" i="1"/>
  <c r="F146" i="1"/>
  <c r="F147" i="1"/>
  <c r="F148" i="1"/>
  <c r="I159" i="1"/>
  <c r="I160" i="1"/>
  <c r="L170" i="1"/>
  <c r="L171" i="1"/>
  <c r="L145" i="1"/>
  <c r="F149" i="1"/>
  <c r="F150" i="1"/>
  <c r="F151" i="1"/>
  <c r="M151" i="1" s="1"/>
  <c r="L156" i="1"/>
  <c r="N156" i="1" s="1"/>
  <c r="L157" i="1"/>
  <c r="I161" i="1"/>
  <c r="M161" i="1" s="1"/>
  <c r="I163" i="1"/>
  <c r="M163" i="1" s="1"/>
  <c r="I146" i="1"/>
  <c r="I147" i="1"/>
  <c r="I148" i="1"/>
  <c r="F153" i="1"/>
  <c r="F154" i="1"/>
  <c r="L160" i="1"/>
  <c r="F164" i="1"/>
  <c r="F165" i="1"/>
  <c r="F166" i="1"/>
  <c r="I149" i="1"/>
  <c r="I151" i="1"/>
  <c r="L162" i="1"/>
  <c r="L163" i="1"/>
  <c r="F167" i="1"/>
  <c r="F168" i="1"/>
  <c r="F169" i="1"/>
  <c r="I152" i="1"/>
  <c r="I153" i="1"/>
  <c r="I154" i="1"/>
  <c r="I164" i="1"/>
  <c r="I165" i="1"/>
  <c r="F170" i="1"/>
  <c r="F145" i="1"/>
  <c r="F155" i="1"/>
  <c r="M155" i="1" s="1"/>
  <c r="F156" i="1"/>
  <c r="M156" i="1" s="1"/>
  <c r="I167" i="1"/>
  <c r="I168" i="1"/>
  <c r="L98" i="1"/>
  <c r="K27" i="1"/>
  <c r="L27" i="1" s="1"/>
  <c r="H127" i="1"/>
  <c r="L84" i="1"/>
  <c r="H110" i="1"/>
  <c r="H114" i="1"/>
  <c r="I114" i="1" s="1"/>
  <c r="H118" i="1"/>
  <c r="H122" i="1"/>
  <c r="I122" i="1" s="1"/>
  <c r="H133" i="1"/>
  <c r="K6" i="1"/>
  <c r="L6" i="1" s="1"/>
  <c r="K11" i="1"/>
  <c r="L11" i="1" s="1"/>
  <c r="K20" i="1"/>
  <c r="K24" i="1"/>
  <c r="L24" i="1" s="1"/>
  <c r="H28" i="1"/>
  <c r="I28" i="1" s="1"/>
  <c r="K30" i="1"/>
  <c r="L30" i="1" s="1"/>
  <c r="E44" i="1"/>
  <c r="H62" i="1"/>
  <c r="H64" i="1"/>
  <c r="I64" i="1" s="1"/>
  <c r="K66" i="1"/>
  <c r="L66" i="1" s="1"/>
  <c r="I75" i="1"/>
  <c r="F92" i="1"/>
  <c r="H113" i="1"/>
  <c r="I113" i="1" s="1"/>
  <c r="K19" i="1"/>
  <c r="L19" i="1" s="1"/>
  <c r="L96" i="1"/>
  <c r="F52" i="1"/>
  <c r="M52" i="1" s="1"/>
  <c r="H134" i="1"/>
  <c r="I134" i="1" s="1"/>
  <c r="E47" i="1"/>
  <c r="F47" i="1" s="1"/>
  <c r="E51" i="1"/>
  <c r="F51" i="1" s="1"/>
  <c r="L94" i="1"/>
  <c r="H111" i="1"/>
  <c r="I111" i="1" s="1"/>
  <c r="H115" i="1"/>
  <c r="H119" i="1"/>
  <c r="K9" i="1"/>
  <c r="K17" i="1"/>
  <c r="L17" i="1" s="1"/>
  <c r="K21" i="1"/>
  <c r="L21" i="1" s="1"/>
  <c r="K25" i="1"/>
  <c r="L25" i="1" s="1"/>
  <c r="H31" i="1"/>
  <c r="E40" i="1"/>
  <c r="F40" i="1" s="1"/>
  <c r="M40" i="1" s="1"/>
  <c r="N40" i="1" s="1"/>
  <c r="E42" i="1"/>
  <c r="E56" i="1"/>
  <c r="F56" i="1" s="1"/>
  <c r="E58" i="1"/>
  <c r="F58" i="1" s="1"/>
  <c r="L62" i="1"/>
  <c r="F88" i="1"/>
  <c r="L99" i="1"/>
  <c r="K23" i="1"/>
  <c r="L23" i="1" s="1"/>
  <c r="H128" i="1"/>
  <c r="I128" i="1" s="1"/>
  <c r="K28" i="1"/>
  <c r="L28" i="1" s="1"/>
  <c r="E60" i="1"/>
  <c r="F60" i="1" s="1"/>
  <c r="H129" i="1"/>
  <c r="I129" i="1" s="1"/>
  <c r="H135" i="1"/>
  <c r="I135" i="1" s="1"/>
  <c r="I29" i="1"/>
  <c r="K7" i="1"/>
  <c r="L7" i="1" s="1"/>
  <c r="F10" i="1"/>
  <c r="K12" i="1"/>
  <c r="L12" i="1" s="1"/>
  <c r="H26" i="1"/>
  <c r="I26" i="1" s="1"/>
  <c r="K31" i="1"/>
  <c r="L31" i="1" s="1"/>
  <c r="E45" i="1"/>
  <c r="F45" i="1" s="1"/>
  <c r="I51" i="1"/>
  <c r="E63" i="1"/>
  <c r="F63" i="1" s="1"/>
  <c r="E65" i="1"/>
  <c r="F65" i="1" s="1"/>
  <c r="L83" i="1"/>
  <c r="F93" i="1"/>
  <c r="H117" i="1"/>
  <c r="L119" i="1"/>
  <c r="K16" i="1"/>
  <c r="L16" i="1" s="1"/>
  <c r="K14" i="1"/>
  <c r="L14" i="1" s="1"/>
  <c r="H112" i="1"/>
  <c r="H116" i="1"/>
  <c r="I116" i="1" s="1"/>
  <c r="H120" i="1"/>
  <c r="H136" i="1"/>
  <c r="I136" i="1" s="1"/>
  <c r="K15" i="1"/>
  <c r="L15" i="1" s="1"/>
  <c r="K18" i="1"/>
  <c r="L18" i="1" s="1"/>
  <c r="K22" i="1"/>
  <c r="L22" i="1" s="1"/>
  <c r="K26" i="1"/>
  <c r="K29" i="1"/>
  <c r="L29" i="1" s="1"/>
  <c r="L47" i="1"/>
  <c r="L49" i="1"/>
  <c r="E54" i="1"/>
  <c r="E61" i="1"/>
  <c r="F61" i="1" s="1"/>
  <c r="F87" i="1"/>
  <c r="L97" i="1"/>
  <c r="H132" i="1"/>
  <c r="I132" i="1" s="1"/>
  <c r="H126" i="1"/>
  <c r="H130" i="1"/>
  <c r="I130" i="1" s="1"/>
  <c r="E43" i="1"/>
  <c r="F43" i="1" s="1"/>
  <c r="E48" i="1"/>
  <c r="E50" i="1"/>
  <c r="F50" i="1" s="1"/>
  <c r="M50" i="1" s="1"/>
  <c r="I99" i="1"/>
  <c r="F91" i="1"/>
  <c r="L95" i="1"/>
  <c r="I100" i="1"/>
  <c r="F76" i="1"/>
  <c r="F77" i="1"/>
  <c r="F78" i="1"/>
  <c r="I88" i="1"/>
  <c r="I89" i="1"/>
  <c r="M89" i="1" s="1"/>
  <c r="I90" i="1"/>
  <c r="M90" i="1" s="1"/>
  <c r="L100" i="1"/>
  <c r="L101" i="1"/>
  <c r="F79" i="1"/>
  <c r="F80" i="1"/>
  <c r="F81" i="1"/>
  <c r="L85" i="1"/>
  <c r="L86" i="1"/>
  <c r="L87" i="1"/>
  <c r="I92" i="1"/>
  <c r="I93" i="1"/>
  <c r="I76" i="1"/>
  <c r="I77" i="1"/>
  <c r="I78" i="1"/>
  <c r="F82" i="1"/>
  <c r="F83" i="1"/>
  <c r="F84" i="1"/>
  <c r="L88" i="1"/>
  <c r="L89" i="1"/>
  <c r="L90" i="1"/>
  <c r="F94" i="1"/>
  <c r="F95" i="1"/>
  <c r="F96" i="1"/>
  <c r="I79" i="1"/>
  <c r="I80" i="1"/>
  <c r="I81" i="1"/>
  <c r="L92" i="1"/>
  <c r="L93" i="1"/>
  <c r="F97" i="1"/>
  <c r="F98" i="1"/>
  <c r="F99" i="1"/>
  <c r="L76" i="1"/>
  <c r="L77" i="1"/>
  <c r="L78" i="1"/>
  <c r="I82" i="1"/>
  <c r="I83" i="1"/>
  <c r="I84" i="1"/>
  <c r="I94" i="1"/>
  <c r="I95" i="1"/>
  <c r="I96" i="1"/>
  <c r="F100" i="1"/>
  <c r="F101" i="1"/>
  <c r="F75" i="1"/>
  <c r="M75" i="1" s="1"/>
  <c r="L79" i="1"/>
  <c r="L80" i="1"/>
  <c r="F85" i="1"/>
  <c r="M85" i="1" s="1"/>
  <c r="F86" i="1"/>
  <c r="I97" i="1"/>
  <c r="I98" i="1"/>
  <c r="F53" i="1"/>
  <c r="F54" i="1"/>
  <c r="L59" i="1"/>
  <c r="L60" i="1"/>
  <c r="L61" i="1"/>
  <c r="I65" i="1"/>
  <c r="I66" i="1"/>
  <c r="F41" i="1"/>
  <c r="F42" i="1"/>
  <c r="I53" i="1"/>
  <c r="I54" i="1"/>
  <c r="I55" i="1"/>
  <c r="L65" i="1"/>
  <c r="F44" i="1"/>
  <c r="M44" i="1" s="1"/>
  <c r="F46" i="1"/>
  <c r="L50" i="1"/>
  <c r="L51" i="1"/>
  <c r="L52" i="1"/>
  <c r="N52" i="1" s="1"/>
  <c r="I56" i="1"/>
  <c r="I57" i="1"/>
  <c r="M57" i="1" s="1"/>
  <c r="I58" i="1"/>
  <c r="I41" i="1"/>
  <c r="I42" i="1"/>
  <c r="I43" i="1"/>
  <c r="F48" i="1"/>
  <c r="F49" i="1"/>
  <c r="L53" i="1"/>
  <c r="L54" i="1"/>
  <c r="L55" i="1"/>
  <c r="F59" i="1"/>
  <c r="I44" i="1"/>
  <c r="I45" i="1"/>
  <c r="I46" i="1"/>
  <c r="L56" i="1"/>
  <c r="L57" i="1"/>
  <c r="F62" i="1"/>
  <c r="F64" i="1"/>
  <c r="L42" i="1"/>
  <c r="L43" i="1"/>
  <c r="I47" i="1"/>
  <c r="I48" i="1"/>
  <c r="I49" i="1"/>
  <c r="I59" i="1"/>
  <c r="I60" i="1"/>
  <c r="I61" i="1"/>
  <c r="F66" i="1"/>
  <c r="L44" i="1"/>
  <c r="I62" i="1"/>
  <c r="I63" i="1"/>
  <c r="I19" i="1"/>
  <c r="I13" i="1"/>
  <c r="I5" i="1"/>
  <c r="L5" i="1"/>
  <c r="E6" i="1"/>
  <c r="F6" i="1" s="1"/>
  <c r="E7" i="1"/>
  <c r="F7" i="1" s="1"/>
  <c r="E8" i="1"/>
  <c r="F8" i="1" s="1"/>
  <c r="I15" i="1"/>
  <c r="I16" i="1"/>
  <c r="I17" i="1"/>
  <c r="F23" i="1"/>
  <c r="L26" i="1"/>
  <c r="I30" i="1"/>
  <c r="I31" i="1"/>
  <c r="I20" i="1"/>
  <c r="E5" i="1"/>
  <c r="F5" i="1" s="1"/>
  <c r="I6" i="1"/>
  <c r="I7" i="1"/>
  <c r="I8" i="1"/>
  <c r="F13" i="1"/>
  <c r="F14" i="1"/>
  <c r="L20" i="1"/>
  <c r="E24" i="1"/>
  <c r="F24" i="1" s="1"/>
  <c r="E25" i="1"/>
  <c r="E26" i="1"/>
  <c r="F26" i="1" s="1"/>
  <c r="I18" i="1"/>
  <c r="I21" i="1"/>
  <c r="I22" i="1"/>
  <c r="I9" i="1"/>
  <c r="I10" i="1"/>
  <c r="I11" i="1"/>
  <c r="F25" i="1"/>
  <c r="E27" i="1"/>
  <c r="F27" i="1" s="1"/>
  <c r="E28" i="1"/>
  <c r="F28" i="1" s="1"/>
  <c r="E29" i="1"/>
  <c r="F29" i="1" s="1"/>
  <c r="M29" i="1" s="1"/>
  <c r="I14" i="1"/>
  <c r="L9" i="1"/>
  <c r="L10" i="1"/>
  <c r="F15" i="1"/>
  <c r="F16" i="1"/>
  <c r="E18" i="1"/>
  <c r="F18" i="1" s="1"/>
  <c r="E19" i="1"/>
  <c r="F19" i="1" s="1"/>
  <c r="E20" i="1"/>
  <c r="F20" i="1" s="1"/>
  <c r="I24" i="1"/>
  <c r="I12" i="1"/>
  <c r="L13" i="1"/>
  <c r="E21" i="1"/>
  <c r="F21" i="1" s="1"/>
  <c r="M21" i="1" s="1"/>
  <c r="E22" i="1"/>
  <c r="F22" i="1" s="1"/>
  <c r="I27" i="1"/>
  <c r="L4" i="7"/>
  <c r="H25" i="7"/>
  <c r="E133" i="7"/>
  <c r="F133" i="7" s="1"/>
  <c r="E21" i="7"/>
  <c r="F21" i="7" s="1"/>
  <c r="H20" i="7"/>
  <c r="I20" i="7" s="1"/>
  <c r="E20" i="7"/>
  <c r="F20" i="7" s="1"/>
  <c r="H15" i="7"/>
  <c r="I15" i="7" s="1"/>
  <c r="K24" i="7"/>
  <c r="L24" i="7" s="1"/>
  <c r="H24" i="7"/>
  <c r="I24" i="7" s="1"/>
  <c r="H17" i="7"/>
  <c r="I17" i="7" s="1"/>
  <c r="F5" i="7"/>
  <c r="H16" i="7"/>
  <c r="I16" i="7" s="1"/>
  <c r="H130" i="7"/>
  <c r="I130" i="7" s="1"/>
  <c r="K23" i="7"/>
  <c r="L23" i="7" s="1"/>
  <c r="H14" i="7"/>
  <c r="I14" i="7" s="1"/>
  <c r="E128" i="7"/>
  <c r="F128" i="7" s="1"/>
  <c r="H23" i="7"/>
  <c r="I23" i="7" s="1"/>
  <c r="H19" i="7"/>
  <c r="I19" i="7" s="1"/>
  <c r="H136" i="7"/>
  <c r="I136" i="7" s="1"/>
  <c r="H126" i="7"/>
  <c r="I126" i="7" s="1"/>
  <c r="H22" i="7"/>
  <c r="I22" i="7" s="1"/>
  <c r="H30" i="7"/>
  <c r="I30" i="7" s="1"/>
  <c r="E22" i="7"/>
  <c r="F22" i="7" s="1"/>
  <c r="H18" i="7"/>
  <c r="I18" i="7" s="1"/>
  <c r="H135" i="7"/>
  <c r="I135" i="7" s="1"/>
  <c r="H120" i="7"/>
  <c r="I120" i="7" s="1"/>
  <c r="H29" i="7"/>
  <c r="I29" i="7" s="1"/>
  <c r="H21" i="7"/>
  <c r="I21" i="7" s="1"/>
  <c r="M21" i="7" s="1"/>
  <c r="K134" i="7"/>
  <c r="L134" i="7" s="1"/>
  <c r="K121" i="1"/>
  <c r="L121" i="1" s="1"/>
  <c r="K122" i="1"/>
  <c r="L122" i="1" s="1"/>
  <c r="E136" i="1"/>
  <c r="F136" i="1" s="1"/>
  <c r="E111" i="7"/>
  <c r="F111" i="7" s="1"/>
  <c r="E112" i="7"/>
  <c r="F112" i="7" s="1"/>
  <c r="E113" i="7"/>
  <c r="F113" i="7" s="1"/>
  <c r="E114" i="7"/>
  <c r="E115" i="7"/>
  <c r="F115" i="7" s="1"/>
  <c r="E116" i="7"/>
  <c r="F116" i="7" s="1"/>
  <c r="E117" i="7"/>
  <c r="E118" i="7"/>
  <c r="F118" i="7" s="1"/>
  <c r="E119" i="7"/>
  <c r="F119" i="7" s="1"/>
  <c r="E110" i="7"/>
  <c r="F110" i="7" s="1"/>
  <c r="E129" i="7"/>
  <c r="F129" i="7" s="1"/>
  <c r="E130" i="7"/>
  <c r="F130" i="7" s="1"/>
  <c r="E131" i="7"/>
  <c r="F131" i="7" s="1"/>
  <c r="E120" i="7"/>
  <c r="F120" i="7" s="1"/>
  <c r="E121" i="7"/>
  <c r="F121" i="7" s="1"/>
  <c r="E122" i="7"/>
  <c r="F122" i="7" s="1"/>
  <c r="E123" i="7"/>
  <c r="F123" i="7" s="1"/>
  <c r="E124" i="7"/>
  <c r="F124" i="7" s="1"/>
  <c r="E125" i="7"/>
  <c r="F125" i="7" s="1"/>
  <c r="E136" i="7"/>
  <c r="F136" i="7" s="1"/>
  <c r="E135" i="7"/>
  <c r="F135" i="7" s="1"/>
  <c r="E134" i="7"/>
  <c r="F134" i="7" s="1"/>
  <c r="H131" i="7"/>
  <c r="I131" i="7" s="1"/>
  <c r="H128" i="7"/>
  <c r="I128" i="7" s="1"/>
  <c r="K110" i="7"/>
  <c r="L110" i="7" s="1"/>
  <c r="K131" i="1"/>
  <c r="L131" i="1" s="1"/>
  <c r="K132" i="7"/>
  <c r="L132" i="7" s="1"/>
  <c r="K120" i="1"/>
  <c r="L120" i="1" s="1"/>
  <c r="K136" i="1"/>
  <c r="L136" i="1" s="1"/>
  <c r="H129" i="7"/>
  <c r="I129" i="7" s="1"/>
  <c r="K122" i="7"/>
  <c r="L122" i="7" s="1"/>
  <c r="K129" i="7"/>
  <c r="L129" i="7" s="1"/>
  <c r="K133" i="7"/>
  <c r="L133" i="7" s="1"/>
  <c r="H127" i="7"/>
  <c r="I127" i="7" s="1"/>
  <c r="H122" i="7"/>
  <c r="I122" i="7" s="1"/>
  <c r="F114" i="7"/>
  <c r="K110" i="1"/>
  <c r="L110" i="1" s="1"/>
  <c r="K129" i="1"/>
  <c r="L129" i="1" s="1"/>
  <c r="K136" i="7"/>
  <c r="L136" i="7" s="1"/>
  <c r="K135" i="7"/>
  <c r="L135" i="7" s="1"/>
  <c r="E132" i="7"/>
  <c r="F132" i="7" s="1"/>
  <c r="E127" i="7"/>
  <c r="F127" i="7" s="1"/>
  <c r="K26" i="7"/>
  <c r="L26" i="7" s="1"/>
  <c r="K27" i="7"/>
  <c r="L27" i="7" s="1"/>
  <c r="K28" i="7"/>
  <c r="L28" i="7" s="1"/>
  <c r="K14" i="7"/>
  <c r="L14" i="7" s="1"/>
  <c r="K15" i="7"/>
  <c r="L15" i="7" s="1"/>
  <c r="K16" i="7"/>
  <c r="L16" i="7" s="1"/>
  <c r="K29" i="7"/>
  <c r="L29" i="7" s="1"/>
  <c r="K30" i="7"/>
  <c r="L30" i="7" s="1"/>
  <c r="K17" i="7"/>
  <c r="L17" i="7" s="1"/>
  <c r="K18" i="7"/>
  <c r="L18" i="7" s="1"/>
  <c r="K19" i="7"/>
  <c r="L19" i="7" s="1"/>
  <c r="K20" i="7"/>
  <c r="L20" i="7" s="1"/>
  <c r="K21" i="7"/>
  <c r="L21" i="7" s="1"/>
  <c r="K22" i="7"/>
  <c r="L22" i="7" s="1"/>
  <c r="K5" i="7"/>
  <c r="L5" i="7" s="1"/>
  <c r="K6" i="7"/>
  <c r="L6" i="7" s="1"/>
  <c r="K7" i="7"/>
  <c r="L7" i="7" s="1"/>
  <c r="K8" i="7"/>
  <c r="L8" i="7" s="1"/>
  <c r="K9" i="7"/>
  <c r="L9" i="7" s="1"/>
  <c r="K10" i="7"/>
  <c r="L10" i="7" s="1"/>
  <c r="K11" i="7"/>
  <c r="L11" i="7" s="1"/>
  <c r="K12" i="7"/>
  <c r="L12" i="7" s="1"/>
  <c r="K13" i="7"/>
  <c r="L13" i="7" s="1"/>
  <c r="K25" i="7"/>
  <c r="L25" i="7" s="1"/>
  <c r="K120" i="7"/>
  <c r="L120" i="7" s="1"/>
  <c r="K121" i="7"/>
  <c r="L121" i="7" s="1"/>
  <c r="K123" i="7"/>
  <c r="L123" i="7" s="1"/>
  <c r="K124" i="7"/>
  <c r="L124" i="7" s="1"/>
  <c r="K125" i="7"/>
  <c r="L125" i="7" s="1"/>
  <c r="K126" i="7"/>
  <c r="L126" i="7" s="1"/>
  <c r="K127" i="7"/>
  <c r="L127" i="7" s="1"/>
  <c r="K128" i="7"/>
  <c r="L128" i="7" s="1"/>
  <c r="K111" i="7"/>
  <c r="L111" i="7" s="1"/>
  <c r="K112" i="7"/>
  <c r="L112" i="7" s="1"/>
  <c r="K113" i="7"/>
  <c r="L113" i="7" s="1"/>
  <c r="K114" i="7"/>
  <c r="L114" i="7" s="1"/>
  <c r="K115" i="7"/>
  <c r="L115" i="7" s="1"/>
  <c r="K116" i="7"/>
  <c r="L116" i="7" s="1"/>
  <c r="K117" i="7"/>
  <c r="L117" i="7" s="1"/>
  <c r="K118" i="7"/>
  <c r="L118" i="7" s="1"/>
  <c r="K119" i="7"/>
  <c r="L119" i="7" s="1"/>
  <c r="K130" i="1"/>
  <c r="L130" i="1" s="1"/>
  <c r="K135" i="1"/>
  <c r="L135" i="1" s="1"/>
  <c r="H123" i="7"/>
  <c r="I123" i="7" s="1"/>
  <c r="H124" i="7"/>
  <c r="I124" i="7" s="1"/>
  <c r="H125" i="7"/>
  <c r="I125" i="7" s="1"/>
  <c r="H111" i="7"/>
  <c r="I111" i="7" s="1"/>
  <c r="H112" i="7"/>
  <c r="I112" i="7" s="1"/>
  <c r="H113" i="7"/>
  <c r="I113" i="7" s="1"/>
  <c r="H114" i="7"/>
  <c r="I114" i="7" s="1"/>
  <c r="H115" i="7"/>
  <c r="I115" i="7" s="1"/>
  <c r="H116" i="7"/>
  <c r="I116" i="7" s="1"/>
  <c r="H117" i="7"/>
  <c r="I117" i="7" s="1"/>
  <c r="H118" i="7"/>
  <c r="I118" i="7" s="1"/>
  <c r="H119" i="7"/>
  <c r="I119" i="7" s="1"/>
  <c r="H110" i="7"/>
  <c r="I110" i="7" s="1"/>
  <c r="H132" i="7"/>
  <c r="I132" i="7" s="1"/>
  <c r="H133" i="7"/>
  <c r="I133" i="7" s="1"/>
  <c r="H134" i="7"/>
  <c r="I134" i="7" s="1"/>
  <c r="K131" i="7"/>
  <c r="L131" i="7" s="1"/>
  <c r="H28" i="7"/>
  <c r="I28" i="7" s="1"/>
  <c r="H27" i="7"/>
  <c r="I27" i="7" s="1"/>
  <c r="H26" i="7"/>
  <c r="I26" i="7" s="1"/>
  <c r="I25" i="7"/>
  <c r="E19" i="7"/>
  <c r="F19" i="7" s="1"/>
  <c r="E18" i="7"/>
  <c r="F18" i="7" s="1"/>
  <c r="E17" i="7"/>
  <c r="F17" i="7" s="1"/>
  <c r="M17" i="7" s="1"/>
  <c r="E30" i="7"/>
  <c r="F30" i="7" s="1"/>
  <c r="M30" i="7" s="1"/>
  <c r="E29" i="7"/>
  <c r="F29" i="7" s="1"/>
  <c r="E16" i="7"/>
  <c r="F16" i="7" s="1"/>
  <c r="E15" i="7"/>
  <c r="F15" i="7" s="1"/>
  <c r="E14" i="7"/>
  <c r="F14" i="7" s="1"/>
  <c r="H4" i="7"/>
  <c r="I4" i="7" s="1"/>
  <c r="E28" i="7"/>
  <c r="F28" i="7" s="1"/>
  <c r="E27" i="7"/>
  <c r="F27" i="7" s="1"/>
  <c r="E26" i="7"/>
  <c r="F26" i="7" s="1"/>
  <c r="H13" i="7"/>
  <c r="I13" i="7" s="1"/>
  <c r="H12" i="7"/>
  <c r="I12" i="7" s="1"/>
  <c r="H11" i="7"/>
  <c r="I11" i="7" s="1"/>
  <c r="F117" i="7"/>
  <c r="E25" i="7"/>
  <c r="F25" i="7" s="1"/>
  <c r="E24" i="7"/>
  <c r="F24" i="7" s="1"/>
  <c r="E23" i="7"/>
  <c r="F23" i="7" s="1"/>
  <c r="H10" i="7"/>
  <c r="I10" i="7" s="1"/>
  <c r="H9" i="7"/>
  <c r="I9" i="7" s="1"/>
  <c r="H8" i="7"/>
  <c r="I8" i="7" s="1"/>
  <c r="I5" i="7"/>
  <c r="E4" i="7"/>
  <c r="F4" i="7" s="1"/>
  <c r="E13" i="7"/>
  <c r="F13" i="7" s="1"/>
  <c r="E12" i="7"/>
  <c r="F12" i="7" s="1"/>
  <c r="E11" i="7"/>
  <c r="F11" i="7" s="1"/>
  <c r="H7" i="7"/>
  <c r="I7" i="7" s="1"/>
  <c r="H6" i="7"/>
  <c r="I6" i="7" s="1"/>
  <c r="E10" i="7"/>
  <c r="F10" i="7" s="1"/>
  <c r="E9" i="7"/>
  <c r="F9" i="7" s="1"/>
  <c r="E8" i="7"/>
  <c r="F8" i="7" s="1"/>
  <c r="E7" i="7"/>
  <c r="F7" i="7" s="1"/>
  <c r="E6" i="7"/>
  <c r="F6" i="7" s="1"/>
  <c r="I120" i="1"/>
  <c r="I121" i="1"/>
  <c r="H123" i="1"/>
  <c r="I123" i="1" s="1"/>
  <c r="H124" i="1"/>
  <c r="H125" i="1"/>
  <c r="I125" i="1" s="1"/>
  <c r="F126" i="1"/>
  <c r="F127" i="1"/>
  <c r="F128" i="1"/>
  <c r="K132" i="1"/>
  <c r="L132" i="1" s="1"/>
  <c r="K133" i="1"/>
  <c r="L133" i="1" s="1"/>
  <c r="K134" i="1"/>
  <c r="L134" i="1" s="1"/>
  <c r="F114" i="1"/>
  <c r="F115" i="1"/>
  <c r="F116" i="1"/>
  <c r="K123" i="1"/>
  <c r="L123" i="1" s="1"/>
  <c r="K124" i="1"/>
  <c r="L124" i="1" s="1"/>
  <c r="K125" i="1"/>
  <c r="L125" i="1" s="1"/>
  <c r="I126" i="1"/>
  <c r="I127" i="1"/>
  <c r="I112" i="1"/>
  <c r="F117" i="1"/>
  <c r="F118" i="1"/>
  <c r="F119" i="1"/>
  <c r="K126" i="1"/>
  <c r="L126" i="1" s="1"/>
  <c r="K127" i="1"/>
  <c r="L127" i="1" s="1"/>
  <c r="K128" i="1"/>
  <c r="L128" i="1" s="1"/>
  <c r="F111" i="1"/>
  <c r="I124" i="1"/>
  <c r="F110" i="1"/>
  <c r="K111" i="1"/>
  <c r="L111" i="1" s="1"/>
  <c r="K112" i="1"/>
  <c r="L112" i="1" s="1"/>
  <c r="K113" i="1"/>
  <c r="L113" i="1" s="1"/>
  <c r="I115" i="1"/>
  <c r="F129" i="1"/>
  <c r="F130" i="1"/>
  <c r="F131" i="1"/>
  <c r="E132" i="1"/>
  <c r="F132" i="1" s="1"/>
  <c r="E133" i="1"/>
  <c r="F133" i="1" s="1"/>
  <c r="F113" i="1"/>
  <c r="K114" i="1"/>
  <c r="L114" i="1" s="1"/>
  <c r="K115" i="1"/>
  <c r="L115" i="1" s="1"/>
  <c r="K116" i="1"/>
  <c r="L116" i="1" s="1"/>
  <c r="I117" i="1"/>
  <c r="I118" i="1"/>
  <c r="I119" i="1"/>
  <c r="F134" i="1"/>
  <c r="I110" i="1"/>
  <c r="K117" i="1"/>
  <c r="L117" i="1" s="1"/>
  <c r="K118" i="1"/>
  <c r="L118" i="1" s="1"/>
  <c r="F120" i="1"/>
  <c r="F121" i="1"/>
  <c r="F122" i="1"/>
  <c r="I131" i="1"/>
  <c r="F135" i="1"/>
  <c r="F112" i="1"/>
  <c r="M112" i="1" s="1"/>
  <c r="F123" i="1"/>
  <c r="F124" i="1"/>
  <c r="I133" i="1"/>
  <c r="M162" i="7" l="1"/>
  <c r="M121" i="7"/>
  <c r="N192" i="7"/>
  <c r="M63" i="7"/>
  <c r="M205" i="7"/>
  <c r="M64" i="7"/>
  <c r="M200" i="7"/>
  <c r="N200" i="7" s="1"/>
  <c r="M149" i="7"/>
  <c r="N149" i="7" s="1"/>
  <c r="M62" i="7"/>
  <c r="N62" i="7" s="1"/>
  <c r="M157" i="7"/>
  <c r="N157" i="7" s="1"/>
  <c r="M169" i="7"/>
  <c r="N169" i="7" s="1"/>
  <c r="M61" i="7"/>
  <c r="M41" i="7"/>
  <c r="N41" i="7" s="1"/>
  <c r="M95" i="7"/>
  <c r="N95" i="7" s="1"/>
  <c r="M43" i="7"/>
  <c r="N43" i="7" s="1"/>
  <c r="M204" i="7"/>
  <c r="N204" i="7" s="1"/>
  <c r="M19" i="7"/>
  <c r="N196" i="7"/>
  <c r="M198" i="7"/>
  <c r="N198" i="7" s="1"/>
  <c r="M197" i="7"/>
  <c r="N197" i="7" s="1"/>
  <c r="M193" i="7"/>
  <c r="N193" i="7" s="1"/>
  <c r="M195" i="7"/>
  <c r="N195" i="7" s="1"/>
  <c r="M117" i="7"/>
  <c r="N117" i="7" s="1"/>
  <c r="M74" i="7"/>
  <c r="N74" i="7" s="1"/>
  <c r="M89" i="7"/>
  <c r="N89" i="7" s="1"/>
  <c r="M88" i="7"/>
  <c r="M150" i="7"/>
  <c r="M147" i="7"/>
  <c r="N147" i="7" s="1"/>
  <c r="M159" i="7"/>
  <c r="N159" i="7" s="1"/>
  <c r="M11" i="7"/>
  <c r="M53" i="7"/>
  <c r="N53" i="7" s="1"/>
  <c r="M49" i="7"/>
  <c r="N49" i="7" s="1"/>
  <c r="M40" i="7"/>
  <c r="N40" i="7" s="1"/>
  <c r="M96" i="7"/>
  <c r="N96" i="7" s="1"/>
  <c r="M87" i="7"/>
  <c r="N87" i="7" s="1"/>
  <c r="M156" i="7"/>
  <c r="M202" i="7"/>
  <c r="N202" i="7" s="1"/>
  <c r="M5" i="7"/>
  <c r="N5" i="7" s="1"/>
  <c r="M170" i="7"/>
  <c r="N170" i="7" s="1"/>
  <c r="M126" i="7"/>
  <c r="N126" i="7" s="1"/>
  <c r="M51" i="7"/>
  <c r="N51" i="7" s="1"/>
  <c r="M50" i="7"/>
  <c r="N50" i="7" s="1"/>
  <c r="M45" i="7"/>
  <c r="M146" i="7"/>
  <c r="M171" i="7"/>
  <c r="N171" i="7" s="1"/>
  <c r="M86" i="7"/>
  <c r="N86" i="7" s="1"/>
  <c r="M60" i="7"/>
  <c r="N60" i="7" s="1"/>
  <c r="M55" i="7"/>
  <c r="M167" i="7"/>
  <c r="N167" i="7" s="1"/>
  <c r="M145" i="7"/>
  <c r="N145" i="7" s="1"/>
  <c r="M163" i="7"/>
  <c r="M199" i="7"/>
  <c r="N199" i="7" s="1"/>
  <c r="M22" i="7"/>
  <c r="N22" i="7" s="1"/>
  <c r="M65" i="7"/>
  <c r="N65" i="7" s="1"/>
  <c r="M85" i="7"/>
  <c r="N85" i="7" s="1"/>
  <c r="M164" i="7"/>
  <c r="N164" i="7" s="1"/>
  <c r="M54" i="7"/>
  <c r="N54" i="7" s="1"/>
  <c r="M206" i="7"/>
  <c r="N206" i="7" s="1"/>
  <c r="M14" i="7"/>
  <c r="M161" i="7"/>
  <c r="N161" i="7" s="1"/>
  <c r="M15" i="7"/>
  <c r="N15" i="7" s="1"/>
  <c r="M99" i="7"/>
  <c r="N99" i="7" s="1"/>
  <c r="M158" i="7"/>
  <c r="N158" i="7" s="1"/>
  <c r="M98" i="7"/>
  <c r="N98" i="7" s="1"/>
  <c r="M100" i="7"/>
  <c r="N100" i="7" s="1"/>
  <c r="M151" i="7"/>
  <c r="N151" i="7" s="1"/>
  <c r="M148" i="7"/>
  <c r="N191" i="7"/>
  <c r="M52" i="7"/>
  <c r="N52" i="7" s="1"/>
  <c r="M160" i="7"/>
  <c r="N160" i="7" s="1"/>
  <c r="M190" i="7"/>
  <c r="N190" i="7" s="1"/>
  <c r="M11" i="1"/>
  <c r="N125" i="1"/>
  <c r="M92" i="1"/>
  <c r="N151" i="1"/>
  <c r="M125" i="1"/>
  <c r="M31" i="1"/>
  <c r="M87" i="1"/>
  <c r="M193" i="1"/>
  <c r="M120" i="1"/>
  <c r="N120" i="1" s="1"/>
  <c r="M10" i="1"/>
  <c r="M9" i="1"/>
  <c r="N186" i="1"/>
  <c r="M30" i="1"/>
  <c r="N30" i="1" s="1"/>
  <c r="M169" i="1"/>
  <c r="N169" i="1" s="1"/>
  <c r="M101" i="1"/>
  <c r="M65" i="1"/>
  <c r="M168" i="1"/>
  <c r="N168" i="1" s="1"/>
  <c r="M121" i="1"/>
  <c r="N121" i="1" s="1"/>
  <c r="M62" i="1"/>
  <c r="M99" i="1"/>
  <c r="N99" i="1" s="1"/>
  <c r="M170" i="1"/>
  <c r="M201" i="1"/>
  <c r="M166" i="1"/>
  <c r="N166" i="1" s="1"/>
  <c r="M91" i="1"/>
  <c r="N91" i="1" s="1"/>
  <c r="M17" i="1"/>
  <c r="M45" i="1"/>
  <c r="N45" i="1" s="1"/>
  <c r="M180" i="1"/>
  <c r="M189" i="1"/>
  <c r="M93" i="1"/>
  <c r="N93" i="1" s="1"/>
  <c r="M192" i="1"/>
  <c r="M111" i="1"/>
  <c r="N111" i="1" s="1"/>
  <c r="M66" i="1"/>
  <c r="N66" i="1" s="1"/>
  <c r="M167" i="1"/>
  <c r="N167" i="1" s="1"/>
  <c r="M165" i="1"/>
  <c r="M198" i="1"/>
  <c r="N198" i="1" s="1"/>
  <c r="M13" i="1"/>
  <c r="M86" i="1"/>
  <c r="M134" i="1"/>
  <c r="M113" i="1"/>
  <c r="N113" i="1" s="1"/>
  <c r="M22" i="1"/>
  <c r="N22" i="1" s="1"/>
  <c r="M15" i="1"/>
  <c r="N15" i="1" s="1"/>
  <c r="M98" i="1"/>
  <c r="N98" i="1" s="1"/>
  <c r="M145" i="1"/>
  <c r="M150" i="1"/>
  <c r="N150" i="1" s="1"/>
  <c r="M196" i="1"/>
  <c r="N196" i="1" s="1"/>
  <c r="M171" i="1"/>
  <c r="N171" i="1" s="1"/>
  <c r="M122" i="1"/>
  <c r="M81" i="1"/>
  <c r="N81" i="1" s="1"/>
  <c r="M88" i="1"/>
  <c r="N88" i="1" s="1"/>
  <c r="M162" i="1"/>
  <c r="N162" i="1" s="1"/>
  <c r="M200" i="1"/>
  <c r="N200" i="1" s="1"/>
  <c r="M191" i="1"/>
  <c r="N201" i="1"/>
  <c r="N62" i="1"/>
  <c r="M42" i="1"/>
  <c r="N42" i="1" s="1"/>
  <c r="M124" i="1"/>
  <c r="N124" i="1" s="1"/>
  <c r="M23" i="1"/>
  <c r="N23" i="1" s="1"/>
  <c r="M47" i="1"/>
  <c r="N47" i="1" s="1"/>
  <c r="N157" i="1"/>
  <c r="M202" i="1"/>
  <c r="N202" i="1" s="1"/>
  <c r="M12" i="7"/>
  <c r="N42" i="7"/>
  <c r="N64" i="7"/>
  <c r="M93" i="7"/>
  <c r="N93" i="7" s="1"/>
  <c r="M82" i="7"/>
  <c r="M80" i="7"/>
  <c r="N80" i="7" s="1"/>
  <c r="M44" i="7"/>
  <c r="N44" i="7" s="1"/>
  <c r="M154" i="7"/>
  <c r="N154" i="7" s="1"/>
  <c r="M166" i="7"/>
  <c r="N166" i="7" s="1"/>
  <c r="M181" i="7"/>
  <c r="N181" i="7" s="1"/>
  <c r="N45" i="7"/>
  <c r="M59" i="7"/>
  <c r="N59" i="7" s="1"/>
  <c r="N63" i="7"/>
  <c r="M97" i="7"/>
  <c r="N97" i="7" s="1"/>
  <c r="M165" i="7"/>
  <c r="N165" i="7" s="1"/>
  <c r="N205" i="7"/>
  <c r="M118" i="7"/>
  <c r="N118" i="7" s="1"/>
  <c r="M83" i="7"/>
  <c r="N83" i="7" s="1"/>
  <c r="M76" i="7"/>
  <c r="N76" i="7" s="1"/>
  <c r="M120" i="7"/>
  <c r="N120" i="7" s="1"/>
  <c r="N61" i="7"/>
  <c r="M57" i="7"/>
  <c r="N57" i="7" s="1"/>
  <c r="M168" i="7"/>
  <c r="N168" i="7" s="1"/>
  <c r="M203" i="7"/>
  <c r="N203" i="7" s="1"/>
  <c r="M187" i="7"/>
  <c r="N187" i="7" s="1"/>
  <c r="M180" i="7"/>
  <c r="N180" i="7" s="1"/>
  <c r="N194" i="7"/>
  <c r="M186" i="7"/>
  <c r="N186" i="7" s="1"/>
  <c r="M183" i="7"/>
  <c r="N183" i="7" s="1"/>
  <c r="M185" i="7"/>
  <c r="N185" i="7" s="1"/>
  <c r="M182" i="7"/>
  <c r="N182" i="7" s="1"/>
  <c r="M189" i="7"/>
  <c r="N189" i="7" s="1"/>
  <c r="M184" i="7"/>
  <c r="N184" i="7" s="1"/>
  <c r="M188" i="7"/>
  <c r="N188" i="7" s="1"/>
  <c r="M201" i="7"/>
  <c r="N201" i="7" s="1"/>
  <c r="M155" i="7"/>
  <c r="N155" i="7" s="1"/>
  <c r="N150" i="7"/>
  <c r="N156" i="7"/>
  <c r="N148" i="7"/>
  <c r="N163" i="7"/>
  <c r="N146" i="7"/>
  <c r="N162" i="7"/>
  <c r="M153" i="7"/>
  <c r="N153" i="7" s="1"/>
  <c r="M152" i="7"/>
  <c r="N152" i="7" s="1"/>
  <c r="M133" i="7"/>
  <c r="N133" i="7" s="1"/>
  <c r="M130" i="7"/>
  <c r="N130" i="7" s="1"/>
  <c r="M75" i="7"/>
  <c r="N75" i="7" s="1"/>
  <c r="M79" i="7"/>
  <c r="N79" i="7" s="1"/>
  <c r="N82" i="7"/>
  <c r="M81" i="7"/>
  <c r="N81" i="7" s="1"/>
  <c r="M92" i="7"/>
  <c r="N92" i="7" s="1"/>
  <c r="M94" i="7"/>
  <c r="N94" i="7" s="1"/>
  <c r="M91" i="7"/>
  <c r="N91" i="7" s="1"/>
  <c r="M78" i="7"/>
  <c r="N78" i="7" s="1"/>
  <c r="N84" i="7"/>
  <c r="M77" i="7"/>
  <c r="N77" i="7" s="1"/>
  <c r="M90" i="7"/>
  <c r="N90" i="7" s="1"/>
  <c r="N88" i="7"/>
  <c r="N55" i="7"/>
  <c r="M48" i="7"/>
  <c r="N48" i="7" s="1"/>
  <c r="M56" i="7"/>
  <c r="N56" i="7" s="1"/>
  <c r="M39" i="7"/>
  <c r="N39" i="7" s="1"/>
  <c r="M46" i="7"/>
  <c r="N46" i="7" s="1"/>
  <c r="M58" i="7"/>
  <c r="N58" i="7" s="1"/>
  <c r="M47" i="7"/>
  <c r="N47" i="7" s="1"/>
  <c r="N206" i="1"/>
  <c r="N192" i="1"/>
  <c r="N199" i="1"/>
  <c r="M187" i="1"/>
  <c r="N187" i="1" s="1"/>
  <c r="N191" i="1"/>
  <c r="N189" i="1"/>
  <c r="M203" i="1"/>
  <c r="N195" i="1"/>
  <c r="N190" i="1"/>
  <c r="M197" i="1"/>
  <c r="N197" i="1" s="1"/>
  <c r="M183" i="1"/>
  <c r="N183" i="1" s="1"/>
  <c r="O183" i="1" s="1"/>
  <c r="N188" i="1"/>
  <c r="N194" i="1"/>
  <c r="N204" i="1"/>
  <c r="M182" i="1"/>
  <c r="N182" i="1" s="1"/>
  <c r="N193" i="1"/>
  <c r="N205" i="1"/>
  <c r="M188" i="1"/>
  <c r="N203" i="1"/>
  <c r="M181" i="1"/>
  <c r="N181" i="1" s="1"/>
  <c r="N180" i="1"/>
  <c r="N163" i="1"/>
  <c r="M164" i="1"/>
  <c r="N164" i="1" s="1"/>
  <c r="N165" i="1"/>
  <c r="M148" i="1"/>
  <c r="N148" i="1" s="1"/>
  <c r="M160" i="1"/>
  <c r="N160" i="1" s="1"/>
  <c r="N161" i="1"/>
  <c r="M149" i="1"/>
  <c r="N149" i="1" s="1"/>
  <c r="M147" i="1"/>
  <c r="N147" i="1" s="1"/>
  <c r="M159" i="1"/>
  <c r="N159" i="1" s="1"/>
  <c r="N155" i="1"/>
  <c r="N145" i="1"/>
  <c r="M146" i="1"/>
  <c r="N146" i="1" s="1"/>
  <c r="M158" i="1"/>
  <c r="N158" i="1" s="1"/>
  <c r="N152" i="1"/>
  <c r="M154" i="1"/>
  <c r="N154" i="1" s="1"/>
  <c r="M153" i="1"/>
  <c r="N153" i="1" s="1"/>
  <c r="N170" i="1"/>
  <c r="M58" i="1"/>
  <c r="N58" i="1" s="1"/>
  <c r="M19" i="1"/>
  <c r="N19" i="1" s="1"/>
  <c r="M8" i="1"/>
  <c r="N8" i="1" s="1"/>
  <c r="M20" i="1"/>
  <c r="N20" i="1" s="1"/>
  <c r="M56" i="1"/>
  <c r="N56" i="1" s="1"/>
  <c r="M100" i="1"/>
  <c r="N100" i="1" s="1"/>
  <c r="M6" i="1"/>
  <c r="N6" i="1" s="1"/>
  <c r="M51" i="1"/>
  <c r="N51" i="1" s="1"/>
  <c r="M64" i="1"/>
  <c r="N64" i="1" s="1"/>
  <c r="M18" i="1"/>
  <c r="N18" i="1" s="1"/>
  <c r="N29" i="1"/>
  <c r="M63" i="1"/>
  <c r="N63" i="1" s="1"/>
  <c r="M61" i="1"/>
  <c r="N61" i="1" s="1"/>
  <c r="M83" i="1"/>
  <c r="N83" i="1" s="1"/>
  <c r="M28" i="1"/>
  <c r="N28" i="1" s="1"/>
  <c r="M60" i="1"/>
  <c r="N60" i="1" s="1"/>
  <c r="M96" i="1"/>
  <c r="N96" i="1" s="1"/>
  <c r="M82" i="1"/>
  <c r="N82" i="1" s="1"/>
  <c r="N86" i="1"/>
  <c r="M16" i="1"/>
  <c r="N16" i="1" s="1"/>
  <c r="M14" i="1"/>
  <c r="N14" i="1" s="1"/>
  <c r="M46" i="1"/>
  <c r="N46" i="1" s="1"/>
  <c r="M55" i="1"/>
  <c r="N55" i="1" s="1"/>
  <c r="M97" i="1"/>
  <c r="N97" i="1" s="1"/>
  <c r="M95" i="1"/>
  <c r="N95" i="1" s="1"/>
  <c r="N87" i="1"/>
  <c r="M94" i="1"/>
  <c r="N94" i="1" s="1"/>
  <c r="N92" i="1"/>
  <c r="N90" i="1"/>
  <c r="M80" i="1"/>
  <c r="N80" i="1" s="1"/>
  <c r="M78" i="1"/>
  <c r="N78" i="1" s="1"/>
  <c r="N89" i="1"/>
  <c r="M79" i="1"/>
  <c r="N79" i="1" s="1"/>
  <c r="M77" i="1"/>
  <c r="N77" i="1" s="1"/>
  <c r="N85" i="1"/>
  <c r="N75" i="1"/>
  <c r="M76" i="1"/>
  <c r="N76" i="1" s="1"/>
  <c r="M84" i="1"/>
  <c r="N84" i="1" s="1"/>
  <c r="N101" i="1"/>
  <c r="N44" i="1"/>
  <c r="M59" i="1"/>
  <c r="N59" i="1" s="1"/>
  <c r="M43" i="1"/>
  <c r="N43" i="1" s="1"/>
  <c r="N57" i="1"/>
  <c r="M54" i="1"/>
  <c r="N54" i="1" s="1"/>
  <c r="M41" i="1"/>
  <c r="N41" i="1" s="1"/>
  <c r="M53" i="1"/>
  <c r="N53" i="1" s="1"/>
  <c r="N50" i="1"/>
  <c r="M49" i="1"/>
  <c r="N49" i="1" s="1"/>
  <c r="N65" i="1"/>
  <c r="M48" i="1"/>
  <c r="N48" i="1" s="1"/>
  <c r="M26" i="1"/>
  <c r="N26" i="1" s="1"/>
  <c r="N11" i="1"/>
  <c r="M25" i="1"/>
  <c r="N25" i="1" s="1"/>
  <c r="M5" i="1"/>
  <c r="N5" i="1" s="1"/>
  <c r="M12" i="1"/>
  <c r="N12" i="1" s="1"/>
  <c r="N10" i="1"/>
  <c r="M24" i="1"/>
  <c r="N24" i="1" s="1"/>
  <c r="N31" i="1"/>
  <c r="N13" i="1"/>
  <c r="N9" i="1"/>
  <c r="N17" i="1"/>
  <c r="M27" i="1"/>
  <c r="N27" i="1" s="1"/>
  <c r="N21" i="1"/>
  <c r="M7" i="1"/>
  <c r="N7" i="1" s="1"/>
  <c r="M20" i="7"/>
  <c r="N20" i="7" s="1"/>
  <c r="M132" i="7"/>
  <c r="N132" i="7" s="1"/>
  <c r="M25" i="7"/>
  <c r="N25" i="7" s="1"/>
  <c r="M128" i="7"/>
  <c r="N128" i="7" s="1"/>
  <c r="M24" i="7"/>
  <c r="N24" i="7" s="1"/>
  <c r="M18" i="7"/>
  <c r="N18" i="7" s="1"/>
  <c r="M13" i="7"/>
  <c r="N13" i="7" s="1"/>
  <c r="M16" i="7"/>
  <c r="N16" i="7" s="1"/>
  <c r="M29" i="7"/>
  <c r="N29" i="7" s="1"/>
  <c r="M10" i="7"/>
  <c r="N10" i="7" s="1"/>
  <c r="N121" i="7"/>
  <c r="M122" i="7"/>
  <c r="N122" i="7" s="1"/>
  <c r="M135" i="7"/>
  <c r="N135" i="7" s="1"/>
  <c r="M131" i="7"/>
  <c r="N131" i="7" s="1"/>
  <c r="M4" i="7"/>
  <c r="N4" i="7" s="1"/>
  <c r="M136" i="7"/>
  <c r="N136" i="7" s="1"/>
  <c r="M8" i="7"/>
  <c r="N8" i="7" s="1"/>
  <c r="M9" i="7"/>
  <c r="N9" i="7" s="1"/>
  <c r="M124" i="7"/>
  <c r="N124" i="7" s="1"/>
  <c r="N17" i="7"/>
  <c r="M114" i="7"/>
  <c r="N114" i="7" s="1"/>
  <c r="M133" i="1"/>
  <c r="N133" i="1" s="1"/>
  <c r="M128" i="1"/>
  <c r="N128" i="1" s="1"/>
  <c r="M23" i="7"/>
  <c r="N23" i="7" s="1"/>
  <c r="M119" i="7"/>
  <c r="N119" i="7" s="1"/>
  <c r="N30" i="7"/>
  <c r="M127" i="7"/>
  <c r="N127" i="7" s="1"/>
  <c r="M134" i="7"/>
  <c r="N134" i="7" s="1"/>
  <c r="M132" i="1"/>
  <c r="N132" i="1" s="1"/>
  <c r="N12" i="7"/>
  <c r="M135" i="1"/>
  <c r="N135" i="1" s="1"/>
  <c r="M6" i="7"/>
  <c r="N6" i="7" s="1"/>
  <c r="M26" i="7"/>
  <c r="N26" i="7" s="1"/>
  <c r="N11" i="7"/>
  <c r="N21" i="7"/>
  <c r="M119" i="1"/>
  <c r="N119" i="1" s="1"/>
  <c r="M7" i="7"/>
  <c r="N7" i="7" s="1"/>
  <c r="M27" i="7"/>
  <c r="N27" i="7" s="1"/>
  <c r="N14" i="7"/>
  <c r="M125" i="7"/>
  <c r="N125" i="7" s="1"/>
  <c r="M129" i="7"/>
  <c r="N129" i="7" s="1"/>
  <c r="M113" i="7"/>
  <c r="N113" i="7" s="1"/>
  <c r="M115" i="7"/>
  <c r="N115" i="7" s="1"/>
  <c r="M28" i="7"/>
  <c r="N28" i="7" s="1"/>
  <c r="N19" i="7"/>
  <c r="M112" i="7"/>
  <c r="N112" i="7" s="1"/>
  <c r="M118" i="1"/>
  <c r="N118" i="1" s="1"/>
  <c r="M116" i="7"/>
  <c r="N116" i="7" s="1"/>
  <c r="M110" i="7"/>
  <c r="N110" i="7" s="1"/>
  <c r="M123" i="7"/>
  <c r="N123" i="7" s="1"/>
  <c r="M111" i="7"/>
  <c r="N111" i="7" s="1"/>
  <c r="M116" i="1"/>
  <c r="N116" i="1" s="1"/>
  <c r="M117" i="1"/>
  <c r="N117" i="1" s="1"/>
  <c r="M115" i="1"/>
  <c r="N115" i="1" s="1"/>
  <c r="M123" i="1"/>
  <c r="N123" i="1" s="1"/>
  <c r="M131" i="1"/>
  <c r="N131" i="1" s="1"/>
  <c r="M114" i="1"/>
  <c r="N114" i="1" s="1"/>
  <c r="N112" i="1"/>
  <c r="M136" i="1"/>
  <c r="N136" i="1" s="1"/>
  <c r="M129" i="1"/>
  <c r="N129" i="1" s="1"/>
  <c r="M127" i="1"/>
  <c r="N127" i="1" s="1"/>
  <c r="M130" i="1"/>
  <c r="N130" i="1" s="1"/>
  <c r="N122" i="1"/>
  <c r="N134" i="1"/>
  <c r="M126" i="1"/>
  <c r="N126" i="1" s="1"/>
  <c r="M110" i="1"/>
  <c r="N110" i="1" s="1"/>
  <c r="P180" i="7" l="1"/>
  <c r="P198" i="7"/>
  <c r="O198" i="7"/>
  <c r="P110" i="7"/>
  <c r="P189" i="7"/>
  <c r="P119" i="7"/>
  <c r="P74" i="7"/>
  <c r="P92" i="7"/>
  <c r="P13" i="7"/>
  <c r="P4" i="7"/>
  <c r="P39" i="7"/>
  <c r="P145" i="7"/>
  <c r="P163" i="7"/>
  <c r="P128" i="7"/>
  <c r="P48" i="7"/>
  <c r="P57" i="7"/>
  <c r="P154" i="7"/>
  <c r="P22" i="7"/>
  <c r="P83" i="7"/>
  <c r="O98" i="7"/>
  <c r="O195" i="7"/>
  <c r="O63" i="7"/>
  <c r="O169" i="7"/>
  <c r="O154" i="7"/>
  <c r="O86" i="7"/>
  <c r="R198" i="7"/>
  <c r="O57" i="7"/>
  <c r="R92" i="7"/>
  <c r="O166" i="7"/>
  <c r="O22" i="7"/>
  <c r="O148" i="7"/>
  <c r="O166" i="1"/>
  <c r="O64" i="1"/>
  <c r="O14" i="1"/>
  <c r="O157" i="1"/>
  <c r="O43" i="1"/>
  <c r="Q14" i="1"/>
  <c r="R40" i="1"/>
  <c r="O201" i="1"/>
  <c r="Q198" i="1"/>
  <c r="R93" i="1"/>
  <c r="R163" i="1"/>
  <c r="O52" i="1"/>
  <c r="O160" i="1"/>
  <c r="O195" i="1"/>
  <c r="R58" i="1"/>
  <c r="O169" i="1"/>
  <c r="O99" i="1"/>
  <c r="O81" i="1"/>
  <c r="O55" i="1"/>
  <c r="S40" i="1"/>
  <c r="O26" i="1"/>
  <c r="R145" i="1"/>
  <c r="S145" i="1"/>
  <c r="S110" i="1"/>
  <c r="R110" i="1"/>
  <c r="O46" i="1"/>
  <c r="O96" i="1"/>
  <c r="S180" i="1"/>
  <c r="R180" i="1"/>
  <c r="R198" i="1"/>
  <c r="S75" i="1"/>
  <c r="R75" i="1"/>
  <c r="O186" i="1"/>
  <c r="O95" i="7"/>
  <c r="Q57" i="7"/>
  <c r="O54" i="7"/>
  <c r="S145" i="7"/>
  <c r="R145" i="7"/>
  <c r="S39" i="7"/>
  <c r="O60" i="7"/>
  <c r="R180" i="7"/>
  <c r="S180" i="7"/>
  <c r="R163" i="7"/>
  <c r="O204" i="7"/>
  <c r="O42" i="7"/>
  <c r="S74" i="7"/>
  <c r="R74" i="7"/>
  <c r="O51" i="7"/>
  <c r="O157" i="7"/>
  <c r="O201" i="7"/>
  <c r="O192" i="7"/>
  <c r="O131" i="7"/>
  <c r="O45" i="7"/>
  <c r="Q83" i="7"/>
  <c r="O183" i="7"/>
  <c r="O180" i="7"/>
  <c r="Q180" i="7"/>
  <c r="Q189" i="7"/>
  <c r="O189" i="7"/>
  <c r="Q198" i="7"/>
  <c r="O186" i="7"/>
  <c r="O160" i="7"/>
  <c r="O151" i="7"/>
  <c r="Q145" i="7"/>
  <c r="O145" i="7"/>
  <c r="O163" i="7"/>
  <c r="Q163" i="7"/>
  <c r="Q154" i="7"/>
  <c r="O77" i="7"/>
  <c r="O80" i="7"/>
  <c r="O92" i="7"/>
  <c r="Q92" i="7"/>
  <c r="O83" i="7"/>
  <c r="Q74" i="7"/>
  <c r="O74" i="7"/>
  <c r="O89" i="7"/>
  <c r="R39" i="7"/>
  <c r="Q39" i="7"/>
  <c r="O39" i="7"/>
  <c r="Q48" i="7"/>
  <c r="O48" i="7"/>
  <c r="R57" i="7"/>
  <c r="O192" i="1"/>
  <c r="O180" i="1"/>
  <c r="Q180" i="1"/>
  <c r="O204" i="1"/>
  <c r="O189" i="1"/>
  <c r="O198" i="1"/>
  <c r="O151" i="1"/>
  <c r="Q154" i="1"/>
  <c r="O154" i="1"/>
  <c r="O148" i="1"/>
  <c r="Q163" i="1"/>
  <c r="O163" i="1"/>
  <c r="O20" i="1"/>
  <c r="O29" i="1"/>
  <c r="O61" i="1"/>
  <c r="O87" i="1"/>
  <c r="O119" i="1"/>
  <c r="O8" i="1"/>
  <c r="O11" i="1"/>
  <c r="O78" i="1"/>
  <c r="O93" i="1"/>
  <c r="Q93" i="1"/>
  <c r="O75" i="1"/>
  <c r="Q75" i="1"/>
  <c r="Q84" i="1"/>
  <c r="O84" i="1"/>
  <c r="O90" i="1"/>
  <c r="O40" i="1"/>
  <c r="Q40" i="1"/>
  <c r="Q58" i="1"/>
  <c r="O58" i="1"/>
  <c r="Q49" i="1"/>
  <c r="O49" i="1"/>
  <c r="S5" i="1"/>
  <c r="R5" i="1"/>
  <c r="Q5" i="1"/>
  <c r="O5" i="1"/>
  <c r="O23" i="1"/>
  <c r="R23" i="1"/>
  <c r="Q23" i="1"/>
  <c r="O17" i="1"/>
  <c r="O10" i="7"/>
  <c r="O16" i="7"/>
  <c r="O7" i="7"/>
  <c r="O4" i="7"/>
  <c r="O125" i="7"/>
  <c r="O116" i="7"/>
  <c r="O134" i="7"/>
  <c r="O110" i="7"/>
  <c r="Q110" i="7"/>
  <c r="R110" i="7"/>
  <c r="S110" i="7"/>
  <c r="O113" i="1"/>
  <c r="O13" i="7"/>
  <c r="Q13" i="7"/>
  <c r="O122" i="7"/>
  <c r="O19" i="7"/>
  <c r="Q22" i="7"/>
  <c r="R22" i="7"/>
  <c r="O113" i="7"/>
  <c r="O116" i="1"/>
  <c r="O119" i="7"/>
  <c r="Q119" i="7"/>
  <c r="S4" i="7"/>
  <c r="O125" i="1"/>
  <c r="R4" i="7"/>
  <c r="Q4" i="7"/>
  <c r="O131" i="1"/>
  <c r="O28" i="7"/>
  <c r="R128" i="7"/>
  <c r="O128" i="7"/>
  <c r="Q128" i="7"/>
  <c r="O25" i="7"/>
  <c r="Q119" i="1"/>
  <c r="O128" i="1"/>
  <c r="Q128" i="1"/>
  <c r="O134" i="1"/>
  <c r="O122" i="1"/>
  <c r="Q110" i="1"/>
  <c r="O110" i="1"/>
  <c r="G52" i="6" l="1"/>
  <c r="G53" i="6"/>
  <c r="G54" i="6"/>
  <c r="G55" i="6"/>
  <c r="G56" i="6"/>
  <c r="G57" i="6"/>
  <c r="G61" i="6"/>
  <c r="G62" i="6"/>
  <c r="G63" i="6"/>
  <c r="G64" i="6"/>
  <c r="G65" i="6"/>
  <c r="G66" i="6"/>
  <c r="G70" i="6"/>
  <c r="G71" i="6"/>
  <c r="G72" i="6"/>
  <c r="G73" i="6"/>
  <c r="G74" i="6"/>
  <c r="G75" i="6"/>
  <c r="O39" i="6"/>
  <c r="N39" i="6"/>
  <c r="M39" i="6"/>
  <c r="J39" i="6"/>
  <c r="I39" i="6"/>
  <c r="H39" i="6"/>
  <c r="E39" i="6"/>
  <c r="D39" i="6"/>
  <c r="C39" i="6"/>
  <c r="M38" i="6"/>
  <c r="H38" i="6"/>
  <c r="C38" i="6"/>
  <c r="G26" i="6"/>
  <c r="G25" i="6"/>
  <c r="G24" i="6"/>
  <c r="G23" i="6"/>
  <c r="G22" i="6"/>
  <c r="G21" i="6"/>
  <c r="G20" i="6"/>
  <c r="G19" i="6"/>
  <c r="G18" i="6"/>
  <c r="N17" i="6"/>
  <c r="B41" i="6" s="1"/>
  <c r="M17" i="6"/>
  <c r="A41" i="6" s="1"/>
  <c r="G17" i="6"/>
  <c r="G16" i="6"/>
  <c r="G15" i="6"/>
  <c r="G14" i="6"/>
  <c r="G13" i="6"/>
  <c r="G12" i="6"/>
  <c r="G11" i="6"/>
  <c r="G10" i="6"/>
  <c r="G9" i="6"/>
  <c r="G8" i="6"/>
  <c r="N7" i="6"/>
  <c r="B40" i="6" s="1"/>
  <c r="M7" i="6"/>
  <c r="A40" i="6" s="1"/>
  <c r="G7" i="6"/>
  <c r="G36" i="6"/>
  <c r="G35" i="6"/>
  <c r="G34" i="6"/>
  <c r="G33" i="6"/>
  <c r="G32" i="6"/>
  <c r="G31" i="6"/>
  <c r="G30" i="6"/>
  <c r="G29" i="6"/>
  <c r="G28" i="6"/>
  <c r="B42" i="6"/>
  <c r="M27" i="6"/>
  <c r="A42" i="6" s="1"/>
  <c r="G27" i="6"/>
  <c r="D3" i="6"/>
  <c r="E3" i="6" s="1"/>
  <c r="H70" i="6" l="1"/>
  <c r="I70" i="6"/>
  <c r="I61" i="6"/>
  <c r="H52" i="6"/>
  <c r="J52" i="6" s="1"/>
  <c r="J70" i="6"/>
  <c r="H61" i="6"/>
  <c r="J61" i="6" s="1"/>
  <c r="I52" i="6"/>
  <c r="K31" i="6"/>
  <c r="K15" i="6"/>
  <c r="K35" i="6"/>
  <c r="K11" i="6"/>
  <c r="K25" i="6"/>
  <c r="K28" i="6"/>
  <c r="K36" i="6"/>
  <c r="K29" i="6"/>
  <c r="K7" i="6"/>
  <c r="K30" i="6"/>
  <c r="K13" i="6"/>
  <c r="K19" i="6"/>
  <c r="K21" i="6"/>
  <c r="J16" i="6"/>
  <c r="J14" i="6"/>
  <c r="J12" i="6"/>
  <c r="J10" i="6"/>
  <c r="J8" i="6"/>
  <c r="J27" i="6"/>
  <c r="J32" i="6"/>
  <c r="K8" i="6"/>
  <c r="K26" i="6"/>
  <c r="K24" i="6"/>
  <c r="K22" i="6"/>
  <c r="K20" i="6"/>
  <c r="K18" i="6"/>
  <c r="I16" i="6"/>
  <c r="I14" i="6"/>
  <c r="I12" i="6"/>
  <c r="I10" i="6"/>
  <c r="I8" i="6"/>
  <c r="I27" i="6"/>
  <c r="J30" i="6"/>
  <c r="J26" i="6"/>
  <c r="J24" i="6"/>
  <c r="J22" i="6"/>
  <c r="J20" i="6"/>
  <c r="J18" i="6"/>
  <c r="J7" i="6"/>
  <c r="J35" i="6"/>
  <c r="J33" i="6"/>
  <c r="J31" i="6"/>
  <c r="J29" i="6"/>
  <c r="I26" i="6"/>
  <c r="I24" i="6"/>
  <c r="I22" i="6"/>
  <c r="I20" i="6"/>
  <c r="I18" i="6"/>
  <c r="I7" i="6"/>
  <c r="I35" i="6"/>
  <c r="I33" i="6"/>
  <c r="I31" i="6"/>
  <c r="I29" i="6"/>
  <c r="J34" i="6"/>
  <c r="I19" i="6"/>
  <c r="K16" i="6"/>
  <c r="K14" i="6"/>
  <c r="K12" i="6"/>
  <c r="I32" i="6"/>
  <c r="I28" i="6"/>
  <c r="K27" i="6"/>
  <c r="J17" i="6"/>
  <c r="J15" i="6"/>
  <c r="J13" i="6"/>
  <c r="J11" i="6"/>
  <c r="J9" i="6"/>
  <c r="J36" i="6"/>
  <c r="J28" i="6"/>
  <c r="I25" i="6"/>
  <c r="I21" i="6"/>
  <c r="K10" i="6"/>
  <c r="I36" i="6"/>
  <c r="I30" i="6"/>
  <c r="I17" i="6"/>
  <c r="I15" i="6"/>
  <c r="I13" i="6"/>
  <c r="I11" i="6"/>
  <c r="I9" i="6"/>
  <c r="I23" i="6"/>
  <c r="I34" i="6"/>
  <c r="J25" i="6"/>
  <c r="J23" i="6"/>
  <c r="J21" i="6"/>
  <c r="J19" i="6"/>
  <c r="K32" i="6"/>
  <c r="K33" i="6"/>
  <c r="K9" i="6"/>
  <c r="K17" i="6"/>
  <c r="K23" i="6"/>
  <c r="K34" i="6"/>
  <c r="T7" i="6" l="1"/>
  <c r="H40" i="6" s="1"/>
  <c r="O27" i="6"/>
  <c r="Z7" i="6"/>
  <c r="Y7" i="6"/>
  <c r="AB7" i="6" s="1"/>
  <c r="O40" i="6" s="1"/>
  <c r="AA27" i="6"/>
  <c r="N42" i="6" s="1"/>
  <c r="Z27" i="6"/>
  <c r="Y27" i="6"/>
  <c r="T27" i="6"/>
  <c r="V27" i="6"/>
  <c r="I42" i="6" s="1"/>
  <c r="U27" i="6"/>
  <c r="Y17" i="6"/>
  <c r="Z17" i="6"/>
  <c r="AA17" i="6"/>
  <c r="N41" i="6" s="1"/>
  <c r="O7" i="6"/>
  <c r="Q7" i="6"/>
  <c r="D40" i="6" s="1"/>
  <c r="P7" i="6"/>
  <c r="Q27" i="6"/>
  <c r="D42" i="6" s="1"/>
  <c r="P27" i="6"/>
  <c r="AA7" i="6"/>
  <c r="N40" i="6" s="1"/>
  <c r="O17" i="6"/>
  <c r="P17" i="6"/>
  <c r="Q17" i="6"/>
  <c r="D41" i="6" s="1"/>
  <c r="V17" i="6"/>
  <c r="I41" i="6" s="1"/>
  <c r="U17" i="6"/>
  <c r="T17" i="6"/>
  <c r="V7" i="6"/>
  <c r="I40" i="6" s="1"/>
  <c r="U7" i="6"/>
  <c r="M40" i="6" l="1"/>
  <c r="R27" i="6"/>
  <c r="E42" i="6" s="1"/>
  <c r="C42" i="6"/>
  <c r="M41" i="6"/>
  <c r="AB17" i="6"/>
  <c r="O41" i="6" s="1"/>
  <c r="W17" i="6"/>
  <c r="J41" i="6" s="1"/>
  <c r="H41" i="6"/>
  <c r="H42" i="6"/>
  <c r="W27" i="6"/>
  <c r="J42" i="6" s="1"/>
  <c r="M42" i="6"/>
  <c r="P42" i="6" s="1"/>
  <c r="AB27" i="6"/>
  <c r="O42" i="6" s="1"/>
  <c r="C40" i="6"/>
  <c r="R7" i="6"/>
  <c r="E40" i="6" s="1"/>
  <c r="W7" i="6"/>
  <c r="J40" i="6" s="1"/>
  <c r="C41" i="6"/>
  <c r="R17" i="6"/>
  <c r="E41" i="6" s="1"/>
  <c r="P40" i="6" l="1"/>
  <c r="P41" i="6"/>
</calcChain>
</file>

<file path=xl/sharedStrings.xml><?xml version="1.0" encoding="utf-8"?>
<sst xmlns="http://schemas.openxmlformats.org/spreadsheetml/2006/main" count="1277" uniqueCount="151">
  <si>
    <t>Natural russeted</t>
  </si>
  <si>
    <t>Image 1</t>
  </si>
  <si>
    <t>Image 2</t>
  </si>
  <si>
    <t>Image 3</t>
  </si>
  <si>
    <t>Image 4</t>
  </si>
  <si>
    <t>Mean</t>
  </si>
  <si>
    <t>SE</t>
  </si>
  <si>
    <t>CV%</t>
  </si>
  <si>
    <t>B1</t>
  </si>
  <si>
    <t>B2</t>
  </si>
  <si>
    <t>B3</t>
  </si>
  <si>
    <t>B4</t>
  </si>
  <si>
    <t>B5</t>
  </si>
  <si>
    <t>B6</t>
  </si>
  <si>
    <t>Wounded</t>
  </si>
  <si>
    <t>Control</t>
  </si>
  <si>
    <t xml:space="preserve">Biol. replicate </t>
  </si>
  <si>
    <t>Mean (biol. reps)</t>
  </si>
  <si>
    <t>Number of suberized phellem cell layers</t>
  </si>
  <si>
    <t>Area</t>
  </si>
  <si>
    <t>ES size</t>
  </si>
  <si>
    <t>Mass (mg)</t>
  </si>
  <si>
    <t>Cultivar</t>
  </si>
  <si>
    <t>Treatment</t>
  </si>
  <si>
    <t>Rep</t>
  </si>
  <si>
    <t>CM</t>
  </si>
  <si>
    <t>DCM</t>
  </si>
  <si>
    <t>Wax</t>
  </si>
  <si>
    <t>std weight</t>
  </si>
  <si>
    <t>Notes</t>
  </si>
  <si>
    <t>Median</t>
  </si>
  <si>
    <t>Apple</t>
  </si>
  <si>
    <t>Natural russet</t>
  </si>
  <si>
    <t>summary</t>
  </si>
  <si>
    <r>
      <t>mm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</si>
  <si>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</si>
  <si>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Mass per unit area (g/m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</si>
  <si>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DAFB</t>
  </si>
  <si>
    <r>
      <t>(g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</si>
  <si>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Wax content (%)</t>
  </si>
  <si>
    <t>E %</t>
  </si>
  <si>
    <t>E</t>
  </si>
  <si>
    <t>vs control</t>
  </si>
  <si>
    <t>vs russeted</t>
  </si>
  <si>
    <t>Actin1</t>
  </si>
  <si>
    <t>delta Ct</t>
  </si>
  <si>
    <t>RQ</t>
  </si>
  <si>
    <t>TUBB</t>
  </si>
  <si>
    <t>GPAT5</t>
  </si>
  <si>
    <t>GEO Mean RQ Refs</t>
  </si>
  <si>
    <t>Relative gene expression</t>
  </si>
  <si>
    <t>Average</t>
  </si>
  <si>
    <t>t.test</t>
  </si>
  <si>
    <t>Control average Ct</t>
  </si>
  <si>
    <t>MYB93</t>
  </si>
  <si>
    <t>MiGPAT5</t>
  </si>
  <si>
    <t>MiMYB93</t>
  </si>
  <si>
    <t>CYP86B1</t>
  </si>
  <si>
    <t>GPAT6</t>
  </si>
  <si>
    <t>SHN1</t>
  </si>
  <si>
    <t>CER1</t>
  </si>
  <si>
    <t>CER3</t>
  </si>
  <si>
    <t>CUS1</t>
  </si>
  <si>
    <t>WBC11</t>
  </si>
  <si>
    <t>NAC058</t>
  </si>
  <si>
    <t>MiNAC058</t>
  </si>
  <si>
    <t>MiWBC11</t>
  </si>
  <si>
    <t>MiCUS1</t>
  </si>
  <si>
    <t>MiGPAT6</t>
  </si>
  <si>
    <t>MiCER3</t>
  </si>
  <si>
    <t>MiCER1</t>
  </si>
  <si>
    <t>MiSHN1</t>
  </si>
  <si>
    <t>CYP86A1</t>
  </si>
  <si>
    <t>MiCYP86A1</t>
  </si>
  <si>
    <t>ABCG6</t>
  </si>
  <si>
    <t>MiABCG20</t>
  </si>
  <si>
    <t>µg/cm²</t>
  </si>
  <si>
    <t>MW</t>
  </si>
  <si>
    <t>STABW</t>
  </si>
  <si>
    <t>C16</t>
  </si>
  <si>
    <t>C18</t>
  </si>
  <si>
    <t>C20</t>
  </si>
  <si>
    <t>C22</t>
  </si>
  <si>
    <t>C24</t>
  </si>
  <si>
    <t>C26</t>
  </si>
  <si>
    <t>C28</t>
  </si>
  <si>
    <t>NR1</t>
  </si>
  <si>
    <t>NR2</t>
  </si>
  <si>
    <t>NR3</t>
  </si>
  <si>
    <t>NR4</t>
  </si>
  <si>
    <t>NR5</t>
  </si>
  <si>
    <t>W1</t>
  </si>
  <si>
    <t>W2</t>
  </si>
  <si>
    <t>W3</t>
  </si>
  <si>
    <t>W4</t>
  </si>
  <si>
    <t>W5</t>
  </si>
  <si>
    <t>µg/cm2</t>
  </si>
  <si>
    <t>C1</t>
  </si>
  <si>
    <t>C2</t>
  </si>
  <si>
    <t>C3</t>
  </si>
  <si>
    <t>C4</t>
  </si>
  <si>
    <t>C5</t>
  </si>
  <si>
    <t>µg/sq.cm</t>
  </si>
  <si>
    <t>mean</t>
  </si>
  <si>
    <t>H units</t>
  </si>
  <si>
    <t>G units</t>
  </si>
  <si>
    <t>S units</t>
  </si>
  <si>
    <t>beta-Amyrin</t>
  </si>
  <si>
    <t>alpha-Amyrin</t>
  </si>
  <si>
    <t>Lupeol</t>
  </si>
  <si>
    <t>Technical replicacte</t>
  </si>
  <si>
    <t>Biol. replicacte</t>
  </si>
  <si>
    <t>Dicarboxylic acids</t>
  </si>
  <si>
    <t>Carboxylic acids</t>
  </si>
  <si>
    <t>Primary Alcohols</t>
  </si>
  <si>
    <t>w-OH acids</t>
  </si>
  <si>
    <t>unsaturated w-OH acids</t>
  </si>
  <si>
    <t>2-OH acids</t>
  </si>
  <si>
    <t>Sum</t>
  </si>
  <si>
    <t>Primary alcohols</t>
  </si>
  <si>
    <t>Alkanes</t>
  </si>
  <si>
    <t>Aldehydes</t>
  </si>
  <si>
    <t>C29</t>
  </si>
  <si>
    <t>C30</t>
  </si>
  <si>
    <t>C23</t>
  </si>
  <si>
    <t>C25</t>
  </si>
  <si>
    <t>C27</t>
  </si>
  <si>
    <t>C36</t>
  </si>
  <si>
    <t>C38</t>
  </si>
  <si>
    <t>C40</t>
  </si>
  <si>
    <t>C42</t>
  </si>
  <si>
    <t>Triterpenes</t>
  </si>
  <si>
    <t>Esters</t>
  </si>
  <si>
    <t>CM comparison</t>
  </si>
  <si>
    <t>DCM comparison</t>
  </si>
  <si>
    <t>Wax comparison</t>
  </si>
  <si>
    <t>C34</t>
  </si>
  <si>
    <t>C32</t>
  </si>
  <si>
    <t>H-units</t>
  </si>
  <si>
    <t>G-units</t>
  </si>
  <si>
    <t>S-units</t>
  </si>
  <si>
    <t>H–COOH</t>
  </si>
  <si>
    <t>H–CHR–CHR–CH2R</t>
  </si>
  <si>
    <t>G–CHR2</t>
  </si>
  <si>
    <t>G–CH2–CHR2</t>
  </si>
  <si>
    <t>G–CHR–CHR–CH2R</t>
  </si>
  <si>
    <t>G–CH2–CHR–CHR2</t>
  </si>
  <si>
    <t>G–CH=CHR</t>
  </si>
  <si>
    <t>S–CH2–CHR2</t>
  </si>
  <si>
    <t>S–CHR–CHR–CH2R</t>
  </si>
  <si>
    <t>S–CH2–CHR–CHR2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</si>
</sst>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#.##"/>
    <numFmt numFmtId="168" formatCode="#,##0.000"/>
    <numFmt numFmtId="169" formatCode="0.000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0" fillId="0" borderId="0" xfId="0" applyFill="1"/>
    <xf numFmtId="14" fontId="0" fillId="0" borderId="0" xfId="0" applyNumberFormat="1"/>
    <xf numFmtId="14" fontId="1" fillId="0" borderId="0" xfId="0" applyNumberFormat="1" applyFont="1"/>
    <xf numFmtId="0" fontId="0" fillId="0" borderId="9" xfId="0" applyBorder="1"/>
    <xf numFmtId="165" fontId="0" fillId="0" borderId="9" xfId="0" applyNumberFormat="1" applyBorder="1"/>
    <xf numFmtId="0" fontId="0" fillId="0" borderId="10" xfId="0" applyBorder="1"/>
    <xf numFmtId="2" fontId="0" fillId="0" borderId="10" xfId="0" applyNumberFormat="1" applyBorder="1"/>
    <xf numFmtId="0" fontId="0" fillId="0" borderId="0" xfId="0" applyFill="1" applyBorder="1"/>
    <xf numFmtId="0" fontId="0" fillId="0" borderId="0" xfId="0" applyBorder="1"/>
    <xf numFmtId="2" fontId="0" fillId="0" borderId="1" xfId="0" applyNumberFormat="1" applyBorder="1"/>
    <xf numFmtId="166" fontId="0" fillId="0" borderId="0" xfId="0" applyNumberFormat="1" applyBorder="1"/>
    <xf numFmtId="164" fontId="0" fillId="0" borderId="0" xfId="0" applyNumberFormat="1" applyBorder="1"/>
    <xf numFmtId="2" fontId="0" fillId="0" borderId="0" xfId="0" applyNumberFormat="1" applyBorder="1"/>
    <xf numFmtId="164" fontId="1" fillId="0" borderId="0" xfId="0" applyNumberFormat="1" applyFont="1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7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8" fontId="0" fillId="0" borderId="0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Fill="1" applyBorder="1"/>
    <xf numFmtId="2" fontId="0" fillId="0" borderId="0" xfId="0" applyNumberFormat="1" applyFill="1"/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2" fontId="1" fillId="0" borderId="0" xfId="0" applyNumberFormat="1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5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Border="1" applyAlignment="1">
      <alignment horizontal="center" wrapText="1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0" fillId="0" borderId="1" xfId="0" applyFill="1" applyBorder="1" applyAlignment="1">
      <alignment vertical="center"/>
    </xf>
    <xf numFmtId="16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10887</xdr:colOff>
      <xdr:row>109</xdr:row>
      <xdr:rowOff>-1</xdr:rowOff>
    </xdr:from>
    <xdr:to>
      <xdr:col>30</xdr:col>
      <xdr:colOff>457668</xdr:colOff>
      <xdr:row>135</xdr:row>
      <xdr:rowOff>159943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8DB62FDD-5BA6-4178-9B73-19602AA98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20316" y="20432485"/>
          <a:ext cx="7152381" cy="4971429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31</xdr:col>
      <xdr:colOff>84800</xdr:colOff>
      <xdr:row>30</xdr:row>
      <xdr:rowOff>46265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C53AED15-AE82-4166-93DB-1640ACE127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6065"/>
        <a:stretch/>
      </xdr:blipFill>
      <xdr:spPr>
        <a:xfrm>
          <a:off x="21022235" y="905435"/>
          <a:ext cx="7400000" cy="4707912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74</xdr:row>
      <xdr:rowOff>0</xdr:rowOff>
    </xdr:from>
    <xdr:to>
      <xdr:col>30</xdr:col>
      <xdr:colOff>484876</xdr:colOff>
      <xdr:row>100</xdr:row>
      <xdr:rowOff>150419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26B97BCB-3D98-46A4-AE21-A087C7046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022235" y="13653247"/>
          <a:ext cx="7190476" cy="4812066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39</xdr:row>
      <xdr:rowOff>0</xdr:rowOff>
    </xdr:from>
    <xdr:to>
      <xdr:col>30</xdr:col>
      <xdr:colOff>551543</xdr:colOff>
      <xdr:row>65</xdr:row>
      <xdr:rowOff>159384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7004B805-876B-483A-B108-F67F3A92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022235" y="7279341"/>
          <a:ext cx="7257143" cy="482103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144</xdr:row>
      <xdr:rowOff>0</xdr:rowOff>
    </xdr:from>
    <xdr:to>
      <xdr:col>30</xdr:col>
      <xdr:colOff>475352</xdr:colOff>
      <xdr:row>170</xdr:row>
      <xdr:rowOff>140895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E199CDD5-5CBE-4DB2-B22D-A4263EE81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022235" y="26212800"/>
          <a:ext cx="7180952" cy="4802542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179</xdr:row>
      <xdr:rowOff>0</xdr:rowOff>
    </xdr:from>
    <xdr:to>
      <xdr:col>30</xdr:col>
      <xdr:colOff>408686</xdr:colOff>
      <xdr:row>205</xdr:row>
      <xdr:rowOff>178990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167FD5ED-0A3D-40FE-89C0-F5BC84B72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022235" y="32586706"/>
          <a:ext cx="7114286" cy="4840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28</xdr:col>
      <xdr:colOff>57610</xdr:colOff>
      <xdr:row>29</xdr:row>
      <xdr:rowOff>131372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085A128-7AB0-4D03-84AC-6CC094478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49257" y="740229"/>
          <a:ext cx="7209524" cy="4942857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38</xdr:row>
      <xdr:rowOff>0</xdr:rowOff>
    </xdr:from>
    <xdr:to>
      <xdr:col>28</xdr:col>
      <xdr:colOff>295705</xdr:colOff>
      <xdr:row>64</xdr:row>
      <xdr:rowOff>131371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A85BCD2-926C-4B7D-8981-584DB591E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49257" y="7304314"/>
          <a:ext cx="7447619" cy="4942857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73</xdr:row>
      <xdr:rowOff>0</xdr:rowOff>
    </xdr:from>
    <xdr:to>
      <xdr:col>28</xdr:col>
      <xdr:colOff>229038</xdr:colOff>
      <xdr:row>99</xdr:row>
      <xdr:rowOff>159943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C9D2929-37C4-4724-A450-7A727E6C7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549257" y="13868400"/>
          <a:ext cx="7380952" cy="4971429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109</xdr:row>
      <xdr:rowOff>0</xdr:rowOff>
    </xdr:from>
    <xdr:to>
      <xdr:col>28</xdr:col>
      <xdr:colOff>29038</xdr:colOff>
      <xdr:row>135</xdr:row>
      <xdr:rowOff>150419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D8F496A-EF54-4C9A-9C4F-C3283E710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549257" y="20617543"/>
          <a:ext cx="7180952" cy="49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144</xdr:row>
      <xdr:rowOff>0</xdr:rowOff>
    </xdr:from>
    <xdr:to>
      <xdr:col>28</xdr:col>
      <xdr:colOff>187856</xdr:colOff>
      <xdr:row>171</xdr:row>
      <xdr:rowOff>146578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8736C7E4-105C-44E6-9587-5D8E8BC0C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468109" y="26503745"/>
          <a:ext cx="7295238" cy="500952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179</xdr:row>
      <xdr:rowOff>0</xdr:rowOff>
    </xdr:from>
    <xdr:to>
      <xdr:col>28</xdr:col>
      <xdr:colOff>92618</xdr:colOff>
      <xdr:row>206</xdr:row>
      <xdr:rowOff>137054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6EA83AC-D734-4783-A526-179616FE6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468109" y="32904545"/>
          <a:ext cx="7200000" cy="50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49</xdr:row>
      <xdr:rowOff>0</xdr:rowOff>
    </xdr:from>
    <xdr:to>
      <xdr:col>20</xdr:col>
      <xdr:colOff>29037</xdr:colOff>
      <xdr:row>75</xdr:row>
      <xdr:rowOff>64705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1E83F4C-8B60-4563-8F52-3EECE815A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1571" y="9350829"/>
          <a:ext cx="7180952" cy="4876190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6</xdr:row>
      <xdr:rowOff>0</xdr:rowOff>
    </xdr:from>
    <xdr:to>
      <xdr:col>38</xdr:col>
      <xdr:colOff>65767</xdr:colOff>
      <xdr:row>31</xdr:row>
      <xdr:rowOff>170833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DF50135E-2D0D-48C7-8759-47A97AE3C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0" y="1181100"/>
          <a:ext cx="7266667" cy="4933333"/>
        </a:xfrm>
        <a:prstGeom prst="rect">
          <a:avLst/>
        </a:prstGeom>
      </xdr:spPr>
    </xdr:pic>
    <xdr:clientData/>
  </xdr:twoCellAnchor>
  <xdr:twoCellAnchor editAs="oneCell">
    <xdr:from>
      <xdr:col>39</xdr:col>
      <xdr:colOff>0</xdr:colOff>
      <xdr:row>6</xdr:row>
      <xdr:rowOff>0</xdr:rowOff>
    </xdr:from>
    <xdr:to>
      <xdr:col>48</xdr:col>
      <xdr:colOff>37195</xdr:colOff>
      <xdr:row>31</xdr:row>
      <xdr:rowOff>180357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F8CB43D8-D0CC-4AA8-9678-1A8E86B1E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289750" y="1181100"/>
          <a:ext cx="7238095" cy="4942857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36</xdr:row>
      <xdr:rowOff>0</xdr:rowOff>
    </xdr:from>
    <xdr:to>
      <xdr:col>38</xdr:col>
      <xdr:colOff>8624</xdr:colOff>
      <xdr:row>61</xdr:row>
      <xdr:rowOff>142259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E13651CD-9C36-49E8-978B-AAF6744E3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288750" y="6896100"/>
          <a:ext cx="7209524" cy="49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211"/>
  <sheetViews>
    <sheetView zoomScale="55" zoomScaleNormal="55" workbookViewId="0">
      <selection activeCell="U34" sqref="U34"/>
    </sheetView>
  </sheetViews>
  <sheetFormatPr baseColWidth="10" defaultColWidth="8.88671875" defaultRowHeight="14.4" x14ac:dyDescent="0.3"/>
  <cols>
    <col min="1" max="2" width="26.88671875" style="4" customWidth="1"/>
    <col min="3" max="3" width="18.21875" style="4" customWidth="1"/>
    <col min="4" max="4" width="21.5546875" style="4" customWidth="1"/>
    <col min="5" max="5" width="18.44140625" style="4" bestFit="1" customWidth="1"/>
    <col min="6" max="6" width="22.88671875" style="4" bestFit="1" customWidth="1"/>
    <col min="7" max="7" width="9.6640625" style="4" customWidth="1"/>
    <col min="8" max="8" width="11.5546875" style="4"/>
    <col min="9" max="9" width="16.6640625" style="4" bestFit="1" customWidth="1"/>
    <col min="10" max="10" width="11.109375" style="4" customWidth="1"/>
    <col min="11" max="11" width="11.5546875" style="4"/>
    <col min="12" max="12" width="20.6640625" style="4" bestFit="1" customWidth="1"/>
    <col min="13" max="14" width="17.33203125" style="4" customWidth="1"/>
    <col min="15" max="17" width="8.88671875" style="4"/>
    <col min="18" max="18" width="14.88671875" style="4" customWidth="1"/>
    <col min="19" max="19" width="14.109375" style="4" customWidth="1"/>
    <col min="20" max="16384" width="8.88671875" style="4"/>
  </cols>
  <sheetData>
    <row r="2" spans="1:19" x14ac:dyDescent="0.3">
      <c r="A2" s="38" t="s">
        <v>71</v>
      </c>
      <c r="B2" s="38"/>
      <c r="D2" s="4" t="s">
        <v>40</v>
      </c>
      <c r="E2" s="4">
        <v>88.3</v>
      </c>
      <c r="G2" s="4" t="s">
        <v>40</v>
      </c>
      <c r="H2" s="4">
        <v>85.7</v>
      </c>
      <c r="J2" s="4" t="s">
        <v>40</v>
      </c>
      <c r="K2" s="4">
        <v>90.3</v>
      </c>
    </row>
    <row r="3" spans="1:19" x14ac:dyDescent="0.3">
      <c r="A3" s="37"/>
      <c r="B3" s="55" t="s">
        <v>111</v>
      </c>
      <c r="C3" s="55" t="s">
        <v>110</v>
      </c>
      <c r="D3" s="41" t="s">
        <v>41</v>
      </c>
      <c r="E3" s="56">
        <f>E2/100+1</f>
        <v>1.883</v>
      </c>
      <c r="F3" s="41"/>
      <c r="G3" s="41" t="s">
        <v>41</v>
      </c>
      <c r="H3" s="56">
        <f>H2/100+1</f>
        <v>1.857</v>
      </c>
      <c r="I3" s="41"/>
      <c r="J3" s="41" t="s">
        <v>41</v>
      </c>
      <c r="K3" s="56">
        <f>K2/100+1</f>
        <v>1.903</v>
      </c>
      <c r="L3" s="41"/>
      <c r="M3" s="41"/>
      <c r="N3" s="41"/>
      <c r="O3" s="41"/>
      <c r="P3" s="41"/>
      <c r="Q3" s="41"/>
      <c r="R3" s="41" t="s">
        <v>42</v>
      </c>
      <c r="S3" s="4" t="s">
        <v>43</v>
      </c>
    </row>
    <row r="4" spans="1:19" ht="28.8" x14ac:dyDescent="0.3">
      <c r="B4" s="57"/>
      <c r="C4" s="57"/>
      <c r="D4" s="57" t="s">
        <v>44</v>
      </c>
      <c r="E4" s="57" t="s">
        <v>45</v>
      </c>
      <c r="F4" s="57" t="s">
        <v>46</v>
      </c>
      <c r="G4" s="57" t="s">
        <v>47</v>
      </c>
      <c r="H4" s="57" t="s">
        <v>45</v>
      </c>
      <c r="I4" s="57" t="s">
        <v>46</v>
      </c>
      <c r="J4" s="57" t="s">
        <v>59</v>
      </c>
      <c r="K4" s="57" t="s">
        <v>45</v>
      </c>
      <c r="L4" s="57" t="s">
        <v>46</v>
      </c>
      <c r="M4" s="57" t="s">
        <v>49</v>
      </c>
      <c r="N4" s="59" t="s">
        <v>50</v>
      </c>
      <c r="O4" s="57" t="s">
        <v>51</v>
      </c>
      <c r="P4" s="57" t="s">
        <v>51</v>
      </c>
      <c r="Q4" s="57" t="s">
        <v>6</v>
      </c>
      <c r="R4" s="57" t="s">
        <v>52</v>
      </c>
      <c r="S4" s="58"/>
    </row>
    <row r="5" spans="1:19" x14ac:dyDescent="0.3">
      <c r="A5" s="4" t="s">
        <v>32</v>
      </c>
      <c r="B5" s="4" t="s">
        <v>8</v>
      </c>
      <c r="C5" s="4">
        <v>1</v>
      </c>
      <c r="D5" s="42">
        <v>17.911699295043945</v>
      </c>
      <c r="E5" s="39">
        <f>D33-D5</f>
        <v>0.36726612514919665</v>
      </c>
      <c r="F5" s="39">
        <f>E3^E5</f>
        <v>1.2616625498986334</v>
      </c>
      <c r="G5" s="43">
        <v>18.396835327148438</v>
      </c>
      <c r="H5" s="39">
        <f>G33-G5</f>
        <v>-0.50974633958604443</v>
      </c>
      <c r="I5" s="39">
        <f>H3^H5</f>
        <v>0.72941403585330322</v>
      </c>
      <c r="J5" s="43">
        <v>20.121486663818359</v>
      </c>
      <c r="K5" s="39">
        <f>J33-J5</f>
        <v>-2.9183220333523217</v>
      </c>
      <c r="L5" s="39">
        <f>K3^K5</f>
        <v>0.1529352604986868</v>
      </c>
      <c r="M5" s="39">
        <f t="shared" ref="M5:M31" si="0">GEOMEAN(F5,I5)</f>
        <v>0.95930932050435735</v>
      </c>
      <c r="N5" s="39">
        <f t="shared" ref="N5:N31" si="1">L5/M5</f>
        <v>0.15942226060962383</v>
      </c>
      <c r="O5" s="39">
        <f>AVERAGE(N5:N7)</f>
        <v>0.14520968747627724</v>
      </c>
      <c r="P5" s="60">
        <f>AVERAGE(N5:N13)</f>
        <v>0.23702564391187644</v>
      </c>
      <c r="Q5" s="60">
        <f>STDEV(N5:N13)/SQRT(COUNT(N5:N13))</f>
        <v>2.3655634635703235E-2</v>
      </c>
      <c r="R5" s="65">
        <f>_xlfn.T.TEST(N5:N13,N14:N22,2,1)</f>
        <v>1.4108822804458451E-4</v>
      </c>
      <c r="S5" s="65">
        <f>_xlfn.T.TEST(N5:N13,N23:N31,2,1)</f>
        <v>1.5066567113396153E-3</v>
      </c>
    </row>
    <row r="6" spans="1:19" x14ac:dyDescent="0.3">
      <c r="C6" s="4">
        <v>2</v>
      </c>
      <c r="D6" s="42">
        <v>17.881330490112305</v>
      </c>
      <c r="E6" s="39">
        <f>D33-D6</f>
        <v>0.39763493008083728</v>
      </c>
      <c r="F6" s="39">
        <f>E3^E6</f>
        <v>1.2861454562717387</v>
      </c>
      <c r="G6" s="43">
        <v>18.435009002685547</v>
      </c>
      <c r="H6" s="39">
        <f>G33-G6</f>
        <v>-0.5479200151231538</v>
      </c>
      <c r="I6" s="39">
        <f>H3^H6</f>
        <v>0.71238140977237652</v>
      </c>
      <c r="J6" s="43">
        <v>20.208211898803711</v>
      </c>
      <c r="K6" s="39">
        <f>J33-J6</f>
        <v>-3.0050472683376732</v>
      </c>
      <c r="L6" s="39">
        <f>K3^K6</f>
        <v>0.14463494427137219</v>
      </c>
      <c r="M6" s="39">
        <f t="shared" si="0"/>
        <v>0.95719700862006341</v>
      </c>
      <c r="N6" s="39">
        <f t="shared" si="1"/>
        <v>0.1511025870002291</v>
      </c>
      <c r="O6" s="39"/>
    </row>
    <row r="7" spans="1:19" x14ac:dyDescent="0.3">
      <c r="B7" s="37"/>
      <c r="C7" s="37">
        <v>3</v>
      </c>
      <c r="D7" s="44">
        <v>17.93882942199707</v>
      </c>
      <c r="E7" s="45">
        <f>D33-D7</f>
        <v>0.34013599819607165</v>
      </c>
      <c r="F7" s="45">
        <f>E3^E7</f>
        <v>1.2401850390915417</v>
      </c>
      <c r="G7" s="44">
        <v>18.181053161621094</v>
      </c>
      <c r="H7" s="45">
        <f>G33-G7</f>
        <v>-0.29396417405870068</v>
      </c>
      <c r="I7" s="45">
        <f>H3^H7</f>
        <v>0.8336407405884273</v>
      </c>
      <c r="J7" s="44">
        <v>20.407785415649414</v>
      </c>
      <c r="K7" s="45">
        <f>J33-J7</f>
        <v>-3.2046207851833763</v>
      </c>
      <c r="L7" s="45">
        <f>K3^K7</f>
        <v>0.12720513724382845</v>
      </c>
      <c r="M7" s="45">
        <f t="shared" si="0"/>
        <v>1.0167933784476375</v>
      </c>
      <c r="N7" s="45">
        <f t="shared" si="1"/>
        <v>0.12510421481897879</v>
      </c>
      <c r="O7" s="45"/>
    </row>
    <row r="8" spans="1:19" x14ac:dyDescent="0.3">
      <c r="B8" s="4" t="s">
        <v>9</v>
      </c>
      <c r="C8" s="4">
        <v>1</v>
      </c>
      <c r="D8" s="42">
        <v>17.954288482666016</v>
      </c>
      <c r="E8" s="39">
        <f>D33-D8</f>
        <v>0.32467693752712634</v>
      </c>
      <c r="F8" s="39">
        <f>E3^E8</f>
        <v>1.2281108271917047</v>
      </c>
      <c r="G8" s="43">
        <v>18.185342788696289</v>
      </c>
      <c r="H8" s="39">
        <f>G33-G8</f>
        <v>-0.29825380113389599</v>
      </c>
      <c r="I8" s="39">
        <f>H3^H8</f>
        <v>0.83143026242001095</v>
      </c>
      <c r="J8" s="43">
        <v>18.990873336791992</v>
      </c>
      <c r="K8" s="39">
        <f>J33-J8</f>
        <v>-1.7877087063259545</v>
      </c>
      <c r="L8" s="39">
        <f>K3^K8</f>
        <v>0.31655184221173904</v>
      </c>
      <c r="M8" s="39">
        <f t="shared" si="0"/>
        <v>1.0104892415720494</v>
      </c>
      <c r="N8" s="39">
        <f t="shared" si="1"/>
        <v>0.31326592029744871</v>
      </c>
      <c r="O8" s="39">
        <f>AVERAGE(N8:N10)</f>
        <v>0.29026893325562303</v>
      </c>
    </row>
    <row r="9" spans="1:19" x14ac:dyDescent="0.3">
      <c r="C9" s="4">
        <v>2</v>
      </c>
      <c r="D9" s="42">
        <v>17.91656494140625</v>
      </c>
      <c r="E9" s="39">
        <f>D33-D9</f>
        <v>0.36240047878689197</v>
      </c>
      <c r="F9" s="39">
        <f>E3^E9</f>
        <v>1.2577834836385724</v>
      </c>
      <c r="G9" s="43">
        <v>18.14210319519043</v>
      </c>
      <c r="H9" s="39">
        <f>G33-G9</f>
        <v>-0.25501420762803662</v>
      </c>
      <c r="I9" s="39">
        <f>H3^H9</f>
        <v>0.85398284263188218</v>
      </c>
      <c r="J9" s="43">
        <v>19.135795593261719</v>
      </c>
      <c r="K9" s="39">
        <f>J33-J9</f>
        <v>-1.932630962795681</v>
      </c>
      <c r="L9" s="39">
        <f>K3^K9</f>
        <v>0.2883685844404078</v>
      </c>
      <c r="M9" s="39">
        <f t="shared" si="0"/>
        <v>1.0364002676442627</v>
      </c>
      <c r="N9" s="39">
        <f t="shared" si="1"/>
        <v>0.2782405538121574</v>
      </c>
      <c r="O9" s="39"/>
    </row>
    <row r="10" spans="1:19" x14ac:dyDescent="0.3">
      <c r="B10" s="37"/>
      <c r="C10" s="37">
        <v>3</v>
      </c>
      <c r="D10" s="44">
        <v>17.973791122436523</v>
      </c>
      <c r="E10" s="45">
        <f>D33-D10</f>
        <v>0.30517429775661853</v>
      </c>
      <c r="F10" s="45">
        <f>E3^E10</f>
        <v>1.2130459533818929</v>
      </c>
      <c r="G10" s="44">
        <v>18.281032562255859</v>
      </c>
      <c r="H10" s="45">
        <f>G33-G10</f>
        <v>-0.3939435746934663</v>
      </c>
      <c r="I10" s="45">
        <f>H3^H10</f>
        <v>0.78361596898589814</v>
      </c>
      <c r="J10" s="44">
        <v>19.224853515625</v>
      </c>
      <c r="K10" s="45">
        <f>J33-J10</f>
        <v>-2.0216888851589623</v>
      </c>
      <c r="L10" s="45">
        <f>K3^K10</f>
        <v>0.27230881962608583</v>
      </c>
      <c r="M10" s="45">
        <f t="shared" si="0"/>
        <v>0.97496778417739249</v>
      </c>
      <c r="N10" s="45">
        <f t="shared" si="1"/>
        <v>0.27930032565726298</v>
      </c>
      <c r="O10" s="45"/>
    </row>
    <row r="11" spans="1:19" x14ac:dyDescent="0.3">
      <c r="B11" s="4" t="s">
        <v>10</v>
      </c>
      <c r="C11" s="4">
        <v>1</v>
      </c>
      <c r="D11" s="42">
        <v>18.298624038696289</v>
      </c>
      <c r="E11" s="39">
        <f>D33-D11</f>
        <v>-1.9658618503147096E-2</v>
      </c>
      <c r="F11" s="39">
        <f>E3^E11</f>
        <v>0.98763579655167844</v>
      </c>
      <c r="G11" s="43">
        <v>18.724359512329102</v>
      </c>
      <c r="H11" s="39">
        <f>G33-G11</f>
        <v>-0.83727052476670849</v>
      </c>
      <c r="I11" s="39">
        <f>H3^H11</f>
        <v>0.59556849549981261</v>
      </c>
      <c r="J11" s="43">
        <v>19.527067184448242</v>
      </c>
      <c r="K11" s="39">
        <f>J33-J11</f>
        <v>-2.3239025539822045</v>
      </c>
      <c r="L11" s="39">
        <f>K3^K11</f>
        <v>0.22418754759363829</v>
      </c>
      <c r="M11" s="39">
        <f t="shared" si="0"/>
        <v>0.76694508633541825</v>
      </c>
      <c r="N11" s="39">
        <f t="shared" si="1"/>
        <v>0.29231238531671272</v>
      </c>
      <c r="O11" s="39">
        <f>AVERAGE(N11:N13)</f>
        <v>0.27559831100372911</v>
      </c>
    </row>
    <row r="12" spans="1:19" x14ac:dyDescent="0.3">
      <c r="C12" s="4">
        <v>2</v>
      </c>
      <c r="D12" s="42">
        <v>18.249401092529297</v>
      </c>
      <c r="E12" s="39">
        <f>D33-D12</f>
        <v>2.9564327663845091E-2</v>
      </c>
      <c r="F12" s="39">
        <f>E3^E12</f>
        <v>1.0188863989726589</v>
      </c>
      <c r="G12" s="43">
        <v>18.748117446899414</v>
      </c>
      <c r="H12" s="39">
        <f>G33-G12</f>
        <v>-0.86102845933702099</v>
      </c>
      <c r="I12" s="39">
        <f>H3^H12</f>
        <v>0.58687458252212932</v>
      </c>
      <c r="J12" s="43">
        <v>19.599739074707031</v>
      </c>
      <c r="K12" s="39">
        <f>J33-J12</f>
        <v>-2.3965744442409935</v>
      </c>
      <c r="L12" s="39">
        <f>K3^K12</f>
        <v>0.21394598525491232</v>
      </c>
      <c r="M12" s="39">
        <f t="shared" si="0"/>
        <v>0.7732777832283525</v>
      </c>
      <c r="N12" s="39">
        <f t="shared" si="1"/>
        <v>0.27667416534548633</v>
      </c>
      <c r="O12" s="39"/>
    </row>
    <row r="13" spans="1:19" x14ac:dyDescent="0.3">
      <c r="A13" s="37"/>
      <c r="B13" s="37"/>
      <c r="C13" s="37">
        <v>3</v>
      </c>
      <c r="D13" s="44">
        <v>18.291563034057617</v>
      </c>
      <c r="E13" s="45">
        <f>D33-D13</f>
        <v>-1.2597613864475221E-2</v>
      </c>
      <c r="F13" s="45">
        <f>E3^E13</f>
        <v>0.99205909227951095</v>
      </c>
      <c r="G13" s="44">
        <v>18.660453796386719</v>
      </c>
      <c r="H13" s="45">
        <f>G33-G13</f>
        <v>-0.77336480882432568</v>
      </c>
      <c r="I13" s="45">
        <f>H3^H13</f>
        <v>0.61959846541654751</v>
      </c>
      <c r="J13" s="44">
        <v>19.688070297241211</v>
      </c>
      <c r="K13" s="45">
        <f>J33-J13</f>
        <v>-2.4849056667751732</v>
      </c>
      <c r="L13" s="45">
        <f>K3^K13</f>
        <v>0.20212543681305734</v>
      </c>
      <c r="M13" s="45">
        <f t="shared" si="0"/>
        <v>0.7840142161841952</v>
      </c>
      <c r="N13" s="45">
        <f t="shared" si="1"/>
        <v>0.25780838234898829</v>
      </c>
      <c r="O13" s="45"/>
      <c r="P13" s="37"/>
      <c r="Q13" s="37"/>
      <c r="R13" s="37"/>
    </row>
    <row r="14" spans="1:19" x14ac:dyDescent="0.3">
      <c r="A14" s="4" t="s">
        <v>15</v>
      </c>
      <c r="B14" s="4" t="s">
        <v>8</v>
      </c>
      <c r="C14" s="4">
        <v>1</v>
      </c>
      <c r="D14" s="43">
        <v>18.302371978759766</v>
      </c>
      <c r="E14" s="39">
        <f>D33-D14</f>
        <v>-2.3406558566623659E-2</v>
      </c>
      <c r="F14" s="39">
        <f>E3^E14</f>
        <v>0.98529595507183021</v>
      </c>
      <c r="G14" s="43">
        <v>17.923561096191406</v>
      </c>
      <c r="H14" s="39">
        <f>G33-G14</f>
        <v>-3.6472108629013178E-2</v>
      </c>
      <c r="I14" s="39">
        <f>H3^H14</f>
        <v>0.97767804586650753</v>
      </c>
      <c r="J14" s="43">
        <v>16.87019157409668</v>
      </c>
      <c r="K14" s="39">
        <f>J33-J14</f>
        <v>0.33297305636935803</v>
      </c>
      <c r="L14" s="39">
        <f>K3^K14</f>
        <v>1.2389266284420215</v>
      </c>
      <c r="M14" s="39">
        <f t="shared" si="0"/>
        <v>0.98147960954611846</v>
      </c>
      <c r="N14" s="39">
        <f t="shared" si="1"/>
        <v>1.2623050101009825</v>
      </c>
      <c r="O14" s="39">
        <f>AVERAGE(N14:N16)</f>
        <v>1.1836499958877804</v>
      </c>
      <c r="P14" s="60">
        <f>AVERAGE(N14:N22)</f>
        <v>1.0542724014463394</v>
      </c>
      <c r="Q14" s="60">
        <f>STDEV(N14:N22)/SQRT(COUNT(N14:N22))</f>
        <v>0.11295526971979863</v>
      </c>
    </row>
    <row r="15" spans="1:19" x14ac:dyDescent="0.3">
      <c r="C15" s="4">
        <v>2</v>
      </c>
      <c r="D15" s="43">
        <v>18.163965225219727</v>
      </c>
      <c r="E15" s="39">
        <f>D33-D15</f>
        <v>0.1150001949734154</v>
      </c>
      <c r="F15" s="39">
        <f>E3^E15</f>
        <v>1.0754936248625879</v>
      </c>
      <c r="G15" s="43">
        <v>17.632617950439453</v>
      </c>
      <c r="H15" s="39">
        <f>G33-G15</f>
        <v>0.25447103712293995</v>
      </c>
      <c r="I15" s="39">
        <f>H3^H15</f>
        <v>1.1705900921535752</v>
      </c>
      <c r="J15" s="43">
        <v>17.099155426025391</v>
      </c>
      <c r="K15" s="39">
        <f>J33-J15</f>
        <v>0.1040092044406471</v>
      </c>
      <c r="L15" s="39">
        <f>K3^K15</f>
        <v>1.0692129398894255</v>
      </c>
      <c r="M15" s="39">
        <f t="shared" si="0"/>
        <v>1.1220348396723159</v>
      </c>
      <c r="N15" s="39">
        <f t="shared" si="1"/>
        <v>0.95292311975061594</v>
      </c>
      <c r="O15" s="39"/>
    </row>
    <row r="16" spans="1:19" x14ac:dyDescent="0.3">
      <c r="B16" s="37"/>
      <c r="C16" s="37">
        <v>3</v>
      </c>
      <c r="D16" s="44">
        <v>18.477273941040039</v>
      </c>
      <c r="E16" s="45">
        <f>D33-D16</f>
        <v>-0.1983085208468971</v>
      </c>
      <c r="F16" s="45">
        <f>E3^E16</f>
        <v>0.88205332125328417</v>
      </c>
      <c r="G16" s="44">
        <v>17.738164901733398</v>
      </c>
      <c r="H16" s="45">
        <f>G33-G16</f>
        <v>0.14892408582899463</v>
      </c>
      <c r="I16" s="45">
        <f>H3^H16</f>
        <v>1.0965604223112997</v>
      </c>
      <c r="J16" s="44">
        <v>16.779172897338867</v>
      </c>
      <c r="K16" s="45">
        <f>J33-J16</f>
        <v>0.42399173312717053</v>
      </c>
      <c r="L16" s="45">
        <f>K3^K16</f>
        <v>1.3136501996078145</v>
      </c>
      <c r="M16" s="45">
        <f t="shared" si="0"/>
        <v>0.9834758575860344</v>
      </c>
      <c r="N16" s="45">
        <f t="shared" si="1"/>
        <v>1.3357218578117425</v>
      </c>
      <c r="O16" s="45"/>
    </row>
    <row r="17" spans="1:18" x14ac:dyDescent="0.3">
      <c r="B17" s="4" t="s">
        <v>9</v>
      </c>
      <c r="C17" s="4">
        <v>1</v>
      </c>
      <c r="D17" s="43">
        <v>18.33177375793457</v>
      </c>
      <c r="E17" s="39">
        <f>D33-D17</f>
        <v>-5.2808337741428346E-2</v>
      </c>
      <c r="F17" s="39">
        <f>E3^E17</f>
        <v>0.96713168426356044</v>
      </c>
      <c r="G17" s="43">
        <v>17.639017105102539</v>
      </c>
      <c r="H17" s="39">
        <f>G33-G17</f>
        <v>0.24807188245985401</v>
      </c>
      <c r="I17" s="39">
        <f>H3^H17</f>
        <v>1.1659627476308603</v>
      </c>
      <c r="J17" s="43">
        <v>16.801218032836914</v>
      </c>
      <c r="K17" s="39">
        <f>J33-J17</f>
        <v>0.40194659762912366</v>
      </c>
      <c r="L17" s="39">
        <f>K3^K17</f>
        <v>1.295148211619751</v>
      </c>
      <c r="M17" s="39">
        <f t="shared" si="0"/>
        <v>1.0619037225213981</v>
      </c>
      <c r="N17" s="39">
        <f t="shared" si="1"/>
        <v>1.2196474917184905</v>
      </c>
      <c r="O17" s="39">
        <f>AVERAGE(N17:N19)</f>
        <v>1.330463244049217</v>
      </c>
    </row>
    <row r="18" spans="1:18" x14ac:dyDescent="0.3">
      <c r="C18" s="4">
        <v>2</v>
      </c>
      <c r="D18" s="43">
        <v>18.49371337890625</v>
      </c>
      <c r="E18" s="39">
        <f>D33-D18</f>
        <v>-0.21474795871310803</v>
      </c>
      <c r="F18" s="39">
        <f>E3^E18</f>
        <v>0.87292404172952442</v>
      </c>
      <c r="G18" s="43">
        <v>17.48661994934082</v>
      </c>
      <c r="H18" s="39">
        <f>G33-G18</f>
        <v>0.40046903822157276</v>
      </c>
      <c r="I18" s="39">
        <f>H3^H18</f>
        <v>1.2813000543053106</v>
      </c>
      <c r="J18" s="43">
        <v>16.749975204467773</v>
      </c>
      <c r="K18" s="39">
        <f>J33-J18</f>
        <v>0.45318942599826428</v>
      </c>
      <c r="L18" s="39">
        <f>K3^K18</f>
        <v>1.338562654240594</v>
      </c>
      <c r="M18" s="39">
        <f t="shared" si="0"/>
        <v>1.0575810238806533</v>
      </c>
      <c r="N18" s="39">
        <f t="shared" si="1"/>
        <v>1.2656833131601735</v>
      </c>
      <c r="O18" s="39"/>
    </row>
    <row r="19" spans="1:18" x14ac:dyDescent="0.3">
      <c r="B19" s="37"/>
      <c r="C19" s="37">
        <v>3</v>
      </c>
      <c r="D19" s="44">
        <v>18.368499755859375</v>
      </c>
      <c r="E19" s="45">
        <f>D33-D19</f>
        <v>-8.9534335666233034E-2</v>
      </c>
      <c r="F19" s="45">
        <f>E3^E19</f>
        <v>0.94491220626238459</v>
      </c>
      <c r="G19" s="44">
        <v>17.663597106933594</v>
      </c>
      <c r="H19" s="45">
        <f>G33-G19</f>
        <v>0.22349188062879932</v>
      </c>
      <c r="I19" s="45">
        <f>H3^H19</f>
        <v>1.1483579409193878</v>
      </c>
      <c r="J19" s="44">
        <v>16.503274917602539</v>
      </c>
      <c r="K19" s="45">
        <f>J33-J19</f>
        <v>0.69988971286349866</v>
      </c>
      <c r="L19" s="45">
        <f>K3^K19</f>
        <v>1.5688316174312393</v>
      </c>
      <c r="M19" s="45">
        <f t="shared" si="0"/>
        <v>1.0416801023025581</v>
      </c>
      <c r="N19" s="45">
        <f t="shared" si="1"/>
        <v>1.506058927268987</v>
      </c>
      <c r="O19" s="45"/>
    </row>
    <row r="20" spans="1:18" x14ac:dyDescent="0.3">
      <c r="B20" s="4" t="s">
        <v>10</v>
      </c>
      <c r="C20" s="4">
        <v>1</v>
      </c>
      <c r="D20" s="43">
        <v>18.228811264038086</v>
      </c>
      <c r="E20" s="39">
        <f>D33-D20</f>
        <v>5.0154156155056029E-2</v>
      </c>
      <c r="F20" s="39">
        <f>E3^E20</f>
        <v>1.0322499865058117</v>
      </c>
      <c r="G20" s="43">
        <v>18.41914176940918</v>
      </c>
      <c r="H20" s="39">
        <f>G33-G20</f>
        <v>-0.53205278184678662</v>
      </c>
      <c r="I20" s="39">
        <f>H3^H20</f>
        <v>0.71941233315912401</v>
      </c>
      <c r="J20" s="43">
        <v>17.905027389526367</v>
      </c>
      <c r="K20" s="39">
        <f>J33-J20</f>
        <v>-0.70186275906032947</v>
      </c>
      <c r="L20" s="39">
        <f>K3^K20</f>
        <v>0.63660833588181942</v>
      </c>
      <c r="M20" s="39">
        <f t="shared" si="0"/>
        <v>0.86175017910971174</v>
      </c>
      <c r="N20" s="39">
        <f t="shared" si="1"/>
        <v>0.73873884951147906</v>
      </c>
      <c r="O20" s="39">
        <f>AVERAGE(N20:N22)</f>
        <v>0.64870396440202149</v>
      </c>
    </row>
    <row r="21" spans="1:18" x14ac:dyDescent="0.3">
      <c r="C21" s="4">
        <v>2</v>
      </c>
      <c r="D21" s="43">
        <v>18.007820129394531</v>
      </c>
      <c r="E21" s="39">
        <f>D33-D21</f>
        <v>0.27114529079861072</v>
      </c>
      <c r="F21" s="39">
        <f>E3^E21</f>
        <v>1.1872013176428819</v>
      </c>
      <c r="G21" s="43">
        <v>18.138673782348633</v>
      </c>
      <c r="H21" s="39">
        <f>G33-G21</f>
        <v>-0.25158479478623974</v>
      </c>
      <c r="I21" s="39">
        <f>H3^H21</f>
        <v>0.85579749782314773</v>
      </c>
      <c r="J21" s="43">
        <v>18.096473693847656</v>
      </c>
      <c r="K21" s="39">
        <f>J33-J21</f>
        <v>-0.89330906338161853</v>
      </c>
      <c r="L21" s="39">
        <f>K3^K21</f>
        <v>0.56282683732729211</v>
      </c>
      <c r="M21" s="39">
        <f t="shared" si="0"/>
        <v>1.0079701965093621</v>
      </c>
      <c r="N21" s="39">
        <f t="shared" si="1"/>
        <v>0.55837646715784073</v>
      </c>
      <c r="O21" s="39"/>
    </row>
    <row r="22" spans="1:18" x14ac:dyDescent="0.3">
      <c r="A22" s="37"/>
      <c r="B22" s="37"/>
      <c r="C22" s="37">
        <v>3</v>
      </c>
      <c r="D22" s="44">
        <v>18.136459350585938</v>
      </c>
      <c r="E22" s="45">
        <f>D33-D22</f>
        <v>0.14250606960720447</v>
      </c>
      <c r="F22" s="45">
        <f>E3^E22</f>
        <v>1.0943792218554707</v>
      </c>
      <c r="G22" s="44">
        <v>18.3424072265625</v>
      </c>
      <c r="H22" s="45">
        <f>G33-G22</f>
        <v>-0.45531823900010693</v>
      </c>
      <c r="I22" s="45">
        <f>H3^H22</f>
        <v>0.75440583247485671</v>
      </c>
      <c r="J22" s="44">
        <v>18.023992538452148</v>
      </c>
      <c r="K22" s="45">
        <f>J33-J22</f>
        <v>-0.82082790798611072</v>
      </c>
      <c r="L22" s="45">
        <f>K3^K22</f>
        <v>0.58969689901627831</v>
      </c>
      <c r="M22" s="45">
        <f t="shared" si="0"/>
        <v>0.90862867438082884</v>
      </c>
      <c r="N22" s="45">
        <f t="shared" si="1"/>
        <v>0.64899657653674458</v>
      </c>
      <c r="O22" s="45"/>
      <c r="P22" s="37"/>
      <c r="Q22" s="37"/>
      <c r="R22" s="37"/>
    </row>
    <row r="23" spans="1:18" x14ac:dyDescent="0.3">
      <c r="A23" s="4" t="s">
        <v>14</v>
      </c>
      <c r="B23" s="4" t="s">
        <v>8</v>
      </c>
      <c r="C23" s="4">
        <v>1</v>
      </c>
      <c r="D23" s="43">
        <v>19.056108474731445</v>
      </c>
      <c r="E23" s="39">
        <f>D33-D23</f>
        <v>-0.77714305453830335</v>
      </c>
      <c r="F23" s="39">
        <f>E3^E23</f>
        <v>0.61150777433526515</v>
      </c>
      <c r="G23" s="43">
        <v>18.306606292724609</v>
      </c>
      <c r="H23" s="39">
        <f>G33-G23</f>
        <v>-0.4195173051622163</v>
      </c>
      <c r="I23" s="39">
        <f>H3^H23</f>
        <v>0.77130963154935606</v>
      </c>
      <c r="J23" s="43">
        <v>18.370428085327148</v>
      </c>
      <c r="K23" s="39">
        <f>J33-J23</f>
        <v>-1.1672634548611107</v>
      </c>
      <c r="L23" s="39">
        <f>K3^K23</f>
        <v>0.47186885633916942</v>
      </c>
      <c r="M23" s="39">
        <f t="shared" si="0"/>
        <v>0.68677640911150994</v>
      </c>
      <c r="N23" s="39">
        <f t="shared" si="1"/>
        <v>0.68707784670360361</v>
      </c>
      <c r="O23" s="39">
        <f>AVERAGE(N23:N25)</f>
        <v>0.71663292927368349</v>
      </c>
      <c r="P23" s="60">
        <f>AVERAGE(N23:N31)</f>
        <v>0.56912794186673199</v>
      </c>
      <c r="Q23" s="60">
        <f>STDEV(N23:N31)/SQRT(COUNT(N23:N31))</f>
        <v>5.3589389839402674E-2</v>
      </c>
      <c r="R23" s="65">
        <f>_xlfn.T.TEST(N23:N31,N14:N22,2,1)</f>
        <v>6.0277132962582077E-4</v>
      </c>
    </row>
    <row r="24" spans="1:18" x14ac:dyDescent="0.3">
      <c r="C24" s="4">
        <v>2</v>
      </c>
      <c r="D24" s="43">
        <v>19.100807189941406</v>
      </c>
      <c r="E24" s="39">
        <f>D33-D24</f>
        <v>-0.82184176974826428</v>
      </c>
      <c r="F24" s="39">
        <f>E3^E24</f>
        <v>0.59445163594691375</v>
      </c>
      <c r="G24" s="43">
        <v>18.203317642211914</v>
      </c>
      <c r="H24" s="39">
        <f>G33-G24</f>
        <v>-0.31622865464952099</v>
      </c>
      <c r="I24" s="39">
        <f>H3^H24</f>
        <v>0.822231239823902</v>
      </c>
      <c r="J24" s="43">
        <v>18.058937072753906</v>
      </c>
      <c r="K24" s="39">
        <f>J33-J24</f>
        <v>-0.85577244228786853</v>
      </c>
      <c r="L24" s="39">
        <f>K3^K24</f>
        <v>0.57658585732933276</v>
      </c>
      <c r="M24" s="39">
        <f t="shared" si="0"/>
        <v>0.69912567227929612</v>
      </c>
      <c r="N24" s="39">
        <f t="shared" si="1"/>
        <v>0.82472419507860739</v>
      </c>
      <c r="O24" s="39"/>
    </row>
    <row r="25" spans="1:18" x14ac:dyDescent="0.3">
      <c r="B25" s="37"/>
      <c r="C25" s="37">
        <v>3</v>
      </c>
      <c r="D25" s="44">
        <v>19.086238861083984</v>
      </c>
      <c r="E25" s="45">
        <f>D33-D25</f>
        <v>-0.80727344089084241</v>
      </c>
      <c r="F25" s="45">
        <f>E3^E25</f>
        <v>0.59995770675096405</v>
      </c>
      <c r="G25" s="44">
        <v>18.042524337768555</v>
      </c>
      <c r="H25" s="45">
        <f>G33-G25</f>
        <v>-0.15543535020616162</v>
      </c>
      <c r="I25" s="45">
        <f>H3^H25</f>
        <v>0.90827451286855876</v>
      </c>
      <c r="J25" s="44">
        <v>18.3731689453125</v>
      </c>
      <c r="K25" s="45">
        <f>J33-J25</f>
        <v>-1.1700043148464623</v>
      </c>
      <c r="L25" s="45">
        <f>K3^K25</f>
        <v>0.47103742259194048</v>
      </c>
      <c r="M25" s="45">
        <f t="shared" si="0"/>
        <v>0.73819123121381591</v>
      </c>
      <c r="N25" s="45">
        <f t="shared" si="1"/>
        <v>0.63809674603883937</v>
      </c>
      <c r="O25" s="45"/>
    </row>
    <row r="26" spans="1:18" x14ac:dyDescent="0.3">
      <c r="B26" s="4" t="s">
        <v>9</v>
      </c>
      <c r="C26" s="4">
        <v>1</v>
      </c>
      <c r="D26" s="42">
        <v>17.540016174316406</v>
      </c>
      <c r="E26" s="39">
        <f>D33-D26</f>
        <v>0.73894924587673572</v>
      </c>
      <c r="F26" s="39">
        <f>E3^E26</f>
        <v>1.5962482594077738</v>
      </c>
      <c r="G26" s="43">
        <v>17.53803825378418</v>
      </c>
      <c r="H26" s="39">
        <f>G33-G26</f>
        <v>0.34905073377821338</v>
      </c>
      <c r="I26" s="39">
        <f>H3^H26</f>
        <v>1.2411634909497473</v>
      </c>
      <c r="J26" s="43">
        <v>17.490076065063477</v>
      </c>
      <c r="K26" s="39">
        <f>J33-J26</f>
        <v>-0.28691143459743884</v>
      </c>
      <c r="L26" s="39">
        <f>K3^K26</f>
        <v>0.83143024030982948</v>
      </c>
      <c r="M26" s="39">
        <f t="shared" si="0"/>
        <v>1.4075528629749614</v>
      </c>
      <c r="N26" s="39">
        <f t="shared" si="1"/>
        <v>0.59069201745825983</v>
      </c>
      <c r="O26" s="39">
        <f>AVERAGE(N26:N28)</f>
        <v>0.61235361195526405</v>
      </c>
    </row>
    <row r="27" spans="1:18" x14ac:dyDescent="0.3">
      <c r="C27" s="4">
        <v>2</v>
      </c>
      <c r="D27" s="42">
        <v>17.366643905639648</v>
      </c>
      <c r="E27" s="39">
        <f>D33-D27</f>
        <v>0.91232151455349353</v>
      </c>
      <c r="F27" s="39">
        <f>E3^E27</f>
        <v>1.7813606731747076</v>
      </c>
      <c r="G27" s="43">
        <v>17.705827713012695</v>
      </c>
      <c r="H27" s="39">
        <f>G33-G27</f>
        <v>0.18126127454969776</v>
      </c>
      <c r="I27" s="39">
        <f>H3^H27</f>
        <v>1.1187297525912325</v>
      </c>
      <c r="J27" s="43">
        <v>17.389312744140625</v>
      </c>
      <c r="K27" s="39">
        <f>J33-J27</f>
        <v>-0.18614811367458728</v>
      </c>
      <c r="L27" s="39">
        <f>K3^K27</f>
        <v>0.88712127913382066</v>
      </c>
      <c r="M27" s="39">
        <f t="shared" si="0"/>
        <v>1.411687353905422</v>
      </c>
      <c r="N27" s="39">
        <f t="shared" si="1"/>
        <v>0.62841200403163389</v>
      </c>
      <c r="O27" s="39"/>
    </row>
    <row r="28" spans="1:18" x14ac:dyDescent="0.3">
      <c r="B28" s="37"/>
      <c r="C28" s="37">
        <v>3</v>
      </c>
      <c r="D28" s="44">
        <v>17.414573669433594</v>
      </c>
      <c r="E28" s="45">
        <f>D33-D28</f>
        <v>0.86439175075954822</v>
      </c>
      <c r="F28" s="45">
        <f>E3^E28</f>
        <v>1.7281377187437827</v>
      </c>
      <c r="G28" s="44">
        <v>17.665950775146484</v>
      </c>
      <c r="H28" s="45">
        <f>G33-G28</f>
        <v>0.2211382124159087</v>
      </c>
      <c r="I28" s="45">
        <f>H3^H28</f>
        <v>1.1466861945193816</v>
      </c>
      <c r="J28" s="44">
        <v>17.419778823852539</v>
      </c>
      <c r="K28" s="45">
        <f>J33-J28</f>
        <v>-0.21661419338650134</v>
      </c>
      <c r="L28" s="45">
        <f>K3^K28</f>
        <v>0.86990052365090875</v>
      </c>
      <c r="M28" s="45">
        <f t="shared" si="0"/>
        <v>1.4077043952164507</v>
      </c>
      <c r="N28" s="45">
        <f t="shared" si="1"/>
        <v>0.61795681437589856</v>
      </c>
      <c r="O28" s="45"/>
    </row>
    <row r="29" spans="1:18" x14ac:dyDescent="0.3">
      <c r="B29" s="4" t="s">
        <v>10</v>
      </c>
      <c r="C29" s="4">
        <v>1</v>
      </c>
      <c r="D29" s="43">
        <v>17.827484130859375</v>
      </c>
      <c r="E29" s="39">
        <f>D33-D29</f>
        <v>0.45148128933376697</v>
      </c>
      <c r="F29" s="39">
        <f>E3^E29</f>
        <v>1.3307294764113808</v>
      </c>
      <c r="G29" s="43">
        <v>18.775995254516602</v>
      </c>
      <c r="H29" s="39">
        <f>G33-G29</f>
        <v>-0.88890626695420849</v>
      </c>
      <c r="I29" s="39">
        <f>H3^H29</f>
        <v>0.5768347481730457</v>
      </c>
      <c r="J29" s="43">
        <v>19.097892761230469</v>
      </c>
      <c r="K29" s="39">
        <f>J33-J29</f>
        <v>-1.894728130764431</v>
      </c>
      <c r="L29" s="39">
        <f>K3^K29</f>
        <v>0.29548774041290593</v>
      </c>
      <c r="M29" s="39">
        <f t="shared" si="0"/>
        <v>0.87613412352915909</v>
      </c>
      <c r="N29" s="39">
        <f t="shared" si="1"/>
        <v>0.33726313412226278</v>
      </c>
      <c r="O29" s="39">
        <f>AVERAGE(N29:N31)</f>
        <v>0.3783972843712482</v>
      </c>
    </row>
    <row r="30" spans="1:18" x14ac:dyDescent="0.3">
      <c r="C30" s="4">
        <v>2</v>
      </c>
      <c r="D30" s="43">
        <v>17.796808242797852</v>
      </c>
      <c r="E30" s="39">
        <f>D33-D30</f>
        <v>0.4821571773952904</v>
      </c>
      <c r="F30" s="39">
        <f>E3^E30</f>
        <v>1.3568163068755152</v>
      </c>
      <c r="G30" s="43">
        <v>18.802583694458008</v>
      </c>
      <c r="H30" s="39">
        <f>G33-G30</f>
        <v>-0.91549470689561474</v>
      </c>
      <c r="I30" s="39">
        <f>H3^H30</f>
        <v>0.56741932786211602</v>
      </c>
      <c r="J30" s="43">
        <v>18.655609130859375</v>
      </c>
      <c r="K30" s="39">
        <f>J33-J30</f>
        <v>-1.4524445003933373</v>
      </c>
      <c r="L30" s="39">
        <f>K3^K30</f>
        <v>0.39276309058365355</v>
      </c>
      <c r="M30" s="39">
        <f t="shared" si="0"/>
        <v>0.87743022336802567</v>
      </c>
      <c r="N30" s="39">
        <f t="shared" si="1"/>
        <v>0.4476288599633918</v>
      </c>
      <c r="O30" s="39"/>
    </row>
    <row r="31" spans="1:18" x14ac:dyDescent="0.3">
      <c r="A31" s="37"/>
      <c r="B31" s="37"/>
      <c r="C31" s="37">
        <v>3</v>
      </c>
      <c r="D31" s="44">
        <v>17.81132698059082</v>
      </c>
      <c r="E31" s="45">
        <f>D33-D31</f>
        <v>0.46763843960232165</v>
      </c>
      <c r="F31" s="45">
        <f>E3^E31</f>
        <v>1.3444064109294394</v>
      </c>
      <c r="G31" s="44">
        <v>18.859823226928711</v>
      </c>
      <c r="H31" s="45">
        <f>G33-G31</f>
        <v>-0.97273423936631787</v>
      </c>
      <c r="I31" s="45">
        <f>H3^H31</f>
        <v>0.54766811506881596</v>
      </c>
      <c r="J31" s="44">
        <v>19.071323394775391</v>
      </c>
      <c r="K31" s="45">
        <f>J33-J31</f>
        <v>-1.8681587643093529</v>
      </c>
      <c r="L31" s="45">
        <f>K3^K31</f>
        <v>0.30058269817866345</v>
      </c>
      <c r="M31" s="45">
        <f t="shared" si="0"/>
        <v>0.8580725639246124</v>
      </c>
      <c r="N31" s="45">
        <f t="shared" si="1"/>
        <v>0.35029985902808997</v>
      </c>
      <c r="O31" s="45"/>
      <c r="P31" s="37"/>
      <c r="Q31" s="37"/>
    </row>
    <row r="33" spans="1:19" x14ac:dyDescent="0.3">
      <c r="A33" s="4" t="s">
        <v>53</v>
      </c>
      <c r="D33" s="46">
        <f>AVERAGE(D14:D22)</f>
        <v>18.278965420193142</v>
      </c>
      <c r="E33" s="46"/>
      <c r="F33" s="47"/>
      <c r="G33" s="46">
        <f>AVERAGE(G14:G22)</f>
        <v>17.887088987562393</v>
      </c>
      <c r="J33" s="46">
        <f>AVERAGE(J14:J22)</f>
        <v>17.203164630466038</v>
      </c>
    </row>
    <row r="34" spans="1:19" ht="15" thickBot="1" x14ac:dyDescent="0.35"/>
    <row r="35" spans="1:19" ht="5.4" customHeight="1" thickTop="1" thickBo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3"/>
    </row>
    <row r="36" spans="1:19" ht="15" thickTop="1" x14ac:dyDescent="0.3"/>
    <row r="37" spans="1:19" x14ac:dyDescent="0.3">
      <c r="A37" s="38" t="s">
        <v>70</v>
      </c>
      <c r="B37" s="38"/>
      <c r="C37" s="38"/>
      <c r="D37" s="4" t="s">
        <v>40</v>
      </c>
      <c r="E37" s="4">
        <v>88.3</v>
      </c>
      <c r="G37" s="4" t="s">
        <v>40</v>
      </c>
      <c r="H37" s="4">
        <v>85.7</v>
      </c>
      <c r="J37" s="4" t="s">
        <v>40</v>
      </c>
      <c r="K37" s="4">
        <v>90.6</v>
      </c>
    </row>
    <row r="38" spans="1:19" x14ac:dyDescent="0.3">
      <c r="A38" s="37"/>
      <c r="B38" s="54" t="s">
        <v>111</v>
      </c>
      <c r="C38" s="54" t="s">
        <v>110</v>
      </c>
      <c r="D38" s="37" t="s">
        <v>41</v>
      </c>
      <c r="E38" s="40">
        <f>E37/100+1</f>
        <v>1.883</v>
      </c>
      <c r="F38" s="37"/>
      <c r="G38" s="37" t="s">
        <v>41</v>
      </c>
      <c r="H38" s="40">
        <f>H37/100+1</f>
        <v>1.857</v>
      </c>
      <c r="I38" s="37"/>
      <c r="J38" s="37" t="s">
        <v>41</v>
      </c>
      <c r="K38" s="40">
        <f>K37/100+1</f>
        <v>1.9059999999999999</v>
      </c>
      <c r="L38" s="37"/>
      <c r="M38" s="37"/>
      <c r="N38" s="37"/>
      <c r="O38" s="37"/>
      <c r="P38" s="37"/>
      <c r="Q38" s="37"/>
      <c r="R38" s="37" t="s">
        <v>42</v>
      </c>
      <c r="S38" s="37" t="s">
        <v>43</v>
      </c>
    </row>
    <row r="39" spans="1:19" ht="28.8" x14ac:dyDescent="0.3">
      <c r="B39" s="58"/>
      <c r="C39" s="58"/>
      <c r="D39" s="57" t="s">
        <v>44</v>
      </c>
      <c r="E39" s="57" t="s">
        <v>45</v>
      </c>
      <c r="F39" s="57" t="s">
        <v>46</v>
      </c>
      <c r="G39" s="57" t="s">
        <v>47</v>
      </c>
      <c r="H39" s="57" t="s">
        <v>45</v>
      </c>
      <c r="I39" s="57" t="s">
        <v>46</v>
      </c>
      <c r="J39" s="57" t="s">
        <v>60</v>
      </c>
      <c r="K39" s="57" t="s">
        <v>45</v>
      </c>
      <c r="L39" s="57" t="s">
        <v>46</v>
      </c>
      <c r="M39" s="57" t="s">
        <v>49</v>
      </c>
      <c r="N39" s="59" t="s">
        <v>50</v>
      </c>
      <c r="O39" s="57" t="s">
        <v>51</v>
      </c>
      <c r="P39" s="57" t="s">
        <v>51</v>
      </c>
      <c r="Q39" s="57" t="s">
        <v>6</v>
      </c>
      <c r="R39" s="57" t="s">
        <v>52</v>
      </c>
      <c r="S39" s="58"/>
    </row>
    <row r="40" spans="1:19" x14ac:dyDescent="0.3">
      <c r="A40" s="4" t="s">
        <v>32</v>
      </c>
      <c r="B40" s="4" t="s">
        <v>8</v>
      </c>
      <c r="C40" s="4">
        <v>1</v>
      </c>
      <c r="D40" s="42">
        <v>17.911699295043945</v>
      </c>
      <c r="E40" s="39">
        <f>D68-D40</f>
        <v>0.36726612514919665</v>
      </c>
      <c r="F40" s="39">
        <f>E38^E40</f>
        <v>1.2616625498986334</v>
      </c>
      <c r="G40" s="43">
        <v>18.396835327148438</v>
      </c>
      <c r="H40" s="39">
        <f>G68-G40</f>
        <v>-0.50974633958604443</v>
      </c>
      <c r="I40" s="39">
        <f>H38^H40</f>
        <v>0.72941403585330322</v>
      </c>
      <c r="J40" s="43">
        <v>22.450098037719727</v>
      </c>
      <c r="K40" s="39">
        <f>J68-J40</f>
        <v>0.64537366231282434</v>
      </c>
      <c r="L40" s="39">
        <f>K38^K40</f>
        <v>1.5162958260632635</v>
      </c>
      <c r="M40" s="39">
        <f t="shared" ref="M40:M66" si="2">GEOMEAN(F40,I40)</f>
        <v>0.95930932050435735</v>
      </c>
      <c r="N40" s="39">
        <f t="shared" ref="N40:N66" si="3">L40/M40</f>
        <v>1.5806120024624282</v>
      </c>
      <c r="O40" s="39">
        <f>AVERAGE(N40:N42)</f>
        <v>1.5192941042924037</v>
      </c>
      <c r="P40" s="60">
        <f>AVERAGE(N40:N48)</f>
        <v>1.4167966261778302</v>
      </c>
      <c r="Q40" s="60">
        <f>STDEV(N40:N48)/SQRT(COUNT(N40:N48))</f>
        <v>0.17734842195768219</v>
      </c>
      <c r="R40" s="65">
        <f>_xlfn.T.TEST(N40:N48,N49:N57,2,1)</f>
        <v>0.83231517482499529</v>
      </c>
      <c r="S40" s="65">
        <f>_xlfn.T.TEST(N40:N48,N58:N66,2,1)</f>
        <v>5.2188324299556853E-3</v>
      </c>
    </row>
    <row r="41" spans="1:19" x14ac:dyDescent="0.3">
      <c r="C41" s="4">
        <v>2</v>
      </c>
      <c r="D41" s="42">
        <v>17.881330490112305</v>
      </c>
      <c r="E41" s="39">
        <f>D68-D41</f>
        <v>0.39763493008083728</v>
      </c>
      <c r="F41" s="39">
        <f>E38^E41</f>
        <v>1.2861454562717387</v>
      </c>
      <c r="G41" s="43">
        <v>18.435009002685547</v>
      </c>
      <c r="H41" s="39">
        <f>G68-G41</f>
        <v>-0.5479200151231538</v>
      </c>
      <c r="I41" s="39">
        <f>H38^H41</f>
        <v>0.71238140977237652</v>
      </c>
      <c r="J41" s="43">
        <v>22.396139144897461</v>
      </c>
      <c r="K41" s="39">
        <f>J68-J41</f>
        <v>0.69933255513508996</v>
      </c>
      <c r="L41" s="39">
        <f>K38^K41</f>
        <v>1.5699978613823207</v>
      </c>
      <c r="M41" s="39">
        <f t="shared" si="2"/>
        <v>0.95719700862006341</v>
      </c>
      <c r="N41" s="39">
        <f t="shared" si="3"/>
        <v>1.6402034766549234</v>
      </c>
      <c r="O41" s="39"/>
    </row>
    <row r="42" spans="1:19" x14ac:dyDescent="0.3">
      <c r="B42" s="37"/>
      <c r="C42" s="37">
        <v>3</v>
      </c>
      <c r="D42" s="44">
        <v>17.93882942199707</v>
      </c>
      <c r="E42" s="45">
        <f>D68-D42</f>
        <v>0.34013599819607165</v>
      </c>
      <c r="F42" s="45">
        <f>E38^E42</f>
        <v>1.2401850390915417</v>
      </c>
      <c r="G42" s="44">
        <v>18.181053161621094</v>
      </c>
      <c r="H42" s="45">
        <f>G68-G42</f>
        <v>-0.29396417405870068</v>
      </c>
      <c r="I42" s="45">
        <f>H38^H42</f>
        <v>0.8336407405884273</v>
      </c>
      <c r="J42" s="44">
        <v>22.619302749633789</v>
      </c>
      <c r="K42" s="45">
        <f>J68-J42</f>
        <v>0.47616895039876184</v>
      </c>
      <c r="L42" s="45">
        <f>K38^K42</f>
        <v>1.3595207031089738</v>
      </c>
      <c r="M42" s="45">
        <f t="shared" si="2"/>
        <v>1.0167933784476375</v>
      </c>
      <c r="N42" s="45">
        <f t="shared" si="3"/>
        <v>1.3370668337598599</v>
      </c>
      <c r="O42" s="45"/>
    </row>
    <row r="43" spans="1:19" x14ac:dyDescent="0.3">
      <c r="B43" s="4" t="s">
        <v>9</v>
      </c>
      <c r="C43" s="4">
        <v>1</v>
      </c>
      <c r="D43" s="42">
        <v>17.954288482666016</v>
      </c>
      <c r="E43" s="39">
        <f>D68-D43</f>
        <v>0.32467693752712634</v>
      </c>
      <c r="F43" s="39">
        <f>E38^E43</f>
        <v>1.2281108271917047</v>
      </c>
      <c r="G43" s="43">
        <v>18.185342788696289</v>
      </c>
      <c r="H43" s="39">
        <f>G68-G43</f>
        <v>-0.29825380113389599</v>
      </c>
      <c r="I43" s="39">
        <f>H38^H43</f>
        <v>0.83143026242001095</v>
      </c>
      <c r="J43" s="43">
        <v>23.375198364257813</v>
      </c>
      <c r="K43" s="39">
        <f>J68-J43</f>
        <v>-0.2797266642252616</v>
      </c>
      <c r="L43" s="39">
        <f>K38^K43</f>
        <v>0.83491479435205318</v>
      </c>
      <c r="M43" s="39">
        <f t="shared" si="2"/>
        <v>1.0104892415720494</v>
      </c>
      <c r="N43" s="39">
        <f t="shared" si="3"/>
        <v>0.82624807865658256</v>
      </c>
      <c r="O43" s="39">
        <f>AVERAGE(N43:N45)</f>
        <v>0.77151274788544699</v>
      </c>
    </row>
    <row r="44" spans="1:19" x14ac:dyDescent="0.3">
      <c r="C44" s="4">
        <v>2</v>
      </c>
      <c r="D44" s="42">
        <v>17.91656494140625</v>
      </c>
      <c r="E44" s="39">
        <f>D68-D44</f>
        <v>0.36240047878689197</v>
      </c>
      <c r="F44" s="39">
        <f>E38^E44</f>
        <v>1.2577834836385724</v>
      </c>
      <c r="G44" s="43">
        <v>18.14210319519043</v>
      </c>
      <c r="H44" s="39">
        <f>G68-G44</f>
        <v>-0.25501420762803662</v>
      </c>
      <c r="I44" s="39">
        <f>H38^H44</f>
        <v>0.85398284263188218</v>
      </c>
      <c r="J44" s="43">
        <v>23.334131240844727</v>
      </c>
      <c r="K44" s="39">
        <f>J68-J44</f>
        <v>-0.23865954081217566</v>
      </c>
      <c r="L44" s="39">
        <f>K38^K44</f>
        <v>0.85732600688146676</v>
      </c>
      <c r="M44" s="39">
        <f t="shared" si="2"/>
        <v>1.0364002676442627</v>
      </c>
      <c r="N44" s="39">
        <f t="shared" si="3"/>
        <v>0.82721515388081512</v>
      </c>
      <c r="O44" s="39"/>
    </row>
    <row r="45" spans="1:19" x14ac:dyDescent="0.3">
      <c r="B45" s="37"/>
      <c r="C45" s="37">
        <v>3</v>
      </c>
      <c r="D45" s="44">
        <v>17.973791122436523</v>
      </c>
      <c r="E45" s="45">
        <f>D68-D45</f>
        <v>0.30517429775661853</v>
      </c>
      <c r="F45" s="45">
        <f>E38^E45</f>
        <v>1.2130459533818929</v>
      </c>
      <c r="G45" s="44">
        <v>18.281032562255859</v>
      </c>
      <c r="H45" s="45">
        <f>G68-G45</f>
        <v>-0.3939435746934663</v>
      </c>
      <c r="I45" s="45">
        <f>H38^H45</f>
        <v>0.78361596898589814</v>
      </c>
      <c r="J45" s="44">
        <v>23.776454925537109</v>
      </c>
      <c r="K45" s="45">
        <f>J68-J45</f>
        <v>-0.68098322550455848</v>
      </c>
      <c r="L45" s="45">
        <f>K38^K45</f>
        <v>0.6445268387656814</v>
      </c>
      <c r="M45" s="45">
        <f t="shared" si="2"/>
        <v>0.97496778417739249</v>
      </c>
      <c r="N45" s="45">
        <f t="shared" si="3"/>
        <v>0.6610750111189434</v>
      </c>
      <c r="O45" s="45"/>
    </row>
    <row r="46" spans="1:19" x14ac:dyDescent="0.3">
      <c r="B46" s="4" t="s">
        <v>10</v>
      </c>
      <c r="C46" s="4">
        <v>1</v>
      </c>
      <c r="D46" s="42">
        <v>18.298624038696289</v>
      </c>
      <c r="E46" s="39">
        <f>D68-D46</f>
        <v>-1.9658618503147096E-2</v>
      </c>
      <c r="F46" s="39">
        <f>E38^E46</f>
        <v>0.98763579655167844</v>
      </c>
      <c r="G46" s="43">
        <v>18.724359512329102</v>
      </c>
      <c r="H46" s="39">
        <f>G68-G46</f>
        <v>-0.83727052476670849</v>
      </c>
      <c r="I46" s="39">
        <f>H38^H46</f>
        <v>0.59556849549981261</v>
      </c>
      <c r="J46" s="43">
        <v>22.547739028930664</v>
      </c>
      <c r="K46" s="39">
        <f>J68-J46</f>
        <v>0.54773267110188684</v>
      </c>
      <c r="L46" s="39">
        <f>K38^K46</f>
        <v>1.4237458206298228</v>
      </c>
      <c r="M46" s="39">
        <f t="shared" si="2"/>
        <v>0.76694508633541825</v>
      </c>
      <c r="N46" s="39">
        <f t="shared" si="3"/>
        <v>1.8563856083004582</v>
      </c>
      <c r="O46" s="39">
        <f>AVERAGE(N46:N48)</f>
        <v>1.95958302635564</v>
      </c>
    </row>
    <row r="47" spans="1:19" x14ac:dyDescent="0.3">
      <c r="C47" s="4">
        <v>2</v>
      </c>
      <c r="D47" s="42">
        <v>18.249401092529297</v>
      </c>
      <c r="E47" s="39">
        <f>D68-D47</f>
        <v>2.9564327663845091E-2</v>
      </c>
      <c r="F47" s="39">
        <f>E38^E47</f>
        <v>1.0188863989726589</v>
      </c>
      <c r="G47" s="43">
        <v>18.748117446899414</v>
      </c>
      <c r="H47" s="39">
        <f>G68-G47</f>
        <v>-0.86102845933702099</v>
      </c>
      <c r="I47" s="39">
        <f>H38^H47</f>
        <v>0.58687458252212932</v>
      </c>
      <c r="J47" s="43">
        <v>22.347232818603516</v>
      </c>
      <c r="K47" s="39">
        <f>J68-J47</f>
        <v>0.74823888142903527</v>
      </c>
      <c r="L47" s="39">
        <f>K38^K47</f>
        <v>1.6203127245511939</v>
      </c>
      <c r="M47" s="39">
        <f t="shared" si="2"/>
        <v>0.7732777832283525</v>
      </c>
      <c r="N47" s="39">
        <f t="shared" si="3"/>
        <v>2.0953824869848976</v>
      </c>
      <c r="O47" s="39"/>
    </row>
    <row r="48" spans="1:19" x14ac:dyDescent="0.3">
      <c r="A48" s="37"/>
      <c r="B48" s="37"/>
      <c r="C48" s="37">
        <v>3</v>
      </c>
      <c r="D48" s="44">
        <v>18.291563034057617</v>
      </c>
      <c r="E48" s="45">
        <f>D68-D48</f>
        <v>-1.2597613864475221E-2</v>
      </c>
      <c r="F48" s="45">
        <f>E38^E48</f>
        <v>0.99205909227951095</v>
      </c>
      <c r="G48" s="44">
        <v>18.660453796386719</v>
      </c>
      <c r="H48" s="45">
        <f>G68-G48</f>
        <v>-0.77336480882432568</v>
      </c>
      <c r="I48" s="45">
        <f>H38^H48</f>
        <v>0.61959846541654751</v>
      </c>
      <c r="J48" s="44">
        <v>22.455747604370117</v>
      </c>
      <c r="K48" s="45">
        <f>J68-J48</f>
        <v>0.63972409566243371</v>
      </c>
      <c r="L48" s="45">
        <f>K38^K48</f>
        <v>1.5107804856013525</v>
      </c>
      <c r="M48" s="45">
        <f t="shared" si="2"/>
        <v>0.7840142161841952</v>
      </c>
      <c r="N48" s="45">
        <f t="shared" si="3"/>
        <v>1.9269809837815643</v>
      </c>
      <c r="O48" s="45"/>
      <c r="P48" s="37"/>
      <c r="Q48" s="37"/>
      <c r="R48" s="37"/>
    </row>
    <row r="49" spans="1:18" x14ac:dyDescent="0.3">
      <c r="A49" s="4" t="s">
        <v>15</v>
      </c>
      <c r="B49" s="4" t="s">
        <v>8</v>
      </c>
      <c r="C49" s="4">
        <v>1</v>
      </c>
      <c r="D49" s="43">
        <v>18.302371978759766</v>
      </c>
      <c r="E49" s="39">
        <f>D68-D49</f>
        <v>-2.3406558566623659E-2</v>
      </c>
      <c r="F49" s="39">
        <f>E38^E49</f>
        <v>0.98529595507183021</v>
      </c>
      <c r="G49" s="43">
        <v>17.923561096191406</v>
      </c>
      <c r="H49" s="39">
        <f>G68-G49</f>
        <v>-3.6472108629013178E-2</v>
      </c>
      <c r="I49" s="39">
        <f>H38^H49</f>
        <v>0.97767804586650753</v>
      </c>
      <c r="J49" s="43">
        <v>21.472455978393555</v>
      </c>
      <c r="K49" s="39">
        <f>J68-J49</f>
        <v>1.6230157216389962</v>
      </c>
      <c r="L49" s="39">
        <f>K38^K49</f>
        <v>2.8486813000256674</v>
      </c>
      <c r="M49" s="39">
        <f t="shared" si="2"/>
        <v>0.98147960954611846</v>
      </c>
      <c r="N49" s="39">
        <f t="shared" si="3"/>
        <v>2.9024355394841361</v>
      </c>
      <c r="O49" s="39">
        <f>AVERAGE(N49:N51)</f>
        <v>2.7568880554949584</v>
      </c>
      <c r="P49" s="60">
        <f>AVERAGE(N49:N57)</f>
        <v>1.5179071294267539</v>
      </c>
      <c r="Q49" s="60">
        <f>STDEV(N49:N57)/SQRT(COUNT(N49:N57))</f>
        <v>0.36471096081323201</v>
      </c>
    </row>
    <row r="50" spans="1:18" x14ac:dyDescent="0.3">
      <c r="C50" s="4">
        <v>2</v>
      </c>
      <c r="D50" s="43">
        <v>18.163965225219727</v>
      </c>
      <c r="E50" s="39">
        <f>D68-D50</f>
        <v>0.1150001949734154</v>
      </c>
      <c r="F50" s="39">
        <f>E38^E50</f>
        <v>1.0754936248625879</v>
      </c>
      <c r="G50" s="43">
        <v>17.632617950439453</v>
      </c>
      <c r="H50" s="39">
        <f>G68-G50</f>
        <v>0.25447103712293995</v>
      </c>
      <c r="I50" s="39">
        <f>H38^H50</f>
        <v>1.1705900921535752</v>
      </c>
      <c r="J50" s="43">
        <v>21.414178848266602</v>
      </c>
      <c r="K50" s="39">
        <f>J68-J50</f>
        <v>1.6812928517659493</v>
      </c>
      <c r="L50" s="39">
        <f>K38^K50</f>
        <v>2.9577987643096204</v>
      </c>
      <c r="M50" s="39">
        <f t="shared" si="2"/>
        <v>1.1220348396723159</v>
      </c>
      <c r="N50" s="39">
        <f t="shared" si="3"/>
        <v>2.6361024272414122</v>
      </c>
      <c r="O50" s="39"/>
    </row>
    <row r="51" spans="1:18" x14ac:dyDescent="0.3">
      <c r="B51" s="37"/>
      <c r="C51" s="37">
        <v>3</v>
      </c>
      <c r="D51" s="44">
        <v>18.477273941040039</v>
      </c>
      <c r="E51" s="45">
        <f>D68-D51</f>
        <v>-0.1983085208468971</v>
      </c>
      <c r="F51" s="45">
        <f>E38^E51</f>
        <v>0.88205332125328417</v>
      </c>
      <c r="G51" s="44">
        <v>17.738164901733398</v>
      </c>
      <c r="H51" s="45">
        <f>G68-G51</f>
        <v>0.14892408582899463</v>
      </c>
      <c r="I51" s="45">
        <f>H38^H51</f>
        <v>1.0965604223112997</v>
      </c>
      <c r="J51" s="44">
        <v>21.563056945800781</v>
      </c>
      <c r="K51" s="45">
        <f>J68-J51</f>
        <v>1.5324147542317696</v>
      </c>
      <c r="L51" s="45">
        <f>K38^K51</f>
        <v>2.6869801573415781</v>
      </c>
      <c r="M51" s="45">
        <f t="shared" si="2"/>
        <v>0.9834758575860344</v>
      </c>
      <c r="N51" s="45">
        <f t="shared" si="3"/>
        <v>2.7321261997593278</v>
      </c>
      <c r="O51" s="45"/>
    </row>
    <row r="52" spans="1:18" x14ac:dyDescent="0.3">
      <c r="B52" s="4" t="s">
        <v>9</v>
      </c>
      <c r="C52" s="4">
        <v>1</v>
      </c>
      <c r="D52" s="43">
        <v>18.33177375793457</v>
      </c>
      <c r="E52" s="39">
        <f>D68-D52</f>
        <v>-5.2808337741428346E-2</v>
      </c>
      <c r="F52" s="39">
        <f>E38^E52</f>
        <v>0.96713168426356044</v>
      </c>
      <c r="G52" s="43">
        <v>17.639017105102539</v>
      </c>
      <c r="H52" s="39">
        <f>G68-G52</f>
        <v>0.24807188245985401</v>
      </c>
      <c r="I52" s="39">
        <f>H38^H52</f>
        <v>1.1659627476308603</v>
      </c>
      <c r="J52" s="43">
        <v>22.275951385498047</v>
      </c>
      <c r="K52" s="39">
        <f>J68-J52</f>
        <v>0.81952031453450402</v>
      </c>
      <c r="L52" s="39">
        <f>K38^K52</f>
        <v>1.6965489865653514</v>
      </c>
      <c r="M52" s="39">
        <f t="shared" si="2"/>
        <v>1.0619037225213981</v>
      </c>
      <c r="N52" s="39">
        <f t="shared" si="3"/>
        <v>1.5976485914721565</v>
      </c>
      <c r="O52" s="39">
        <f>AVERAGE(N52:N54)</f>
        <v>1.5590817584771715</v>
      </c>
    </row>
    <row r="53" spans="1:18" x14ac:dyDescent="0.3">
      <c r="C53" s="4">
        <v>2</v>
      </c>
      <c r="D53" s="43">
        <v>18.49371337890625</v>
      </c>
      <c r="E53" s="39">
        <f>D68-D53</f>
        <v>-0.21474795871310803</v>
      </c>
      <c r="F53" s="39">
        <f>E38^E53</f>
        <v>0.87292404172952442</v>
      </c>
      <c r="G53" s="43">
        <v>17.48661994934082</v>
      </c>
      <c r="H53" s="39">
        <f>G68-G53</f>
        <v>0.40046903822157276</v>
      </c>
      <c r="I53" s="39">
        <f>H38^H53</f>
        <v>1.2813000543053106</v>
      </c>
      <c r="J53" s="43">
        <v>22.28729248046875</v>
      </c>
      <c r="K53" s="39">
        <f>J68-J53</f>
        <v>0.8081792195638009</v>
      </c>
      <c r="L53" s="39">
        <f>K38^K53</f>
        <v>1.6841838702445635</v>
      </c>
      <c r="M53" s="39">
        <f t="shared" si="2"/>
        <v>1.0575810238806533</v>
      </c>
      <c r="N53" s="39">
        <f t="shared" si="3"/>
        <v>1.5924868470735927</v>
      </c>
      <c r="O53" s="39"/>
    </row>
    <row r="54" spans="1:18" x14ac:dyDescent="0.3">
      <c r="B54" s="37"/>
      <c r="C54" s="37">
        <v>3</v>
      </c>
      <c r="D54" s="44">
        <v>18.368499755859375</v>
      </c>
      <c r="E54" s="45">
        <f>D68-D54</f>
        <v>-8.9534335666233034E-2</v>
      </c>
      <c r="F54" s="45">
        <f>E38^E54</f>
        <v>0.94491220626238459</v>
      </c>
      <c r="G54" s="44">
        <v>17.663597106933594</v>
      </c>
      <c r="H54" s="45">
        <f>G68-G54</f>
        <v>0.22349188062879932</v>
      </c>
      <c r="I54" s="45">
        <f>H38^H54</f>
        <v>1.1483579409193878</v>
      </c>
      <c r="J54" s="44">
        <v>22.416921615600586</v>
      </c>
      <c r="K54" s="45">
        <f>J68-J54</f>
        <v>0.67855008443196496</v>
      </c>
      <c r="L54" s="45">
        <f>K38^K54</f>
        <v>1.5490927270223043</v>
      </c>
      <c r="M54" s="45">
        <f t="shared" si="2"/>
        <v>1.0416801023025581</v>
      </c>
      <c r="N54" s="45">
        <f t="shared" si="3"/>
        <v>1.4871098368857649</v>
      </c>
      <c r="O54" s="45"/>
    </row>
    <row r="55" spans="1:18" x14ac:dyDescent="0.3">
      <c r="B55" s="4" t="s">
        <v>10</v>
      </c>
      <c r="C55" s="4">
        <v>1</v>
      </c>
      <c r="D55" s="43">
        <v>18.228811264038086</v>
      </c>
      <c r="E55" s="39">
        <f>D68-D55</f>
        <v>5.0154156155056029E-2</v>
      </c>
      <c r="F55" s="39">
        <f>E38^E55</f>
        <v>1.0322499865058117</v>
      </c>
      <c r="G55" s="43">
        <v>18.41914176940918</v>
      </c>
      <c r="H55" s="39">
        <f>G68-G55</f>
        <v>-0.53205278184678662</v>
      </c>
      <c r="I55" s="39">
        <f>H38^H55</f>
        <v>0.71941233315912401</v>
      </c>
      <c r="J55" s="43">
        <v>25.347450256347656</v>
      </c>
      <c r="K55" s="39">
        <f>J68-J55</f>
        <v>-2.2519785563151054</v>
      </c>
      <c r="L55" s="39">
        <f>K38^K55</f>
        <v>0.23397488602589547</v>
      </c>
      <c r="M55" s="39">
        <f t="shared" si="2"/>
        <v>0.86175017910971174</v>
      </c>
      <c r="N55" s="39">
        <f t="shared" si="3"/>
        <v>0.2715112705489876</v>
      </c>
      <c r="O55" s="39">
        <f>AVERAGE(N55:N57)</f>
        <v>0.23775157430813168</v>
      </c>
    </row>
    <row r="56" spans="1:18" x14ac:dyDescent="0.3">
      <c r="C56" s="4">
        <v>2</v>
      </c>
      <c r="D56" s="43">
        <v>18.007820129394531</v>
      </c>
      <c r="E56" s="39">
        <f>D68-D56</f>
        <v>0.27114529079861072</v>
      </c>
      <c r="F56" s="39">
        <f>E38^E56</f>
        <v>1.1872013176428819</v>
      </c>
      <c r="G56" s="43">
        <v>18.138673782348633</v>
      </c>
      <c r="H56" s="39">
        <f>G68-G56</f>
        <v>-0.25158479478623974</v>
      </c>
      <c r="I56" s="39">
        <f>H38^H56</f>
        <v>0.85579749782314773</v>
      </c>
      <c r="J56" s="43">
        <v>25.124927520751953</v>
      </c>
      <c r="K56" s="39">
        <f>J68-J56</f>
        <v>-2.0294558207194022</v>
      </c>
      <c r="L56" s="39">
        <f>K38^K56</f>
        <v>0.27008655013867122</v>
      </c>
      <c r="M56" s="39">
        <f t="shared" si="2"/>
        <v>1.0079701965093621</v>
      </c>
      <c r="N56" s="39">
        <f t="shared" si="3"/>
        <v>0.26795092858299868</v>
      </c>
      <c r="O56" s="39"/>
    </row>
    <row r="57" spans="1:18" x14ac:dyDescent="0.3">
      <c r="A57" s="37"/>
      <c r="B57" s="37"/>
      <c r="C57" s="37">
        <v>3</v>
      </c>
      <c r="D57" s="44">
        <v>18.136459350585938</v>
      </c>
      <c r="E57" s="45">
        <f>D68-D57</f>
        <v>0.14250606960720447</v>
      </c>
      <c r="F57" s="45">
        <f>E38^E57</f>
        <v>1.0943792218554707</v>
      </c>
      <c r="G57" s="44">
        <v>18.3424072265625</v>
      </c>
      <c r="H57" s="45">
        <f>G68-G57</f>
        <v>-0.45531823900010693</v>
      </c>
      <c r="I57" s="45">
        <f>H38^H57</f>
        <v>0.75440583247485671</v>
      </c>
      <c r="J57" s="44">
        <v>25.957010269165039</v>
      </c>
      <c r="K57" s="45">
        <f>J68-J57</f>
        <v>-2.8615385691324882</v>
      </c>
      <c r="L57" s="45">
        <f>K38^K57</f>
        <v>0.15791287051079506</v>
      </c>
      <c r="M57" s="45">
        <f t="shared" si="2"/>
        <v>0.90862867438082884</v>
      </c>
      <c r="N57" s="45">
        <f t="shared" si="3"/>
        <v>0.17379252379240878</v>
      </c>
      <c r="O57" s="45"/>
      <c r="P57" s="37"/>
      <c r="Q57" s="37"/>
      <c r="R57" s="37"/>
    </row>
    <row r="58" spans="1:18" x14ac:dyDescent="0.3">
      <c r="A58" s="4" t="s">
        <v>14</v>
      </c>
      <c r="B58" s="4" t="s">
        <v>8</v>
      </c>
      <c r="C58" s="4">
        <v>1</v>
      </c>
      <c r="D58" s="43">
        <v>19.056108474731445</v>
      </c>
      <c r="E58" s="39">
        <f>D68-D58</f>
        <v>-0.77714305453830335</v>
      </c>
      <c r="F58" s="39">
        <f>E38^E58</f>
        <v>0.61150777433526515</v>
      </c>
      <c r="G58" s="43">
        <v>18.306606292724609</v>
      </c>
      <c r="H58" s="39">
        <f>G68-G58</f>
        <v>-0.4195173051622163</v>
      </c>
      <c r="I58" s="39">
        <f>H38^H58</f>
        <v>0.77130963154935606</v>
      </c>
      <c r="J58" s="43">
        <v>24.341609954833984</v>
      </c>
      <c r="K58" s="39">
        <f>J68-J58</f>
        <v>-1.2461382548014335</v>
      </c>
      <c r="L58" s="39">
        <f>K38^K58</f>
        <v>0.44763923293614344</v>
      </c>
      <c r="M58" s="39">
        <f t="shared" si="2"/>
        <v>0.68677640911150994</v>
      </c>
      <c r="N58" s="39">
        <f t="shared" si="3"/>
        <v>0.6517976258317596</v>
      </c>
      <c r="O58" s="39">
        <f>AVERAGE(N58:N60)</f>
        <v>0.63233370345610951</v>
      </c>
      <c r="P58" s="60">
        <f>AVERAGE(N58:N66)</f>
        <v>0.44246778625829419</v>
      </c>
      <c r="Q58" s="60">
        <f>STDEV(N58:N66)/SQRT(COUNT(N58:N66))</f>
        <v>9.6367450014204992E-2</v>
      </c>
      <c r="R58" s="65">
        <f>_xlfn.T.TEST(N58:N66,N49:N57,2,1)</f>
        <v>5.4767640438642224E-3</v>
      </c>
    </row>
    <row r="59" spans="1:18" x14ac:dyDescent="0.3">
      <c r="C59" s="4">
        <v>2</v>
      </c>
      <c r="D59" s="43">
        <v>19.100807189941406</v>
      </c>
      <c r="E59" s="39">
        <f>D68-D59</f>
        <v>-0.82184176974826428</v>
      </c>
      <c r="F59" s="39">
        <f>E38^E59</f>
        <v>0.59445163594691375</v>
      </c>
      <c r="G59" s="43">
        <v>18.203317642211914</v>
      </c>
      <c r="H59" s="39">
        <f>G68-G59</f>
        <v>-0.31622865464952099</v>
      </c>
      <c r="I59" s="39">
        <f>H38^H59</f>
        <v>0.822231239823902</v>
      </c>
      <c r="J59" s="43">
        <v>24.202278137207031</v>
      </c>
      <c r="K59" s="39">
        <f>J68-J59</f>
        <v>-1.1068064371744804</v>
      </c>
      <c r="L59" s="39">
        <f>K38^K59</f>
        <v>0.48973165338074764</v>
      </c>
      <c r="M59" s="39">
        <f t="shared" si="2"/>
        <v>0.69912567227929612</v>
      </c>
      <c r="N59" s="39">
        <f t="shared" si="3"/>
        <v>0.70049158942214196</v>
      </c>
      <c r="O59" s="39"/>
    </row>
    <row r="60" spans="1:18" x14ac:dyDescent="0.3">
      <c r="B60" s="37"/>
      <c r="C60" s="37">
        <v>3</v>
      </c>
      <c r="D60" s="44">
        <v>19.086238861083984</v>
      </c>
      <c r="E60" s="45">
        <f>D68-D60</f>
        <v>-0.80727344089084241</v>
      </c>
      <c r="F60" s="45">
        <f>E38^E60</f>
        <v>0.59995770675096405</v>
      </c>
      <c r="G60" s="44">
        <v>18.042524337768555</v>
      </c>
      <c r="H60" s="45">
        <f>G68-G60</f>
        <v>-0.15543535020616162</v>
      </c>
      <c r="I60" s="45">
        <f>H38^H60</f>
        <v>0.90827451286855876</v>
      </c>
      <c r="J60" s="44">
        <v>24.507938385009766</v>
      </c>
      <c r="K60" s="45">
        <f>J68-J60</f>
        <v>-1.4124666849772147</v>
      </c>
      <c r="L60" s="45">
        <f>K38^K60</f>
        <v>0.40210154451132984</v>
      </c>
      <c r="M60" s="45">
        <f t="shared" si="2"/>
        <v>0.73819123121381591</v>
      </c>
      <c r="N60" s="45">
        <f t="shared" si="3"/>
        <v>0.54471189511442708</v>
      </c>
      <c r="O60" s="45"/>
    </row>
    <row r="61" spans="1:18" x14ac:dyDescent="0.3">
      <c r="B61" s="4" t="s">
        <v>9</v>
      </c>
      <c r="C61" s="4">
        <v>1</v>
      </c>
      <c r="D61" s="43">
        <v>17.540016174316406</v>
      </c>
      <c r="E61" s="39">
        <f>D68-D61</f>
        <v>0.73894924587673572</v>
      </c>
      <c r="F61" s="39">
        <f>E38^E61</f>
        <v>1.5962482594077738</v>
      </c>
      <c r="G61" s="43">
        <v>17.53803825378418</v>
      </c>
      <c r="H61" s="39">
        <f>G68-G61</f>
        <v>0.34905073377821338</v>
      </c>
      <c r="I61" s="39">
        <f>H38^H61</f>
        <v>1.2411634909497473</v>
      </c>
      <c r="J61" s="43">
        <v>23.260158538818359</v>
      </c>
      <c r="K61" s="39">
        <f>J68-J61</f>
        <v>-0.16468683878580848</v>
      </c>
      <c r="L61" s="39">
        <f>K38^K61</f>
        <v>0.89922308104609217</v>
      </c>
      <c r="M61" s="39">
        <f t="shared" si="2"/>
        <v>1.4075528629749614</v>
      </c>
      <c r="N61" s="39">
        <f t="shared" si="3"/>
        <v>0.6388556371129972</v>
      </c>
      <c r="O61" s="39">
        <f>AVERAGE(N61:N63)</f>
        <v>0.632845048730866</v>
      </c>
    </row>
    <row r="62" spans="1:18" x14ac:dyDescent="0.3">
      <c r="C62" s="4">
        <v>2</v>
      </c>
      <c r="D62" s="43">
        <v>17.366643905639648</v>
      </c>
      <c r="E62" s="39">
        <f>D68-D62</f>
        <v>0.91232151455349353</v>
      </c>
      <c r="F62" s="39">
        <f>E38^E62</f>
        <v>1.7813606731747076</v>
      </c>
      <c r="G62" s="43">
        <v>17.705827713012695</v>
      </c>
      <c r="H62" s="39">
        <f>G68-G62</f>
        <v>0.18126127454969776</v>
      </c>
      <c r="I62" s="39">
        <f>H38^H62</f>
        <v>1.1187297525912325</v>
      </c>
      <c r="J62" s="43">
        <v>23.15870475769043</v>
      </c>
      <c r="K62" s="39">
        <f>J68-J62</f>
        <v>-6.3233057657878788E-2</v>
      </c>
      <c r="L62" s="39">
        <f>K38^K62</f>
        <v>0.96003479296516325</v>
      </c>
      <c r="M62" s="39">
        <f t="shared" si="2"/>
        <v>1.411687353905422</v>
      </c>
      <c r="N62" s="39">
        <f t="shared" si="3"/>
        <v>0.68006190627778484</v>
      </c>
      <c r="O62" s="39"/>
    </row>
    <row r="63" spans="1:18" x14ac:dyDescent="0.3">
      <c r="B63" s="37"/>
      <c r="C63" s="37">
        <v>3</v>
      </c>
      <c r="D63" s="44">
        <v>17.414573669433594</v>
      </c>
      <c r="E63" s="45">
        <f>D68-D63</f>
        <v>0.86439175075954822</v>
      </c>
      <c r="F63" s="45">
        <f>E38^E63</f>
        <v>1.7281377187437827</v>
      </c>
      <c r="G63" s="44">
        <v>17.665950775146484</v>
      </c>
      <c r="H63" s="45">
        <f>G68-G63</f>
        <v>0.2211382124159087</v>
      </c>
      <c r="I63" s="45">
        <f>H38^H63</f>
        <v>1.1466861945193816</v>
      </c>
      <c r="J63" s="44">
        <v>23.410858154296875</v>
      </c>
      <c r="K63" s="45">
        <f>J68-J63</f>
        <v>-0.3153864542643241</v>
      </c>
      <c r="L63" s="45">
        <f>K38^K63</f>
        <v>0.81593024700893901</v>
      </c>
      <c r="M63" s="45">
        <f t="shared" si="2"/>
        <v>1.4077043952164507</v>
      </c>
      <c r="N63" s="45">
        <f t="shared" si="3"/>
        <v>0.57961760280181573</v>
      </c>
      <c r="O63" s="45"/>
    </row>
    <row r="64" spans="1:18" x14ac:dyDescent="0.3">
      <c r="B64" s="4" t="s">
        <v>10</v>
      </c>
      <c r="C64" s="4">
        <v>1</v>
      </c>
      <c r="D64" s="43">
        <v>17.827484130859375</v>
      </c>
      <c r="E64" s="39">
        <f>D68-D64</f>
        <v>0.45148128933376697</v>
      </c>
      <c r="F64" s="39">
        <f>E38^E64</f>
        <v>1.3307294764113808</v>
      </c>
      <c r="G64" s="43">
        <v>18.775995254516602</v>
      </c>
      <c r="H64" s="39">
        <f>G68-G64</f>
        <v>-0.88890626695420849</v>
      </c>
      <c r="I64" s="39">
        <f>H38^H64</f>
        <v>0.5768347481730457</v>
      </c>
      <c r="J64" s="43">
        <v>27.55096435546875</v>
      </c>
      <c r="K64" s="39">
        <f>J68-J64</f>
        <v>-4.4554926554361991</v>
      </c>
      <c r="L64" s="39">
        <f>K38^K64</f>
        <v>5.6482575681125767E-2</v>
      </c>
      <c r="M64" s="39">
        <f t="shared" si="2"/>
        <v>0.87613412352915909</v>
      </c>
      <c r="N64" s="39">
        <f t="shared" si="3"/>
        <v>6.4467955492485671E-2</v>
      </c>
      <c r="O64" s="39">
        <f>AVERAGE(N64:N66)</f>
        <v>6.2224606587907218E-2</v>
      </c>
    </row>
    <row r="65" spans="1:19" x14ac:dyDescent="0.3">
      <c r="C65" s="4">
        <v>2</v>
      </c>
      <c r="D65" s="43">
        <v>17.796808242797852</v>
      </c>
      <c r="E65" s="39">
        <f>D68-D65</f>
        <v>0.4821571773952904</v>
      </c>
      <c r="F65" s="39">
        <f>E38^E65</f>
        <v>1.3568163068755152</v>
      </c>
      <c r="G65" s="43">
        <v>18.802583694458008</v>
      </c>
      <c r="H65" s="39">
        <f>G68-G65</f>
        <v>-0.91549470689561474</v>
      </c>
      <c r="I65" s="39">
        <f>H38^H65</f>
        <v>0.56741932786211602</v>
      </c>
      <c r="J65" s="43">
        <v>27.909490585327148</v>
      </c>
      <c r="K65" s="39">
        <f>J68-J65</f>
        <v>-4.8140188852945975</v>
      </c>
      <c r="L65" s="39">
        <f>K38^K65</f>
        <v>4.4821159467114492E-2</v>
      </c>
      <c r="M65" s="39">
        <f t="shared" si="2"/>
        <v>0.87743022336802567</v>
      </c>
      <c r="N65" s="39">
        <f t="shared" si="3"/>
        <v>5.1082306345760435E-2</v>
      </c>
      <c r="O65" s="39"/>
    </row>
    <row r="66" spans="1:19" x14ac:dyDescent="0.3">
      <c r="A66" s="37"/>
      <c r="B66" s="37"/>
      <c r="C66" s="37">
        <v>3</v>
      </c>
      <c r="D66" s="44">
        <v>17.81132698059082</v>
      </c>
      <c r="E66" s="45">
        <f>D68-D66</f>
        <v>0.46763843960232165</v>
      </c>
      <c r="F66" s="45">
        <f>E38^E66</f>
        <v>1.3444064109294394</v>
      </c>
      <c r="G66" s="44">
        <v>18.859823226928711</v>
      </c>
      <c r="H66" s="45">
        <f>G68-G66</f>
        <v>-0.97273423936631787</v>
      </c>
      <c r="I66" s="45">
        <f>H38^H66</f>
        <v>0.54766811506881596</v>
      </c>
      <c r="J66" s="44">
        <v>27.430934906005859</v>
      </c>
      <c r="K66" s="45">
        <f>J68-J66</f>
        <v>-4.3354632059733085</v>
      </c>
      <c r="L66" s="45">
        <f>K38^K66</f>
        <v>6.1029173704553505E-2</v>
      </c>
      <c r="M66" s="45">
        <f t="shared" si="2"/>
        <v>0.8580725639246124</v>
      </c>
      <c r="N66" s="45">
        <f t="shared" si="3"/>
        <v>7.1123557925475561E-2</v>
      </c>
      <c r="O66" s="45"/>
      <c r="P66" s="37"/>
      <c r="Q66" s="37"/>
    </row>
    <row r="68" spans="1:19" x14ac:dyDescent="0.3">
      <c r="A68" s="4" t="s">
        <v>53</v>
      </c>
      <c r="D68" s="46">
        <f>AVERAGE(D49:D57)</f>
        <v>18.278965420193142</v>
      </c>
      <c r="E68" s="46"/>
      <c r="F68" s="47"/>
      <c r="G68" s="46">
        <f>AVERAGE(G49:G57)</f>
        <v>17.887088987562393</v>
      </c>
      <c r="J68" s="46">
        <f>AVERAGE(J49:J57)</f>
        <v>23.095471700032551</v>
      </c>
    </row>
    <row r="69" spans="1:19" ht="15" thickBot="1" x14ac:dyDescent="0.35"/>
    <row r="70" spans="1:19" ht="5.4" customHeight="1" thickTop="1" thickBo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3"/>
    </row>
    <row r="71" spans="1:19" ht="15" thickTop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1:19" x14ac:dyDescent="0.3">
      <c r="A72" s="38" t="s">
        <v>69</v>
      </c>
      <c r="B72" s="38"/>
      <c r="C72" s="38"/>
      <c r="D72" s="4" t="s">
        <v>40</v>
      </c>
      <c r="E72" s="4">
        <v>88.3</v>
      </c>
      <c r="G72" s="4" t="s">
        <v>40</v>
      </c>
      <c r="H72" s="4">
        <v>85.7</v>
      </c>
      <c r="J72" s="4" t="s">
        <v>40</v>
      </c>
      <c r="K72" s="4">
        <v>97.2</v>
      </c>
    </row>
    <row r="73" spans="1:19" x14ac:dyDescent="0.3">
      <c r="A73" s="37"/>
      <c r="B73" s="37"/>
      <c r="C73" s="37"/>
      <c r="D73" s="37" t="s">
        <v>41</v>
      </c>
      <c r="E73" s="40">
        <f>E72/100+1</f>
        <v>1.883</v>
      </c>
      <c r="F73" s="37"/>
      <c r="G73" s="37" t="s">
        <v>41</v>
      </c>
      <c r="H73" s="40">
        <f>H72/100+1</f>
        <v>1.857</v>
      </c>
      <c r="I73" s="37"/>
      <c r="J73" s="37" t="s">
        <v>41</v>
      </c>
      <c r="K73" s="40">
        <f>K72/100+1</f>
        <v>1.972</v>
      </c>
      <c r="L73" s="37"/>
      <c r="M73" s="37"/>
      <c r="N73" s="37"/>
      <c r="O73" s="37"/>
      <c r="P73" s="37"/>
      <c r="Q73" s="37"/>
      <c r="R73" s="37" t="s">
        <v>42</v>
      </c>
      <c r="S73" s="37" t="s">
        <v>43</v>
      </c>
    </row>
    <row r="74" spans="1:19" ht="28.8" x14ac:dyDescent="0.3">
      <c r="B74" s="37"/>
      <c r="C74" s="37"/>
      <c r="D74" s="50" t="s">
        <v>44</v>
      </c>
      <c r="E74" s="50" t="s">
        <v>45</v>
      </c>
      <c r="F74" s="50" t="s">
        <v>46</v>
      </c>
      <c r="G74" s="50" t="s">
        <v>47</v>
      </c>
      <c r="H74" s="50" t="s">
        <v>45</v>
      </c>
      <c r="I74" s="50" t="s">
        <v>46</v>
      </c>
      <c r="J74" s="50" t="s">
        <v>61</v>
      </c>
      <c r="K74" s="50" t="s">
        <v>45</v>
      </c>
      <c r="L74" s="50" t="s">
        <v>46</v>
      </c>
      <c r="M74" s="50" t="s">
        <v>49</v>
      </c>
      <c r="N74" s="64" t="s">
        <v>50</v>
      </c>
      <c r="O74" s="50" t="s">
        <v>51</v>
      </c>
      <c r="P74" s="50" t="s">
        <v>51</v>
      </c>
      <c r="Q74" s="50" t="s">
        <v>6</v>
      </c>
      <c r="R74" s="50" t="s">
        <v>52</v>
      </c>
      <c r="S74" s="37"/>
    </row>
    <row r="75" spans="1:19" x14ac:dyDescent="0.3">
      <c r="A75" s="4" t="s">
        <v>32</v>
      </c>
      <c r="B75" s="4" t="s">
        <v>8</v>
      </c>
      <c r="C75" s="4">
        <v>1</v>
      </c>
      <c r="D75" s="42">
        <v>17.911699295043945</v>
      </c>
      <c r="E75" s="39">
        <f>D103-D75</f>
        <v>0.36726612514919665</v>
      </c>
      <c r="F75" s="39">
        <f>E73^E75</f>
        <v>1.2616625498986334</v>
      </c>
      <c r="G75" s="43">
        <v>18.396835327148438</v>
      </c>
      <c r="H75" s="39">
        <f>G103-G75</f>
        <v>-0.50974633958604443</v>
      </c>
      <c r="I75" s="39">
        <f>H73^H75</f>
        <v>0.72941403585330322</v>
      </c>
      <c r="J75" s="43">
        <v>19.752695083618164</v>
      </c>
      <c r="K75" s="39">
        <f>J103-J75</f>
        <v>0.97909524705674755</v>
      </c>
      <c r="L75" s="39">
        <f>K73^K75</f>
        <v>1.9442045469906506</v>
      </c>
      <c r="M75" s="39">
        <f t="shared" ref="M75:M101" si="4">GEOMEAN(F75,I75)</f>
        <v>0.95930932050435735</v>
      </c>
      <c r="N75" s="39">
        <f t="shared" ref="N75:N101" si="5">L75/M75</f>
        <v>2.0266711741823631</v>
      </c>
      <c r="O75" s="39">
        <f>AVERAGE(N75:N77)</f>
        <v>2.1738338824182191</v>
      </c>
      <c r="P75" s="60">
        <f>AVERAGE(N75:N83)</f>
        <v>1.6492785968379364</v>
      </c>
      <c r="Q75" s="60">
        <f>STDEV(N75:N83)/SQRT(COUNT(N75:N83))</f>
        <v>0.1469915964104215</v>
      </c>
      <c r="R75" s="65">
        <f>_xlfn.T.TEST(N75:N83,N84:N92,2,1)</f>
        <v>4.5330739427492016E-2</v>
      </c>
      <c r="S75" s="65">
        <f>_xlfn.T.TEST(N75:N83,N93:N101,2,1)</f>
        <v>1.3006984697278173E-3</v>
      </c>
    </row>
    <row r="76" spans="1:19" x14ac:dyDescent="0.3">
      <c r="C76" s="4">
        <v>2</v>
      </c>
      <c r="D76" s="42">
        <v>17.881330490112305</v>
      </c>
      <c r="E76" s="39">
        <f>D103-D76</f>
        <v>0.39763493008083728</v>
      </c>
      <c r="F76" s="39">
        <f>E73^E76</f>
        <v>1.2861454562717387</v>
      </c>
      <c r="G76" s="43">
        <v>18.435009002685547</v>
      </c>
      <c r="H76" s="39">
        <f>G103-G76</f>
        <v>-0.5479200151231538</v>
      </c>
      <c r="I76" s="39">
        <f>H73^H76</f>
        <v>0.71238140977237652</v>
      </c>
      <c r="J76" s="43">
        <v>19.674121856689453</v>
      </c>
      <c r="K76" s="39">
        <f>J103-J76</f>
        <v>1.0576684739854585</v>
      </c>
      <c r="L76" s="39">
        <f>K73^K76</f>
        <v>2.0507548253714845</v>
      </c>
      <c r="M76" s="39">
        <f t="shared" si="4"/>
        <v>0.95719700862006341</v>
      </c>
      <c r="N76" s="39">
        <f t="shared" si="5"/>
        <v>2.1424584562042681</v>
      </c>
      <c r="O76" s="39"/>
    </row>
    <row r="77" spans="1:19" x14ac:dyDescent="0.3">
      <c r="B77" s="37"/>
      <c r="C77" s="37">
        <v>3</v>
      </c>
      <c r="D77" s="44">
        <v>17.93882942199707</v>
      </c>
      <c r="E77" s="45">
        <f>D103-D77</f>
        <v>0.34013599819607165</v>
      </c>
      <c r="F77" s="45">
        <f>E73^E77</f>
        <v>1.2401850390915417</v>
      </c>
      <c r="G77" s="44">
        <v>18.181053161621094</v>
      </c>
      <c r="H77" s="45">
        <f>G103-G77</f>
        <v>-0.29396417405870068</v>
      </c>
      <c r="I77" s="45">
        <f>H73^H77</f>
        <v>0.8336407405884273</v>
      </c>
      <c r="J77" s="44">
        <v>19.447525024414063</v>
      </c>
      <c r="K77" s="45">
        <f>J103-J77</f>
        <v>1.2842653062608491</v>
      </c>
      <c r="L77" s="45">
        <f>K73^K77</f>
        <v>2.3918762903969224</v>
      </c>
      <c r="M77" s="45">
        <f t="shared" si="4"/>
        <v>1.0167933784476375</v>
      </c>
      <c r="N77" s="45">
        <f t="shared" si="5"/>
        <v>2.3523720168680251</v>
      </c>
      <c r="O77" s="45"/>
    </row>
    <row r="78" spans="1:19" x14ac:dyDescent="0.3">
      <c r="B78" s="4" t="s">
        <v>9</v>
      </c>
      <c r="C78" s="4">
        <v>1</v>
      </c>
      <c r="D78" s="42">
        <v>17.954288482666016</v>
      </c>
      <c r="E78" s="39">
        <f>D103-D78</f>
        <v>0.32467693752712634</v>
      </c>
      <c r="F78" s="39">
        <f>E73^E78</f>
        <v>1.2281108271917047</v>
      </c>
      <c r="G78" s="43">
        <v>18.185342788696289</v>
      </c>
      <c r="H78" s="39">
        <f>G103-G78</f>
        <v>-0.29825380113389599</v>
      </c>
      <c r="I78" s="39">
        <f>H73^H78</f>
        <v>0.83143026242001095</v>
      </c>
      <c r="J78" s="43">
        <v>20.483964920043945</v>
      </c>
      <c r="K78" s="39">
        <f>J103-J78</f>
        <v>0.2478254106309663</v>
      </c>
      <c r="L78" s="39">
        <f>K73^K78</f>
        <v>1.1832742842332284</v>
      </c>
      <c r="M78" s="39">
        <f t="shared" si="4"/>
        <v>1.0104892415720494</v>
      </c>
      <c r="N78" s="39">
        <f t="shared" si="5"/>
        <v>1.170991471806639</v>
      </c>
      <c r="O78" s="39">
        <f>AVERAGE(N78:N80)</f>
        <v>1.1850448204914679</v>
      </c>
    </row>
    <row r="79" spans="1:19" x14ac:dyDescent="0.3">
      <c r="C79" s="4">
        <v>2</v>
      </c>
      <c r="D79" s="42">
        <v>17.91656494140625</v>
      </c>
      <c r="E79" s="39">
        <f>D103-D79</f>
        <v>0.36240047878689197</v>
      </c>
      <c r="F79" s="39">
        <f>E73^E79</f>
        <v>1.2577834836385724</v>
      </c>
      <c r="G79" s="43">
        <v>18.14210319519043</v>
      </c>
      <c r="H79" s="39">
        <f>G103-G79</f>
        <v>-0.25501420762803662</v>
      </c>
      <c r="I79" s="39">
        <f>H73^H79</f>
        <v>0.85398284263188218</v>
      </c>
      <c r="J79" s="43">
        <v>20.541244506835938</v>
      </c>
      <c r="K79" s="39">
        <f>J103-J79</f>
        <v>0.19054582383897412</v>
      </c>
      <c r="L79" s="39">
        <f>K73^K79</f>
        <v>1.1381336929188022</v>
      </c>
      <c r="M79" s="39">
        <f t="shared" si="4"/>
        <v>1.0364002676442627</v>
      </c>
      <c r="N79" s="39">
        <f t="shared" si="5"/>
        <v>1.0981603618318041</v>
      </c>
      <c r="O79" s="39"/>
    </row>
    <row r="80" spans="1:19" x14ac:dyDescent="0.3">
      <c r="B80" s="37"/>
      <c r="C80" s="37">
        <v>3</v>
      </c>
      <c r="D80" s="44">
        <v>17.973791122436523</v>
      </c>
      <c r="E80" s="45">
        <f>D103-D80</f>
        <v>0.30517429775661853</v>
      </c>
      <c r="F80" s="45">
        <f>E73^E80</f>
        <v>1.2130459533818929</v>
      </c>
      <c r="G80" s="44">
        <v>18.281032562255859</v>
      </c>
      <c r="H80" s="45">
        <f>G103-G80</f>
        <v>-0.3939435746934663</v>
      </c>
      <c r="I80" s="45">
        <f>H73^H80</f>
        <v>0.78361596898589814</v>
      </c>
      <c r="J80" s="44">
        <v>20.398717880249023</v>
      </c>
      <c r="K80" s="45">
        <f>J103-J80</f>
        <v>0.33307245042588818</v>
      </c>
      <c r="L80" s="45">
        <f>K73^K80</f>
        <v>1.2537916331518471</v>
      </c>
      <c r="M80" s="45">
        <f t="shared" si="4"/>
        <v>0.97496778417739249</v>
      </c>
      <c r="N80" s="45">
        <f t="shared" si="5"/>
        <v>1.2859826278359607</v>
      </c>
      <c r="O80" s="45"/>
    </row>
    <row r="81" spans="1:18" x14ac:dyDescent="0.3">
      <c r="B81" s="4" t="s">
        <v>10</v>
      </c>
      <c r="C81" s="4">
        <v>1</v>
      </c>
      <c r="D81" s="42">
        <v>18.298624038696289</v>
      </c>
      <c r="E81" s="39">
        <f>D103-D81</f>
        <v>-1.9658618503147096E-2</v>
      </c>
      <c r="F81" s="39">
        <f>E73^E81</f>
        <v>0.98763579655167844</v>
      </c>
      <c r="G81" s="43">
        <v>18.724359512329102</v>
      </c>
      <c r="H81" s="39">
        <f>G103-G81</f>
        <v>-0.83727052476670849</v>
      </c>
      <c r="I81" s="39">
        <f>H73^H81</f>
        <v>0.59556849549981261</v>
      </c>
      <c r="J81" s="43">
        <v>20.431854248046875</v>
      </c>
      <c r="K81" s="39">
        <f>J103-J81</f>
        <v>0.29993608262803662</v>
      </c>
      <c r="L81" s="39">
        <f>K73^K81</f>
        <v>1.2258948582862668</v>
      </c>
      <c r="M81" s="39">
        <f t="shared" si="4"/>
        <v>0.76694508633541825</v>
      </c>
      <c r="N81" s="39">
        <f t="shared" si="5"/>
        <v>1.5984128200674461</v>
      </c>
      <c r="O81" s="39">
        <f>AVERAGE(N81:N83)</f>
        <v>1.5889570876041212</v>
      </c>
    </row>
    <row r="82" spans="1:18" x14ac:dyDescent="0.3">
      <c r="C82" s="4">
        <v>2</v>
      </c>
      <c r="D82" s="42">
        <v>18.249401092529297</v>
      </c>
      <c r="E82" s="39">
        <f>D103-D82</f>
        <v>2.9564327663845091E-2</v>
      </c>
      <c r="F82" s="39">
        <f>E73^E82</f>
        <v>1.0188863989726589</v>
      </c>
      <c r="G82" s="43">
        <v>18.748117446899414</v>
      </c>
      <c r="H82" s="39">
        <f>G103-G82</f>
        <v>-0.86102845933702099</v>
      </c>
      <c r="I82" s="39">
        <f>H73^H82</f>
        <v>0.58687458252212932</v>
      </c>
      <c r="J82" s="43">
        <v>20.42473030090332</v>
      </c>
      <c r="K82" s="39">
        <f>J103-J82</f>
        <v>0.3070600297715913</v>
      </c>
      <c r="L82" s="39">
        <f>K73^K82</f>
        <v>1.2318394964380917</v>
      </c>
      <c r="M82" s="39">
        <f t="shared" si="4"/>
        <v>0.7732777832283525</v>
      </c>
      <c r="N82" s="39">
        <f t="shared" si="5"/>
        <v>1.5930103297359621</v>
      </c>
      <c r="O82" s="39"/>
    </row>
    <row r="83" spans="1:18" x14ac:dyDescent="0.3">
      <c r="A83" s="37"/>
      <c r="B83" s="37"/>
      <c r="C83" s="37">
        <v>3</v>
      </c>
      <c r="D83" s="44">
        <v>18.291563034057617</v>
      </c>
      <c r="E83" s="45">
        <f>D103-D83</f>
        <v>-1.2597613864475221E-2</v>
      </c>
      <c r="F83" s="45">
        <f>E73^E83</f>
        <v>0.99205909227951095</v>
      </c>
      <c r="G83" s="44">
        <v>18.660453796386719</v>
      </c>
      <c r="H83" s="45">
        <f>G103-G83</f>
        <v>-0.77336480882432568</v>
      </c>
      <c r="I83" s="45">
        <f>H73^H83</f>
        <v>0.61959846541654751</v>
      </c>
      <c r="J83" s="44">
        <v>20.420749664306641</v>
      </c>
      <c r="K83" s="45">
        <f>J103-J83</f>
        <v>0.31104066636827099</v>
      </c>
      <c r="L83" s="45">
        <f>K73^K83</f>
        <v>1.235173717459586</v>
      </c>
      <c r="M83" s="45">
        <f t="shared" si="4"/>
        <v>0.7840142161841952</v>
      </c>
      <c r="N83" s="45">
        <f t="shared" si="5"/>
        <v>1.5754481130089559</v>
      </c>
      <c r="O83" s="45"/>
      <c r="P83" s="37"/>
      <c r="Q83" s="37"/>
      <c r="R83" s="37"/>
    </row>
    <row r="84" spans="1:18" x14ac:dyDescent="0.3">
      <c r="A84" s="4" t="s">
        <v>15</v>
      </c>
      <c r="B84" s="4" t="s">
        <v>8</v>
      </c>
      <c r="C84" s="4">
        <v>1</v>
      </c>
      <c r="D84" s="43">
        <v>18.302371978759766</v>
      </c>
      <c r="E84" s="39">
        <f>D103-D84</f>
        <v>-2.3406558566623659E-2</v>
      </c>
      <c r="F84" s="39">
        <f>E73^E84</f>
        <v>0.98529595507183021</v>
      </c>
      <c r="G84" s="43">
        <v>17.923561096191406</v>
      </c>
      <c r="H84" s="39">
        <f>G103-G84</f>
        <v>-3.6472108629013178E-2</v>
      </c>
      <c r="I84" s="39">
        <f>H73^H84</f>
        <v>0.97767804586650753</v>
      </c>
      <c r="J84" s="43">
        <v>20.190628051757813</v>
      </c>
      <c r="K84" s="39">
        <f>J103-J84</f>
        <v>0.54116227891709912</v>
      </c>
      <c r="L84" s="39">
        <f>K73^K84</f>
        <v>1.4440841318238125</v>
      </c>
      <c r="M84" s="39">
        <f t="shared" si="4"/>
        <v>0.98147960954611846</v>
      </c>
      <c r="N84" s="39">
        <f t="shared" si="5"/>
        <v>1.4713338084441956</v>
      </c>
      <c r="O84" s="39">
        <f>AVERAGE(N84:N86)</f>
        <v>1.4844776323791986</v>
      </c>
      <c r="P84" s="60">
        <f>AVERAGE(N84:N92)</f>
        <v>1.2361484570950558</v>
      </c>
      <c r="Q84" s="60">
        <f>STDEV(N84:N92)/SQRT(COUNT(N84:N92))</f>
        <v>0.22629321730367935</v>
      </c>
    </row>
    <row r="85" spans="1:18" x14ac:dyDescent="0.3">
      <c r="C85" s="4">
        <v>2</v>
      </c>
      <c r="D85" s="43">
        <v>18.163965225219727</v>
      </c>
      <c r="E85" s="39">
        <f>D103-D85</f>
        <v>0.1150001949734154</v>
      </c>
      <c r="F85" s="39">
        <f>E73^E85</f>
        <v>1.0754936248625879</v>
      </c>
      <c r="G85" s="43">
        <v>17.632617950439453</v>
      </c>
      <c r="H85" s="39">
        <f>G103-G85</f>
        <v>0.25447103712293995</v>
      </c>
      <c r="I85" s="39">
        <f>H73^H85</f>
        <v>1.1705900921535752</v>
      </c>
      <c r="J85" s="43">
        <v>20.0950927734375</v>
      </c>
      <c r="K85" s="39">
        <f>J103-J85</f>
        <v>0.63669755723741162</v>
      </c>
      <c r="L85" s="39">
        <f>K73^K85</f>
        <v>1.5408718089542115</v>
      </c>
      <c r="M85" s="39">
        <f t="shared" si="4"/>
        <v>1.1220348396723159</v>
      </c>
      <c r="N85" s="39">
        <f t="shared" si="5"/>
        <v>1.3732833905622883</v>
      </c>
      <c r="O85" s="39"/>
    </row>
    <row r="86" spans="1:18" x14ac:dyDescent="0.3">
      <c r="B86" s="37"/>
      <c r="C86" s="37">
        <v>3</v>
      </c>
      <c r="D86" s="44">
        <v>18.477273941040039</v>
      </c>
      <c r="E86" s="45">
        <f>D103-D86</f>
        <v>-0.1983085208468971</v>
      </c>
      <c r="F86" s="45">
        <f>E73^E86</f>
        <v>0.88205332125328417</v>
      </c>
      <c r="G86" s="44">
        <v>17.738164901733398</v>
      </c>
      <c r="H86" s="45">
        <f>G103-G86</f>
        <v>0.14892408582899463</v>
      </c>
      <c r="I86" s="45">
        <f>H73^H86</f>
        <v>1.0965604223112997</v>
      </c>
      <c r="J86" s="44">
        <v>20.056085586547852</v>
      </c>
      <c r="K86" s="45">
        <f>J103-J86</f>
        <v>0.67570474412706005</v>
      </c>
      <c r="L86" s="45">
        <f>K73^K86</f>
        <v>1.5822313984173701</v>
      </c>
      <c r="M86" s="45">
        <f t="shared" si="4"/>
        <v>0.9834758575860344</v>
      </c>
      <c r="N86" s="45">
        <f t="shared" si="5"/>
        <v>1.6088156981311121</v>
      </c>
      <c r="O86" s="45"/>
    </row>
    <row r="87" spans="1:18" x14ac:dyDescent="0.3">
      <c r="B87" s="4" t="s">
        <v>9</v>
      </c>
      <c r="C87" s="4">
        <v>1</v>
      </c>
      <c r="D87" s="43">
        <v>18.33177375793457</v>
      </c>
      <c r="E87" s="39">
        <f>D103-D87</f>
        <v>-5.2808337741428346E-2</v>
      </c>
      <c r="F87" s="39">
        <f>E73^E87</f>
        <v>0.96713168426356044</v>
      </c>
      <c r="G87" s="43">
        <v>17.639017105102539</v>
      </c>
      <c r="H87" s="39">
        <f>G103-G87</f>
        <v>0.24807188245985401</v>
      </c>
      <c r="I87" s="39">
        <f>H73^H87</f>
        <v>1.1659627476308603</v>
      </c>
      <c r="J87" s="43">
        <v>22.123435974121094</v>
      </c>
      <c r="K87" s="39">
        <f>J103-J87</f>
        <v>-1.3916456434461821</v>
      </c>
      <c r="L87" s="39">
        <f>K73^K87</f>
        <v>0.38868169022049931</v>
      </c>
      <c r="M87" s="39">
        <f t="shared" si="4"/>
        <v>1.0619037225213981</v>
      </c>
      <c r="N87" s="39">
        <f t="shared" si="5"/>
        <v>0.36602347461181173</v>
      </c>
      <c r="O87" s="39">
        <f>AVERAGE(N87:N89)</f>
        <v>0.36419879870119215</v>
      </c>
    </row>
    <row r="88" spans="1:18" x14ac:dyDescent="0.3">
      <c r="C88" s="4">
        <v>2</v>
      </c>
      <c r="D88" s="43">
        <v>18.49371337890625</v>
      </c>
      <c r="E88" s="39">
        <f>D103-D88</f>
        <v>-0.21474795871310803</v>
      </c>
      <c r="F88" s="39">
        <f>E73^E88</f>
        <v>0.87292404172952442</v>
      </c>
      <c r="G88" s="43">
        <v>17.48661994934082</v>
      </c>
      <c r="H88" s="39">
        <f>G103-G88</f>
        <v>0.40046903822157276</v>
      </c>
      <c r="I88" s="39">
        <f>H73^H88</f>
        <v>1.2813000543053106</v>
      </c>
      <c r="J88" s="43">
        <v>22.264070510864258</v>
      </c>
      <c r="K88" s="39">
        <f>J103-J88</f>
        <v>-1.5322801801893462</v>
      </c>
      <c r="L88" s="39">
        <f>K73^K88</f>
        <v>0.35328075990469471</v>
      </c>
      <c r="M88" s="39">
        <f t="shared" si="4"/>
        <v>1.0575810238806533</v>
      </c>
      <c r="N88" s="39">
        <f t="shared" si="5"/>
        <v>0.33404604652263692</v>
      </c>
      <c r="O88" s="39"/>
    </row>
    <row r="89" spans="1:18" x14ac:dyDescent="0.3">
      <c r="B89" s="37"/>
      <c r="C89" s="37">
        <v>3</v>
      </c>
      <c r="D89" s="44">
        <v>18.368499755859375</v>
      </c>
      <c r="E89" s="45">
        <f>D103-D89</f>
        <v>-8.9534335666233034E-2</v>
      </c>
      <c r="F89" s="45">
        <f>E73^E89</f>
        <v>0.94491220626238459</v>
      </c>
      <c r="G89" s="44">
        <v>17.663597106933594</v>
      </c>
      <c r="H89" s="45">
        <f>G103-G89</f>
        <v>0.22349188062879932</v>
      </c>
      <c r="I89" s="45">
        <f>H73^H89</f>
        <v>1.1483579409193878</v>
      </c>
      <c r="J89" s="44">
        <v>22.048803329467773</v>
      </c>
      <c r="K89" s="45">
        <f>J103-J89</f>
        <v>-1.3170129987928618</v>
      </c>
      <c r="L89" s="45">
        <f>K73^K89</f>
        <v>0.40888743527434446</v>
      </c>
      <c r="M89" s="45">
        <f t="shared" si="4"/>
        <v>1.0416801023025581</v>
      </c>
      <c r="N89" s="45">
        <f t="shared" si="5"/>
        <v>0.39252687496912775</v>
      </c>
      <c r="O89" s="45"/>
    </row>
    <row r="90" spans="1:18" x14ac:dyDescent="0.3">
      <c r="B90" s="4" t="s">
        <v>10</v>
      </c>
      <c r="C90" s="4">
        <v>1</v>
      </c>
      <c r="D90" s="43">
        <v>18.228811264038086</v>
      </c>
      <c r="E90" s="39">
        <f>D103-D90</f>
        <v>5.0154156155056029E-2</v>
      </c>
      <c r="F90" s="39">
        <f>E73^E90</f>
        <v>1.0322499865058117</v>
      </c>
      <c r="G90" s="43">
        <v>18.41914176940918</v>
      </c>
      <c r="H90" s="39">
        <f>G103-G90</f>
        <v>-0.53205278184678662</v>
      </c>
      <c r="I90" s="39">
        <f>H73^H90</f>
        <v>0.71941233315912401</v>
      </c>
      <c r="J90" s="43">
        <v>19.945758819580078</v>
      </c>
      <c r="K90" s="39">
        <f>J103-J90</f>
        <v>0.78603151109483349</v>
      </c>
      <c r="L90" s="39">
        <f>K73^K90</f>
        <v>1.7053209387826571</v>
      </c>
      <c r="M90" s="39">
        <f t="shared" si="4"/>
        <v>0.86175017910971174</v>
      </c>
      <c r="N90" s="39">
        <f t="shared" si="5"/>
        <v>1.9789040723431612</v>
      </c>
      <c r="O90" s="39">
        <f>AVERAGE(N90:N92)</f>
        <v>1.8597689402047763</v>
      </c>
    </row>
    <row r="91" spans="1:18" x14ac:dyDescent="0.3">
      <c r="C91" s="4">
        <v>2</v>
      </c>
      <c r="D91" s="43">
        <v>18.007820129394531</v>
      </c>
      <c r="E91" s="39">
        <f>D103-D91</f>
        <v>0.27114529079861072</v>
      </c>
      <c r="F91" s="39">
        <f>E73^E91</f>
        <v>1.1872013176428819</v>
      </c>
      <c r="G91" s="43">
        <v>18.138673782348633</v>
      </c>
      <c r="H91" s="39">
        <f>G103-G91</f>
        <v>-0.25158479478623974</v>
      </c>
      <c r="I91" s="39">
        <f>H73^H91</f>
        <v>0.85579749782314773</v>
      </c>
      <c r="J91" s="43">
        <v>19.888557434082031</v>
      </c>
      <c r="K91" s="39">
        <f>J103-J91</f>
        <v>0.84323289659288037</v>
      </c>
      <c r="L91" s="39">
        <f>K73^K91</f>
        <v>1.7728631312669767</v>
      </c>
      <c r="M91" s="39">
        <f t="shared" si="4"/>
        <v>1.0079701965093621</v>
      </c>
      <c r="N91" s="39">
        <f t="shared" si="5"/>
        <v>1.7588447926401662</v>
      </c>
      <c r="O91" s="39"/>
    </row>
    <row r="92" spans="1:18" x14ac:dyDescent="0.3">
      <c r="A92" s="37"/>
      <c r="B92" s="37"/>
      <c r="C92" s="37">
        <v>3</v>
      </c>
      <c r="D92" s="44">
        <v>18.136459350585938</v>
      </c>
      <c r="E92" s="45">
        <f>D103-D92</f>
        <v>0.14250606960720447</v>
      </c>
      <c r="F92" s="45">
        <f>E73^E92</f>
        <v>1.0943792218554707</v>
      </c>
      <c r="G92" s="44">
        <v>18.3424072265625</v>
      </c>
      <c r="H92" s="45">
        <f>G103-G92</f>
        <v>-0.45531823900010693</v>
      </c>
      <c r="I92" s="45">
        <f>H73^H92</f>
        <v>0.75440583247485671</v>
      </c>
      <c r="J92" s="44">
        <v>19.97368049621582</v>
      </c>
      <c r="K92" s="45">
        <f>J103-J92</f>
        <v>0.7581098344590913</v>
      </c>
      <c r="L92" s="45">
        <f>K73^K92</f>
        <v>1.673292364020466</v>
      </c>
      <c r="M92" s="45">
        <f t="shared" si="4"/>
        <v>0.90862867438082884</v>
      </c>
      <c r="N92" s="45">
        <f t="shared" si="5"/>
        <v>1.8415579556310013</v>
      </c>
      <c r="O92" s="45"/>
      <c r="P92" s="37"/>
      <c r="Q92" s="37"/>
      <c r="R92" s="37"/>
    </row>
    <row r="93" spans="1:18" x14ac:dyDescent="0.3">
      <c r="A93" s="4" t="s">
        <v>14</v>
      </c>
      <c r="B93" s="4" t="s">
        <v>8</v>
      </c>
      <c r="C93" s="4">
        <v>1</v>
      </c>
      <c r="D93" s="43">
        <v>19.056108474731445</v>
      </c>
      <c r="E93" s="39">
        <f>D103-D93</f>
        <v>-0.77714305453830335</v>
      </c>
      <c r="F93" s="39">
        <f>E73^E93</f>
        <v>0.61150777433526515</v>
      </c>
      <c r="G93" s="43">
        <v>18.306606292724609</v>
      </c>
      <c r="H93" s="39">
        <f>G103-G93</f>
        <v>-0.4195173051622163</v>
      </c>
      <c r="I93" s="39">
        <f>H73^H93</f>
        <v>0.77130963154935606</v>
      </c>
      <c r="J93" s="43">
        <v>21.977014541625977</v>
      </c>
      <c r="K93" s="39">
        <f>J103-J93</f>
        <v>-1.2452242109510649</v>
      </c>
      <c r="L93" s="39">
        <f>K73^K93</f>
        <v>0.4293137269803331</v>
      </c>
      <c r="M93" s="39">
        <f t="shared" si="4"/>
        <v>0.68677640911150994</v>
      </c>
      <c r="N93" s="39">
        <f t="shared" si="5"/>
        <v>0.62511426031034012</v>
      </c>
      <c r="O93" s="39">
        <f>AVERAGE(N93:N95)</f>
        <v>0.64615933626568545</v>
      </c>
      <c r="P93" s="60">
        <f>AVERAGE(N93:N101)</f>
        <v>0.71384885371555795</v>
      </c>
      <c r="Q93" s="60">
        <f>STDEV(N93:N101)/SQRT(COUNT(N93:N101))</f>
        <v>0.18036376144433716</v>
      </c>
      <c r="R93" s="65">
        <f>_xlfn.T.TEST(N93:N101,N84:N92,2,1)</f>
        <v>4.9010266613864421E-4</v>
      </c>
    </row>
    <row r="94" spans="1:18" x14ac:dyDescent="0.3">
      <c r="C94" s="4">
        <v>2</v>
      </c>
      <c r="D94" s="43">
        <v>19.100807189941406</v>
      </c>
      <c r="E94" s="39">
        <f>D103-D94</f>
        <v>-0.82184176974826428</v>
      </c>
      <c r="F94" s="39">
        <f>E73^E94</f>
        <v>0.59445163594691375</v>
      </c>
      <c r="G94" s="43">
        <v>18.203317642211914</v>
      </c>
      <c r="H94" s="39">
        <f>G103-G94</f>
        <v>-0.31622865464952099</v>
      </c>
      <c r="I94" s="39">
        <f>H73^H94</f>
        <v>0.822231239823902</v>
      </c>
      <c r="J94" s="43">
        <v>21.898902893066406</v>
      </c>
      <c r="K94" s="39">
        <f>J103-J94</f>
        <v>-1.1671125623914946</v>
      </c>
      <c r="L94" s="39">
        <f>K73^K94</f>
        <v>0.4526999430874607</v>
      </c>
      <c r="M94" s="39">
        <f t="shared" si="4"/>
        <v>0.69912567227929612</v>
      </c>
      <c r="N94" s="39">
        <f t="shared" si="5"/>
        <v>0.64752298626306204</v>
      </c>
      <c r="O94" s="39"/>
    </row>
    <row r="95" spans="1:18" x14ac:dyDescent="0.3">
      <c r="B95" s="37"/>
      <c r="C95" s="37">
        <v>3</v>
      </c>
      <c r="D95" s="44">
        <v>19.086238861083984</v>
      </c>
      <c r="E95" s="45">
        <f>D103-D95</f>
        <v>-0.80727344089084241</v>
      </c>
      <c r="F95" s="45">
        <f>E73^E95</f>
        <v>0.59995770675096405</v>
      </c>
      <c r="G95" s="44">
        <v>18.042524337768555</v>
      </c>
      <c r="H95" s="45">
        <f>G103-G95</f>
        <v>-0.15543535020616162</v>
      </c>
      <c r="I95" s="45">
        <f>H73^H95</f>
        <v>0.90827451286855876</v>
      </c>
      <c r="J95" s="44">
        <v>21.777750015258789</v>
      </c>
      <c r="K95" s="45">
        <f>J103-J95</f>
        <v>-1.0459596845838774</v>
      </c>
      <c r="L95" s="45">
        <f>K73^K95</f>
        <v>0.49151781205822487</v>
      </c>
      <c r="M95" s="45">
        <f t="shared" si="4"/>
        <v>0.73819123121381591</v>
      </c>
      <c r="N95" s="45">
        <f t="shared" si="5"/>
        <v>0.66584076222365407</v>
      </c>
      <c r="O95" s="45"/>
    </row>
    <row r="96" spans="1:18" x14ac:dyDescent="0.3">
      <c r="B96" s="4" t="s">
        <v>9</v>
      </c>
      <c r="C96" s="4">
        <v>1</v>
      </c>
      <c r="D96" s="43">
        <v>17.540016174316406</v>
      </c>
      <c r="E96" s="39">
        <f>D103-D96</f>
        <v>0.73894924587673572</v>
      </c>
      <c r="F96" s="39">
        <f>E73^E96</f>
        <v>1.5962482594077738</v>
      </c>
      <c r="G96" s="43">
        <v>17.53803825378418</v>
      </c>
      <c r="H96" s="39">
        <f>G103-G96</f>
        <v>0.34905073377821338</v>
      </c>
      <c r="I96" s="39">
        <f>H73^H96</f>
        <v>1.2411634909497473</v>
      </c>
      <c r="J96" s="43">
        <v>23.195693969726563</v>
      </c>
      <c r="K96" s="39">
        <f>J103-J96</f>
        <v>-2.4639036390516509</v>
      </c>
      <c r="L96" s="39">
        <f>K73^K96</f>
        <v>0.18766262624980937</v>
      </c>
      <c r="M96" s="39">
        <f t="shared" si="4"/>
        <v>1.4075528629749614</v>
      </c>
      <c r="N96" s="39">
        <f t="shared" si="5"/>
        <v>0.13332545525371692</v>
      </c>
      <c r="O96" s="39">
        <f>AVERAGE(N96:N98)</f>
        <v>0.12644584742469053</v>
      </c>
    </row>
    <row r="97" spans="1:19" x14ac:dyDescent="0.3">
      <c r="C97" s="4">
        <v>2</v>
      </c>
      <c r="D97" s="43">
        <v>17.366643905639648</v>
      </c>
      <c r="E97" s="39">
        <f>D103-D97</f>
        <v>0.91232151455349353</v>
      </c>
      <c r="F97" s="39">
        <f>E73^E97</f>
        <v>1.7813606731747076</v>
      </c>
      <c r="G97" s="43">
        <v>17.705827713012695</v>
      </c>
      <c r="H97" s="39">
        <f>G103-G97</f>
        <v>0.18126127454969776</v>
      </c>
      <c r="I97" s="39">
        <f>H73^H97</f>
        <v>1.1187297525912325</v>
      </c>
      <c r="J97" s="43">
        <v>23.407596588134766</v>
      </c>
      <c r="K97" s="39">
        <f>J103-J97</f>
        <v>-2.675806257459854</v>
      </c>
      <c r="L97" s="39">
        <f>K73^K97</f>
        <v>0.16251230239938649</v>
      </c>
      <c r="M97" s="39">
        <f t="shared" si="4"/>
        <v>1.411687353905422</v>
      </c>
      <c r="N97" s="39">
        <f t="shared" si="5"/>
        <v>0.11511918835980041</v>
      </c>
      <c r="O97" s="39"/>
    </row>
    <row r="98" spans="1:19" x14ac:dyDescent="0.3">
      <c r="B98" s="37"/>
      <c r="C98" s="37">
        <v>3</v>
      </c>
      <c r="D98" s="44">
        <v>17.414573669433594</v>
      </c>
      <c r="E98" s="45">
        <f>D103-D98</f>
        <v>0.86439175075954822</v>
      </c>
      <c r="F98" s="45">
        <f>E73^E98</f>
        <v>1.7281377187437827</v>
      </c>
      <c r="G98" s="44">
        <v>17.665950775146484</v>
      </c>
      <c r="H98" s="45">
        <f>G103-G98</f>
        <v>0.2211382124159087</v>
      </c>
      <c r="I98" s="45">
        <f>H73^H98</f>
        <v>1.1466861945193816</v>
      </c>
      <c r="J98" s="44">
        <v>23.222652435302734</v>
      </c>
      <c r="K98" s="45">
        <f>J103-J98</f>
        <v>-2.4908621046278228</v>
      </c>
      <c r="L98" s="45">
        <f>K73^K98</f>
        <v>0.18425850874708377</v>
      </c>
      <c r="M98" s="45">
        <f t="shared" si="4"/>
        <v>1.4077043952164507</v>
      </c>
      <c r="N98" s="45">
        <f t="shared" si="5"/>
        <v>0.13089289866055431</v>
      </c>
      <c r="O98" s="45"/>
    </row>
    <row r="99" spans="1:19" x14ac:dyDescent="0.3">
      <c r="B99" s="4" t="s">
        <v>10</v>
      </c>
      <c r="C99" s="4">
        <v>1</v>
      </c>
      <c r="D99" s="43">
        <v>17.827484130859375</v>
      </c>
      <c r="E99" s="39">
        <f>D103-D99</f>
        <v>0.45148128933376697</v>
      </c>
      <c r="F99" s="39">
        <f>E73^E99</f>
        <v>1.3307294764113808</v>
      </c>
      <c r="G99" s="43">
        <v>18.775995254516602</v>
      </c>
      <c r="H99" s="39">
        <f>G103-G99</f>
        <v>-0.88890626695420849</v>
      </c>
      <c r="I99" s="39">
        <f>H73^H99</f>
        <v>0.5768347481730457</v>
      </c>
      <c r="J99" s="43">
        <v>20.526103973388672</v>
      </c>
      <c r="K99" s="39">
        <f>J103-J99</f>
        <v>0.20568635728623974</v>
      </c>
      <c r="L99" s="39">
        <f>K73^K99</f>
        <v>1.1498953775985481</v>
      </c>
      <c r="M99" s="39">
        <f t="shared" si="4"/>
        <v>0.87613412352915909</v>
      </c>
      <c r="N99" s="39">
        <f t="shared" si="5"/>
        <v>1.3124650058904797</v>
      </c>
      <c r="O99" s="39">
        <f>AVERAGE(N99:N101)</f>
        <v>1.3689413774562975</v>
      </c>
    </row>
    <row r="100" spans="1:19" x14ac:dyDescent="0.3">
      <c r="C100" s="4">
        <v>2</v>
      </c>
      <c r="D100" s="43">
        <v>17.796808242797852</v>
      </c>
      <c r="E100" s="39">
        <f>D103-D100</f>
        <v>0.4821571773952904</v>
      </c>
      <c r="F100" s="39">
        <f>E73^E100</f>
        <v>1.3568163068755152</v>
      </c>
      <c r="G100" s="43">
        <v>18.802583694458008</v>
      </c>
      <c r="H100" s="39">
        <f>G103-G100</f>
        <v>-0.91549470689561474</v>
      </c>
      <c r="I100" s="39">
        <f>H73^H100</f>
        <v>0.56741932786211602</v>
      </c>
      <c r="J100" s="43">
        <v>20.439836502075195</v>
      </c>
      <c r="K100" s="39">
        <f>J103-J100</f>
        <v>0.2919538285997163</v>
      </c>
      <c r="L100" s="39">
        <f>K73^K100</f>
        <v>1.2192680725741363</v>
      </c>
      <c r="M100" s="39">
        <f t="shared" si="4"/>
        <v>0.87743022336802567</v>
      </c>
      <c r="N100" s="39">
        <f t="shared" si="5"/>
        <v>1.3895897817309759</v>
      </c>
      <c r="O100" s="39"/>
    </row>
    <row r="101" spans="1:19" x14ac:dyDescent="0.3">
      <c r="A101" s="37"/>
      <c r="B101" s="37"/>
      <c r="C101" s="37">
        <v>3</v>
      </c>
      <c r="D101" s="44">
        <v>17.81132698059082</v>
      </c>
      <c r="E101" s="45">
        <f>D103-D101</f>
        <v>0.46763843960232165</v>
      </c>
      <c r="F101" s="45">
        <f>E73^E101</f>
        <v>1.3444064109294394</v>
      </c>
      <c r="G101" s="44">
        <v>18.859823226928711</v>
      </c>
      <c r="H101" s="45">
        <f>G103-G101</f>
        <v>-0.97273423936631787</v>
      </c>
      <c r="I101" s="45">
        <f>H73^H101</f>
        <v>0.54766811506881596</v>
      </c>
      <c r="J101" s="44">
        <v>20.456689834594727</v>
      </c>
      <c r="K101" s="45">
        <f>J103-J101</f>
        <v>0.27510049608018505</v>
      </c>
      <c r="L101" s="45">
        <f>K73^K101</f>
        <v>1.2053940333701312</v>
      </c>
      <c r="M101" s="45">
        <f t="shared" si="4"/>
        <v>0.8580725639246124</v>
      </c>
      <c r="N101" s="45">
        <f t="shared" si="5"/>
        <v>1.4047693447474372</v>
      </c>
      <c r="O101" s="45"/>
      <c r="P101" s="37"/>
      <c r="Q101" s="37"/>
    </row>
    <row r="103" spans="1:19" x14ac:dyDescent="0.3">
      <c r="A103" s="4" t="s">
        <v>53</v>
      </c>
      <c r="D103" s="46">
        <f>AVERAGE(D84:D92)</f>
        <v>18.278965420193142</v>
      </c>
      <c r="E103" s="46"/>
      <c r="F103" s="47"/>
      <c r="G103" s="46">
        <f>AVERAGE(G84:G92)</f>
        <v>17.887088987562393</v>
      </c>
      <c r="J103" s="46">
        <f>AVERAGE(J84:J92)</f>
        <v>20.731790330674912</v>
      </c>
    </row>
    <row r="104" spans="1:19" ht="15" thickBot="1" x14ac:dyDescent="0.35"/>
    <row r="105" spans="1:19" ht="5.4" customHeight="1" thickTop="1" thickBot="1" x14ac:dyDescent="0.3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3"/>
    </row>
    <row r="106" spans="1:19" ht="15" thickTop="1" x14ac:dyDescent="0.3"/>
    <row r="107" spans="1:19" x14ac:dyDescent="0.3">
      <c r="A107" s="38" t="s">
        <v>68</v>
      </c>
      <c r="B107" s="38"/>
      <c r="C107" s="38"/>
      <c r="D107" s="4" t="s">
        <v>40</v>
      </c>
      <c r="E107" s="4">
        <v>88.3</v>
      </c>
      <c r="G107" s="4" t="s">
        <v>40</v>
      </c>
      <c r="H107" s="4">
        <v>85.7</v>
      </c>
      <c r="J107" s="4" t="s">
        <v>40</v>
      </c>
      <c r="K107" s="4">
        <v>95.6</v>
      </c>
    </row>
    <row r="108" spans="1:19" x14ac:dyDescent="0.3">
      <c r="A108" s="37"/>
      <c r="B108" s="37"/>
      <c r="C108" s="37"/>
      <c r="D108" s="37" t="s">
        <v>41</v>
      </c>
      <c r="E108" s="40">
        <f>E107/100+1</f>
        <v>1.883</v>
      </c>
      <c r="F108" s="37"/>
      <c r="G108" s="37" t="s">
        <v>41</v>
      </c>
      <c r="H108" s="40">
        <f>H107/100+1</f>
        <v>1.857</v>
      </c>
      <c r="I108" s="37"/>
      <c r="J108" s="37" t="s">
        <v>41</v>
      </c>
      <c r="K108" s="40">
        <f>K107/100+1</f>
        <v>1.956</v>
      </c>
      <c r="L108" s="37"/>
      <c r="M108" s="37"/>
      <c r="N108" s="37"/>
      <c r="O108" s="37"/>
      <c r="P108" s="37"/>
      <c r="Q108" s="37"/>
      <c r="R108" s="37" t="s">
        <v>42</v>
      </c>
      <c r="S108" s="37" t="s">
        <v>43</v>
      </c>
    </row>
    <row r="109" spans="1:19" x14ac:dyDescent="0.3">
      <c r="B109" s="58"/>
      <c r="C109" s="58"/>
      <c r="D109" s="57" t="s">
        <v>44</v>
      </c>
      <c r="E109" s="57" t="s">
        <v>45</v>
      </c>
      <c r="F109" s="57" t="s">
        <v>46</v>
      </c>
      <c r="G109" s="57" t="s">
        <v>47</v>
      </c>
      <c r="H109" s="57" t="s">
        <v>45</v>
      </c>
      <c r="I109" s="57" t="s">
        <v>46</v>
      </c>
      <c r="J109" s="57" t="s">
        <v>58</v>
      </c>
      <c r="K109" s="57" t="s">
        <v>45</v>
      </c>
      <c r="L109" s="57" t="s">
        <v>46</v>
      </c>
      <c r="M109" s="57" t="s">
        <v>49</v>
      </c>
      <c r="N109" s="57" t="s">
        <v>50</v>
      </c>
      <c r="O109" s="57" t="s">
        <v>51</v>
      </c>
      <c r="P109" s="57" t="s">
        <v>51</v>
      </c>
      <c r="Q109" s="57" t="s">
        <v>6</v>
      </c>
      <c r="R109" s="57" t="s">
        <v>52</v>
      </c>
      <c r="S109" s="57"/>
    </row>
    <row r="110" spans="1:19" x14ac:dyDescent="0.3">
      <c r="A110" s="4" t="s">
        <v>32</v>
      </c>
      <c r="B110" s="4" t="s">
        <v>8</v>
      </c>
      <c r="C110" s="4">
        <v>1</v>
      </c>
      <c r="D110" s="42">
        <v>17.911699295043945</v>
      </c>
      <c r="E110" s="39">
        <f>D138-D110</f>
        <v>0.36726612514919665</v>
      </c>
      <c r="F110" s="39">
        <f>E108^E110</f>
        <v>1.2616625498986334</v>
      </c>
      <c r="G110" s="43">
        <v>18.396835327148438</v>
      </c>
      <c r="H110" s="39">
        <f>G138-G110</f>
        <v>-0.50974633958604443</v>
      </c>
      <c r="I110" s="39">
        <f>H108^H110</f>
        <v>0.72941403585330322</v>
      </c>
      <c r="J110" s="43">
        <v>22.322277069091797</v>
      </c>
      <c r="K110" s="39">
        <f>J138-J110</f>
        <v>-0.97636371188693616</v>
      </c>
      <c r="L110" s="39">
        <f>K108^K110</f>
        <v>0.51941923424870307</v>
      </c>
      <c r="M110" s="39">
        <f t="shared" ref="M110:M136" si="6">GEOMEAN(F110,I110)</f>
        <v>0.95930932050435735</v>
      </c>
      <c r="N110" s="39">
        <f t="shared" ref="N110:N136" si="7">L110/M110</f>
        <v>0.54145125367448543</v>
      </c>
      <c r="O110" s="39">
        <f>AVERAGE(N110:N112)</f>
        <v>0.54219398337809988</v>
      </c>
      <c r="P110" s="60">
        <f>AVERAGE(N110:N118)</f>
        <v>0.53888935734910193</v>
      </c>
      <c r="Q110" s="60">
        <f>STDEV(N110:N118)/SQRT(COUNT(N110:N118))</f>
        <v>3.3169103693071703E-2</v>
      </c>
      <c r="R110" s="65">
        <f>_xlfn.T.TEST(N110:N118,N119:N127,2,1)</f>
        <v>7.3445488265367273E-2</v>
      </c>
      <c r="S110" s="65">
        <f>_xlfn.T.TEST(N110:N118,N128:N136,2,1)</f>
        <v>9.7991621319001351E-3</v>
      </c>
    </row>
    <row r="111" spans="1:19" x14ac:dyDescent="0.3">
      <c r="C111" s="4">
        <v>2</v>
      </c>
      <c r="D111" s="42">
        <v>17.881330490112305</v>
      </c>
      <c r="E111" s="39">
        <f>D138-D111</f>
        <v>0.39763493008083728</v>
      </c>
      <c r="F111" s="39">
        <f>E108^E111</f>
        <v>1.2861454562717387</v>
      </c>
      <c r="G111" s="43">
        <v>18.435009002685547</v>
      </c>
      <c r="H111" s="39">
        <f>G138-G111</f>
        <v>-0.5479200151231538</v>
      </c>
      <c r="I111" s="39">
        <f>H108^H111</f>
        <v>0.71238140977237652</v>
      </c>
      <c r="J111" s="43">
        <v>22.23646354675293</v>
      </c>
      <c r="K111" s="39">
        <f>J138-J111</f>
        <v>-0.89055018954806897</v>
      </c>
      <c r="L111" s="39">
        <f>K108^K111</f>
        <v>0.55020105018091514</v>
      </c>
      <c r="M111" s="39">
        <f t="shared" si="6"/>
        <v>0.95719700862006341</v>
      </c>
      <c r="N111" s="39">
        <f t="shared" si="7"/>
        <v>0.57480439786800919</v>
      </c>
      <c r="O111" s="39"/>
    </row>
    <row r="112" spans="1:19" x14ac:dyDescent="0.3">
      <c r="B112" s="37"/>
      <c r="C112" s="37">
        <v>3</v>
      </c>
      <c r="D112" s="44">
        <v>17.93882942199707</v>
      </c>
      <c r="E112" s="45">
        <f>D138-D112</f>
        <v>0.34013599819607165</v>
      </c>
      <c r="F112" s="45">
        <f>E108^E112</f>
        <v>1.2401850390915417</v>
      </c>
      <c r="G112" s="44">
        <v>18.181053161621094</v>
      </c>
      <c r="H112" s="45">
        <f>G138-G112</f>
        <v>-0.29396417405870068</v>
      </c>
      <c r="I112" s="45">
        <f>H108^H112</f>
        <v>0.8336407405884273</v>
      </c>
      <c r="J112" s="44">
        <v>22.32377815246582</v>
      </c>
      <c r="K112" s="45">
        <f>J138-J112</f>
        <v>-0.9778647952609596</v>
      </c>
      <c r="L112" s="45">
        <f>K108^K112</f>
        <v>0.51889640125583936</v>
      </c>
      <c r="M112" s="45">
        <f t="shared" si="6"/>
        <v>1.0167933784476375</v>
      </c>
      <c r="N112" s="45">
        <f t="shared" si="7"/>
        <v>0.51032629859180512</v>
      </c>
      <c r="O112" s="45"/>
    </row>
    <row r="113" spans="1:18" x14ac:dyDescent="0.3">
      <c r="B113" s="4" t="s">
        <v>9</v>
      </c>
      <c r="C113" s="4">
        <v>1</v>
      </c>
      <c r="D113" s="42">
        <v>17.954288482666016</v>
      </c>
      <c r="E113" s="39">
        <f>D138-D113</f>
        <v>0.32467693752712634</v>
      </c>
      <c r="F113" s="39">
        <f>E108^E113</f>
        <v>1.2281108271917047</v>
      </c>
      <c r="G113" s="43">
        <v>18.185342788696289</v>
      </c>
      <c r="H113" s="39">
        <f>G138-G113</f>
        <v>-0.29825380113389599</v>
      </c>
      <c r="I113" s="39">
        <f>H108^H113</f>
        <v>0.83143026242001095</v>
      </c>
      <c r="J113" s="43">
        <v>22.635637283325195</v>
      </c>
      <c r="K113" s="39">
        <f>J138-J113</f>
        <v>-1.2897239261203346</v>
      </c>
      <c r="L113" s="39">
        <f>K108^K113</f>
        <v>0.42093459697114977</v>
      </c>
      <c r="M113" s="39">
        <f t="shared" si="6"/>
        <v>1.0104892415720494</v>
      </c>
      <c r="N113" s="39">
        <f t="shared" si="7"/>
        <v>0.41656514453957844</v>
      </c>
      <c r="O113" s="39">
        <f>AVERAGE(N113:N115)</f>
        <v>0.4248422218532551</v>
      </c>
    </row>
    <row r="114" spans="1:18" x14ac:dyDescent="0.3">
      <c r="C114" s="4">
        <v>2</v>
      </c>
      <c r="D114" s="42">
        <v>17.91656494140625</v>
      </c>
      <c r="E114" s="39">
        <f>D138-D114</f>
        <v>0.36240047878689197</v>
      </c>
      <c r="F114" s="39">
        <f>E108^E114</f>
        <v>1.2577834836385724</v>
      </c>
      <c r="G114" s="43">
        <v>18.14210319519043</v>
      </c>
      <c r="H114" s="39">
        <f>G138-G114</f>
        <v>-0.25501420762803662</v>
      </c>
      <c r="I114" s="39">
        <f>H108^H114</f>
        <v>0.85398284263188218</v>
      </c>
      <c r="J114" s="43">
        <v>22.632139205932617</v>
      </c>
      <c r="K114" s="39">
        <f>J138-J114</f>
        <v>-1.2862258487277565</v>
      </c>
      <c r="L114" s="39">
        <f>K108^K114</f>
        <v>0.42192363401975108</v>
      </c>
      <c r="M114" s="39">
        <f t="shared" si="6"/>
        <v>1.0364002676442627</v>
      </c>
      <c r="N114" s="39">
        <f t="shared" si="7"/>
        <v>0.40710490646512787</v>
      </c>
      <c r="O114" s="39"/>
    </row>
    <row r="115" spans="1:18" x14ac:dyDescent="0.3">
      <c r="B115" s="37"/>
      <c r="C115" s="37">
        <v>3</v>
      </c>
      <c r="D115" s="44">
        <v>17.973791122436523</v>
      </c>
      <c r="E115" s="45">
        <f>D138-D115</f>
        <v>0.30517429775661853</v>
      </c>
      <c r="F115" s="45">
        <f>E108^E115</f>
        <v>1.2130459533818929</v>
      </c>
      <c r="G115" s="44">
        <v>18.281032562255859</v>
      </c>
      <c r="H115" s="45">
        <f>G138-G115</f>
        <v>-0.3939435746934663</v>
      </c>
      <c r="I115" s="45">
        <f>H108^H115</f>
        <v>0.78361596898589814</v>
      </c>
      <c r="J115" s="44">
        <v>22.571065902709961</v>
      </c>
      <c r="K115" s="45">
        <f>J138-J115</f>
        <v>-1.2251525455051002</v>
      </c>
      <c r="L115" s="45">
        <f>K108^K115</f>
        <v>0.43957067447446657</v>
      </c>
      <c r="M115" s="45">
        <f t="shared" si="6"/>
        <v>0.97496778417739249</v>
      </c>
      <c r="N115" s="45">
        <f t="shared" si="7"/>
        <v>0.45085661455505899</v>
      </c>
      <c r="O115" s="45"/>
    </row>
    <row r="116" spans="1:18" x14ac:dyDescent="0.3">
      <c r="B116" s="4" t="s">
        <v>10</v>
      </c>
      <c r="C116" s="4">
        <v>1</v>
      </c>
      <c r="D116" s="42">
        <v>18.298624038696289</v>
      </c>
      <c r="E116" s="39">
        <f>D138-D116</f>
        <v>-1.9658618503147096E-2</v>
      </c>
      <c r="F116" s="39">
        <f>E108^E116</f>
        <v>0.98763579655167844</v>
      </c>
      <c r="G116" s="43">
        <v>18.724359512329102</v>
      </c>
      <c r="H116" s="39">
        <f>G138-G116</f>
        <v>-0.83727052476670849</v>
      </c>
      <c r="I116" s="39">
        <f>H108^H116</f>
        <v>0.59556849549981261</v>
      </c>
      <c r="J116" s="43">
        <v>22.409896850585938</v>
      </c>
      <c r="K116" s="39">
        <f>J138-J116</f>
        <v>-1.0639834933810768</v>
      </c>
      <c r="L116" s="39">
        <f>K108^K116</f>
        <v>0.48976568414139887</v>
      </c>
      <c r="M116" s="39">
        <f t="shared" si="6"/>
        <v>0.76694508633541825</v>
      </c>
      <c r="N116" s="39">
        <f t="shared" si="7"/>
        <v>0.63859289650263584</v>
      </c>
      <c r="O116" s="39">
        <f>AVERAGE(N116:N118)</f>
        <v>0.64963186681595075</v>
      </c>
    </row>
    <row r="117" spans="1:18" x14ac:dyDescent="0.3">
      <c r="C117" s="4">
        <v>2</v>
      </c>
      <c r="D117" s="42">
        <v>18.249401092529297</v>
      </c>
      <c r="E117" s="39">
        <f>D138-D117</f>
        <v>2.9564327663845091E-2</v>
      </c>
      <c r="F117" s="39">
        <f>E108^E117</f>
        <v>1.0188863989726589</v>
      </c>
      <c r="G117" s="43">
        <v>18.748117446899414</v>
      </c>
      <c r="H117" s="39">
        <f>G138-G117</f>
        <v>-0.86102845933702099</v>
      </c>
      <c r="I117" s="39">
        <f>H108^H117</f>
        <v>0.58687458252212932</v>
      </c>
      <c r="J117" s="43">
        <v>22.348527908325195</v>
      </c>
      <c r="K117" s="39">
        <f>J138-J117</f>
        <v>-1.0026145511203346</v>
      </c>
      <c r="L117" s="39">
        <f>K108^K117</f>
        <v>0.51035144738747307</v>
      </c>
      <c r="M117" s="39">
        <f t="shared" si="6"/>
        <v>0.7732777832283525</v>
      </c>
      <c r="N117" s="39">
        <f t="shared" si="7"/>
        <v>0.65998462448618411</v>
      </c>
      <c r="O117" s="39"/>
    </row>
    <row r="118" spans="1:18" x14ac:dyDescent="0.3">
      <c r="A118" s="37"/>
      <c r="B118" s="37"/>
      <c r="C118" s="37">
        <v>3</v>
      </c>
      <c r="D118" s="44">
        <v>18.291563034057617</v>
      </c>
      <c r="E118" s="45">
        <f>D138-D118</f>
        <v>-1.2597613864475221E-2</v>
      </c>
      <c r="F118" s="45">
        <f>E108^E118</f>
        <v>0.99205909227951095</v>
      </c>
      <c r="G118" s="44">
        <v>18.660453796386719</v>
      </c>
      <c r="H118" s="45">
        <f>G138-G118</f>
        <v>-0.77336480882432568</v>
      </c>
      <c r="I118" s="45">
        <f>H108^H118</f>
        <v>0.61959846541654751</v>
      </c>
      <c r="J118" s="44">
        <v>22.349967956542969</v>
      </c>
      <c r="K118" s="45">
        <f>J138-J118</f>
        <v>-1.004054599338108</v>
      </c>
      <c r="L118" s="45">
        <f>K108^K118</f>
        <v>0.50985861933748433</v>
      </c>
      <c r="M118" s="45">
        <f t="shared" si="6"/>
        <v>0.7840142161841952</v>
      </c>
      <c r="N118" s="45">
        <f t="shared" si="7"/>
        <v>0.65031807945903219</v>
      </c>
      <c r="O118" s="45"/>
      <c r="P118" s="37"/>
      <c r="Q118" s="37"/>
      <c r="R118" s="37"/>
    </row>
    <row r="119" spans="1:18" x14ac:dyDescent="0.3">
      <c r="A119" s="4" t="s">
        <v>15</v>
      </c>
      <c r="B119" s="4" t="s">
        <v>8</v>
      </c>
      <c r="C119" s="4">
        <v>1</v>
      </c>
      <c r="D119" s="43">
        <v>18.302371978759766</v>
      </c>
      <c r="E119" s="39">
        <f>D138-D119</f>
        <v>-2.3406558566623659E-2</v>
      </c>
      <c r="F119" s="39">
        <f>E108^E119</f>
        <v>0.98529595507183021</v>
      </c>
      <c r="G119" s="43">
        <v>17.923561096191406</v>
      </c>
      <c r="H119" s="39">
        <f>G138-G119</f>
        <v>-3.6472108629013178E-2</v>
      </c>
      <c r="I119" s="39">
        <f>H108^H119</f>
        <v>0.97767804586650753</v>
      </c>
      <c r="J119" s="43">
        <v>19.257366180419922</v>
      </c>
      <c r="K119" s="39">
        <f>J138-J119</f>
        <v>2.0885471767849388</v>
      </c>
      <c r="L119" s="39">
        <f>K108^K119</f>
        <v>4.0601080367320597</v>
      </c>
      <c r="M119" s="39">
        <f t="shared" si="6"/>
        <v>0.98147960954611846</v>
      </c>
      <c r="N119" s="39">
        <f t="shared" si="7"/>
        <v>4.1367217385286699</v>
      </c>
      <c r="O119" s="39">
        <f>AVERAGE(N119:N121)</f>
        <v>3.8399016839966493</v>
      </c>
      <c r="P119" s="60">
        <f>AVERAGE(N119:N127)</f>
        <v>1.6851081039270266</v>
      </c>
      <c r="Q119" s="60">
        <f>STDEV(N119:N127)/SQRT(COUNT(N119:N127))</f>
        <v>0.55044945255356392</v>
      </c>
    </row>
    <row r="120" spans="1:18" x14ac:dyDescent="0.3">
      <c r="C120" s="4">
        <v>2</v>
      </c>
      <c r="D120" s="43">
        <v>18.163965225219727</v>
      </c>
      <c r="E120" s="39">
        <f>D138-D120</f>
        <v>0.1150001949734154</v>
      </c>
      <c r="F120" s="39">
        <f>E108^E120</f>
        <v>1.0754936248625879</v>
      </c>
      <c r="G120" s="43">
        <v>17.632617950439453</v>
      </c>
      <c r="H120" s="39">
        <f>G138-G120</f>
        <v>0.25447103712293995</v>
      </c>
      <c r="I120" s="39">
        <f>H108^H120</f>
        <v>1.1705900921535752</v>
      </c>
      <c r="J120" s="43">
        <v>19.339862823486328</v>
      </c>
      <c r="K120" s="39">
        <f>J138-J120</f>
        <v>2.0060505337185326</v>
      </c>
      <c r="L120" s="39">
        <f>K108^K120</f>
        <v>3.8414982347564663</v>
      </c>
      <c r="M120" s="39">
        <f t="shared" si="6"/>
        <v>1.1220348396723159</v>
      </c>
      <c r="N120" s="39">
        <f t="shared" si="7"/>
        <v>3.4236889078046406</v>
      </c>
      <c r="O120" s="39"/>
    </row>
    <row r="121" spans="1:18" x14ac:dyDescent="0.3">
      <c r="B121" s="37"/>
      <c r="C121" s="37">
        <v>3</v>
      </c>
      <c r="D121" s="44">
        <v>18.477273941040039</v>
      </c>
      <c r="E121" s="45">
        <f>D138-D121</f>
        <v>-0.1983085208468971</v>
      </c>
      <c r="F121" s="45">
        <f>E108^E121</f>
        <v>0.88205332125328417</v>
      </c>
      <c r="G121" s="44">
        <v>17.738164901733398</v>
      </c>
      <c r="H121" s="45">
        <f>G138-G121</f>
        <v>0.14892408582899463</v>
      </c>
      <c r="I121" s="45">
        <f>H108^H121</f>
        <v>1.0965604223112997</v>
      </c>
      <c r="J121" s="44">
        <v>19.319679260253906</v>
      </c>
      <c r="K121" s="45">
        <f>J138-J121</f>
        <v>2.0262340969509545</v>
      </c>
      <c r="L121" s="45">
        <f>K108^K121</f>
        <v>3.89387046103875</v>
      </c>
      <c r="M121" s="45">
        <f t="shared" si="6"/>
        <v>0.9834758575860344</v>
      </c>
      <c r="N121" s="45">
        <f t="shared" si="7"/>
        <v>3.9592944056566375</v>
      </c>
      <c r="O121" s="45"/>
    </row>
    <row r="122" spans="1:18" x14ac:dyDescent="0.3">
      <c r="B122" s="4" t="s">
        <v>9</v>
      </c>
      <c r="C122" s="4">
        <v>1</v>
      </c>
      <c r="D122" s="43">
        <v>18.33177375793457</v>
      </c>
      <c r="E122" s="39">
        <f>D138-D122</f>
        <v>-5.2808337741428346E-2</v>
      </c>
      <c r="F122" s="39">
        <f>E108^E122</f>
        <v>0.96713168426356044</v>
      </c>
      <c r="G122" s="43">
        <v>17.639017105102539</v>
      </c>
      <c r="H122" s="39">
        <f>G138-G122</f>
        <v>0.24807188245985401</v>
      </c>
      <c r="I122" s="39">
        <f>H108^H122</f>
        <v>1.1659627476308603</v>
      </c>
      <c r="J122" s="43">
        <v>21.356693267822266</v>
      </c>
      <c r="K122" s="39">
        <f>J138-J122</f>
        <v>-1.0779910617404909E-2</v>
      </c>
      <c r="L122" s="39">
        <f>K108^K122</f>
        <v>0.99279383087580597</v>
      </c>
      <c r="M122" s="39">
        <f t="shared" si="6"/>
        <v>1.0619037225213981</v>
      </c>
      <c r="N122" s="39">
        <f t="shared" si="7"/>
        <v>0.93491887241764571</v>
      </c>
      <c r="O122" s="39">
        <f>AVERAGE(N122:N124)</f>
        <v>0.93543733717073019</v>
      </c>
    </row>
    <row r="123" spans="1:18" x14ac:dyDescent="0.3">
      <c r="C123" s="4">
        <v>2</v>
      </c>
      <c r="D123" s="43">
        <v>18.49371337890625</v>
      </c>
      <c r="E123" s="39">
        <f>D138-D123</f>
        <v>-0.21474795871310803</v>
      </c>
      <c r="F123" s="39">
        <f>E108^E123</f>
        <v>0.87292404172952442</v>
      </c>
      <c r="G123" s="43">
        <v>17.48661994934082</v>
      </c>
      <c r="H123" s="39">
        <f>G138-G123</f>
        <v>0.40046903822157276</v>
      </c>
      <c r="I123" s="39">
        <f>H108^H123</f>
        <v>1.2813000543053106</v>
      </c>
      <c r="J123" s="43">
        <v>21.383979797363281</v>
      </c>
      <c r="K123" s="39">
        <f>J138-J123</f>
        <v>-3.8066440158420534E-2</v>
      </c>
      <c r="L123" s="39">
        <f>K108^K123</f>
        <v>0.97478452293385276</v>
      </c>
      <c r="M123" s="39">
        <f t="shared" si="6"/>
        <v>1.0575810238806533</v>
      </c>
      <c r="N123" s="39">
        <f t="shared" si="7"/>
        <v>0.92171143479580431</v>
      </c>
      <c r="O123" s="39"/>
    </row>
    <row r="124" spans="1:18" x14ac:dyDescent="0.3">
      <c r="B124" s="37"/>
      <c r="C124" s="37">
        <v>3</v>
      </c>
      <c r="D124" s="44">
        <v>18.368499755859375</v>
      </c>
      <c r="E124" s="45">
        <f>D138-D124</f>
        <v>-8.9534335666233034E-2</v>
      </c>
      <c r="F124" s="45">
        <f>E108^E124</f>
        <v>0.94491220626238459</v>
      </c>
      <c r="G124" s="44">
        <v>17.663597106933594</v>
      </c>
      <c r="H124" s="45">
        <f>G138-G124</f>
        <v>0.22349188062879932</v>
      </c>
      <c r="I124" s="45">
        <f>H108^H124</f>
        <v>1.1483579409193878</v>
      </c>
      <c r="J124" s="44">
        <v>21.362001419067383</v>
      </c>
      <c r="K124" s="45">
        <f>J138-J124</f>
        <v>-1.6088061862522096E-2</v>
      </c>
      <c r="L124" s="45">
        <f>K108^K124</f>
        <v>0.98926453488877963</v>
      </c>
      <c r="M124" s="45">
        <f t="shared" si="6"/>
        <v>1.0416801023025581</v>
      </c>
      <c r="N124" s="45">
        <f t="shared" si="7"/>
        <v>0.94968170429874033</v>
      </c>
      <c r="O124" s="45"/>
    </row>
    <row r="125" spans="1:18" x14ac:dyDescent="0.3">
      <c r="B125" s="4" t="s">
        <v>10</v>
      </c>
      <c r="C125" s="4">
        <v>1</v>
      </c>
      <c r="D125" s="43">
        <v>18.228811264038086</v>
      </c>
      <c r="E125" s="39">
        <f>D138-D125</f>
        <v>5.0154156155056029E-2</v>
      </c>
      <c r="F125" s="39">
        <f>E108^E125</f>
        <v>1.0322499865058117</v>
      </c>
      <c r="G125" s="43">
        <v>18.41914176940918</v>
      </c>
      <c r="H125" s="39">
        <f>G138-G125</f>
        <v>-0.53205278184678662</v>
      </c>
      <c r="I125" s="39">
        <f>H108^H125</f>
        <v>0.71941233315912401</v>
      </c>
      <c r="J125" s="43">
        <v>23.42205810546875</v>
      </c>
      <c r="K125" s="39">
        <f>J138-J125</f>
        <v>-2.0761447482638893</v>
      </c>
      <c r="L125" s="39">
        <f>K108^K125</f>
        <v>0.24835682051064067</v>
      </c>
      <c r="M125" s="39">
        <f t="shared" si="6"/>
        <v>0.86175017910971174</v>
      </c>
      <c r="N125" s="39">
        <f t="shared" si="7"/>
        <v>0.28820048609357085</v>
      </c>
      <c r="O125" s="39">
        <f>AVERAGE(N125:N127)</f>
        <v>0.27998529061370031</v>
      </c>
    </row>
    <row r="126" spans="1:18" x14ac:dyDescent="0.3">
      <c r="C126" s="4">
        <v>2</v>
      </c>
      <c r="D126" s="43">
        <v>18.007820129394531</v>
      </c>
      <c r="E126" s="39">
        <f>D138-D126</f>
        <v>0.27114529079861072</v>
      </c>
      <c r="F126" s="39">
        <f>E108^E126</f>
        <v>1.1872013176428819</v>
      </c>
      <c r="G126" s="43">
        <v>18.138673782348633</v>
      </c>
      <c r="H126" s="39">
        <f>G138-G126</f>
        <v>-0.25158479478623974</v>
      </c>
      <c r="I126" s="39">
        <f>H108^H126</f>
        <v>0.85579749782314773</v>
      </c>
      <c r="J126" s="43">
        <v>23.379131317138672</v>
      </c>
      <c r="K126" s="39">
        <f>J138-J126</f>
        <v>-2.0332179599338112</v>
      </c>
      <c r="L126" s="39">
        <f>K108^K126</f>
        <v>0.25561340190105375</v>
      </c>
      <c r="M126" s="39">
        <f t="shared" si="6"/>
        <v>1.0079701965093621</v>
      </c>
      <c r="N126" s="39">
        <f t="shared" si="7"/>
        <v>0.25359222205800563</v>
      </c>
      <c r="O126" s="39"/>
    </row>
    <row r="127" spans="1:18" x14ac:dyDescent="0.3">
      <c r="A127" s="37"/>
      <c r="B127" s="37"/>
      <c r="C127" s="37">
        <v>3</v>
      </c>
      <c r="D127" s="44">
        <v>18.136459350585938</v>
      </c>
      <c r="E127" s="45">
        <f>D138-D127</f>
        <v>0.14250606960720447</v>
      </c>
      <c r="F127" s="45">
        <f>E108^E127</f>
        <v>1.0943792218554707</v>
      </c>
      <c r="G127" s="44">
        <v>18.3424072265625</v>
      </c>
      <c r="H127" s="45">
        <f>G138-G127</f>
        <v>-0.45531823900010693</v>
      </c>
      <c r="I127" s="45">
        <f>H108^H127</f>
        <v>0.75440583247485671</v>
      </c>
      <c r="J127" s="44">
        <v>23.292448043823242</v>
      </c>
      <c r="K127" s="45">
        <f>J138-J127</f>
        <v>-1.9465346866183815</v>
      </c>
      <c r="L127" s="45">
        <f>K108^K127</f>
        <v>0.27091960017240652</v>
      </c>
      <c r="M127" s="45">
        <f t="shared" si="6"/>
        <v>0.90862867438082884</v>
      </c>
      <c r="N127" s="45">
        <f t="shared" si="7"/>
        <v>0.29816316368952428</v>
      </c>
      <c r="O127" s="45"/>
      <c r="P127" s="37"/>
      <c r="Q127" s="37"/>
      <c r="R127" s="37"/>
    </row>
    <row r="128" spans="1:18" x14ac:dyDescent="0.3">
      <c r="A128" s="4" t="s">
        <v>14</v>
      </c>
      <c r="B128" s="4" t="s">
        <v>8</v>
      </c>
      <c r="C128" s="4">
        <v>1</v>
      </c>
      <c r="D128" s="43">
        <v>19.056108474731445</v>
      </c>
      <c r="E128" s="39">
        <f>D138-D128</f>
        <v>-0.77714305453830335</v>
      </c>
      <c r="F128" s="39">
        <f>E108^E128</f>
        <v>0.61150777433526515</v>
      </c>
      <c r="G128" s="43">
        <v>18.306606292724609</v>
      </c>
      <c r="H128" s="39">
        <f>G138-G128</f>
        <v>-0.4195173051622163</v>
      </c>
      <c r="I128" s="39">
        <f>H108^H128</f>
        <v>0.77130963154935606</v>
      </c>
      <c r="J128" s="43">
        <v>23.177539825439453</v>
      </c>
      <c r="K128" s="39">
        <f>J138-J128</f>
        <v>-1.8316264682345924</v>
      </c>
      <c r="L128" s="39">
        <f>K108^K128</f>
        <v>0.29263151888710709</v>
      </c>
      <c r="M128" s="39">
        <f t="shared" si="6"/>
        <v>0.68677640911150994</v>
      </c>
      <c r="N128" s="39">
        <f t="shared" si="7"/>
        <v>0.42609430813980292</v>
      </c>
      <c r="O128" s="39">
        <f>AVERAGE(N128:N130)</f>
        <v>0.42085649692795907</v>
      </c>
      <c r="P128" s="60">
        <f>AVERAGE(N128:N136)</f>
        <v>0.28357096100657514</v>
      </c>
      <c r="Q128" s="60">
        <f>STDEV(N128:N136)/SQRT(COUNT(N128:N136))</f>
        <v>4.9263594938807963E-2</v>
      </c>
      <c r="R128" s="65">
        <f>_xlfn.T.TEST(N128:N136,N119:N127,2,1)</f>
        <v>2.5482389402708465E-2</v>
      </c>
    </row>
    <row r="129" spans="1:19" x14ac:dyDescent="0.3">
      <c r="C129" s="4">
        <v>2</v>
      </c>
      <c r="D129" s="43">
        <v>19.100807189941406</v>
      </c>
      <c r="E129" s="39">
        <f>D138-D129</f>
        <v>-0.82184176974826428</v>
      </c>
      <c r="F129" s="39">
        <f>E108^E129</f>
        <v>0.59445163594691375</v>
      </c>
      <c r="G129" s="43">
        <v>18.203317642211914</v>
      </c>
      <c r="H129" s="39">
        <f>G138-G129</f>
        <v>-0.31622865464952099</v>
      </c>
      <c r="I129" s="39">
        <f>H108^H129</f>
        <v>0.822231239823902</v>
      </c>
      <c r="J129" s="43">
        <v>23.152734756469727</v>
      </c>
      <c r="K129" s="39">
        <f>J138-J129</f>
        <v>-1.8068213992648658</v>
      </c>
      <c r="L129" s="39">
        <f>K108^K129</f>
        <v>0.29754216992634508</v>
      </c>
      <c r="M129" s="39">
        <f t="shared" si="6"/>
        <v>0.69912567227929612</v>
      </c>
      <c r="N129" s="39">
        <f t="shared" si="7"/>
        <v>0.42559182379370403</v>
      </c>
      <c r="O129" s="39"/>
    </row>
    <row r="130" spans="1:19" x14ac:dyDescent="0.3">
      <c r="B130" s="37"/>
      <c r="C130" s="37">
        <v>3</v>
      </c>
      <c r="D130" s="44">
        <v>19.086238861083984</v>
      </c>
      <c r="E130" s="45">
        <f>D138-D130</f>
        <v>-0.80727344089084241</v>
      </c>
      <c r="F130" s="45">
        <f>E108^E130</f>
        <v>0.59995770675096405</v>
      </c>
      <c r="G130" s="44">
        <v>18.042524337768555</v>
      </c>
      <c r="H130" s="45">
        <f>G138-G130</f>
        <v>-0.15543535020616162</v>
      </c>
      <c r="I130" s="45">
        <f>H108^H130</f>
        <v>0.90827451286855876</v>
      </c>
      <c r="J130" s="44">
        <v>23.124114990234375</v>
      </c>
      <c r="K130" s="45">
        <f>J138-J130</f>
        <v>-1.7782016330295143</v>
      </c>
      <c r="L130" s="45">
        <f>K108^K130</f>
        <v>0.30331049255502296</v>
      </c>
      <c r="M130" s="45">
        <f t="shared" si="6"/>
        <v>0.73819123121381591</v>
      </c>
      <c r="N130" s="45">
        <f t="shared" si="7"/>
        <v>0.41088335885037025</v>
      </c>
      <c r="O130" s="45"/>
    </row>
    <row r="131" spans="1:19" x14ac:dyDescent="0.3">
      <c r="B131" s="4" t="s">
        <v>9</v>
      </c>
      <c r="C131" s="4">
        <v>1</v>
      </c>
      <c r="D131" s="43">
        <v>17.540016174316406</v>
      </c>
      <c r="E131" s="39">
        <f>D138-D131</f>
        <v>0.73894924587673572</v>
      </c>
      <c r="F131" s="39">
        <f>E108^E131</f>
        <v>1.5962482594077738</v>
      </c>
      <c r="G131" s="43">
        <v>17.53803825378418</v>
      </c>
      <c r="H131" s="39">
        <f>G138-G131</f>
        <v>0.34905073377821338</v>
      </c>
      <c r="I131" s="39">
        <f>H108^H131</f>
        <v>1.2411634909497473</v>
      </c>
      <c r="J131" s="43">
        <v>22.458522796630859</v>
      </c>
      <c r="K131" s="39">
        <f>J138-J131</f>
        <v>-1.1126094394259987</v>
      </c>
      <c r="L131" s="39">
        <f>K108^K131</f>
        <v>0.47404576017085637</v>
      </c>
      <c r="M131" s="39">
        <f t="shared" si="6"/>
        <v>1.4075528629749614</v>
      </c>
      <c r="N131" s="39">
        <f t="shared" si="7"/>
        <v>0.33678718053183987</v>
      </c>
      <c r="O131" s="39">
        <f>AVERAGE(N131:N133)</f>
        <v>0.33694356563029754</v>
      </c>
    </row>
    <row r="132" spans="1:19" x14ac:dyDescent="0.3">
      <c r="C132" s="4">
        <v>2</v>
      </c>
      <c r="D132" s="43">
        <v>17.366643905639648</v>
      </c>
      <c r="E132" s="39">
        <f>D138-D132</f>
        <v>0.91232151455349353</v>
      </c>
      <c r="F132" s="39">
        <f>E108^E132</f>
        <v>1.7813606731747076</v>
      </c>
      <c r="G132" s="43">
        <v>17.705827713012695</v>
      </c>
      <c r="H132" s="39">
        <f>G138-G132</f>
        <v>0.18126127454969776</v>
      </c>
      <c r="I132" s="39">
        <f>H108^H132</f>
        <v>1.1187297525912325</v>
      </c>
      <c r="J132" s="43">
        <v>22.466815948486328</v>
      </c>
      <c r="K132" s="39">
        <f>J138-J132</f>
        <v>-1.1209025912814674</v>
      </c>
      <c r="L132" s="39">
        <f>K108^K132</f>
        <v>0.47141554625746585</v>
      </c>
      <c r="M132" s="39">
        <f t="shared" si="6"/>
        <v>1.411687353905422</v>
      </c>
      <c r="N132" s="39">
        <f t="shared" si="7"/>
        <v>0.33393764203759313</v>
      </c>
      <c r="O132" s="39"/>
    </row>
    <row r="133" spans="1:19" x14ac:dyDescent="0.3">
      <c r="B133" s="37"/>
      <c r="C133" s="37">
        <v>3</v>
      </c>
      <c r="D133" s="44">
        <v>17.414573669433594</v>
      </c>
      <c r="E133" s="45">
        <f>D138-D133</f>
        <v>0.86439175075954822</v>
      </c>
      <c r="F133" s="45">
        <f>E108^E133</f>
        <v>1.7281377187437827</v>
      </c>
      <c r="G133" s="44">
        <v>17.665950775146484</v>
      </c>
      <c r="H133" s="45">
        <f>G138-G133</f>
        <v>0.2211382124159087</v>
      </c>
      <c r="I133" s="45">
        <f>H108^H133</f>
        <v>1.1466861945193816</v>
      </c>
      <c r="J133" s="44">
        <v>22.443746566772461</v>
      </c>
      <c r="K133" s="45">
        <f>J138-J133</f>
        <v>-1.0978332095676002</v>
      </c>
      <c r="L133" s="45">
        <f>K108^K133</f>
        <v>0.4787685341212527</v>
      </c>
      <c r="M133" s="45">
        <f t="shared" si="6"/>
        <v>1.4077043952164507</v>
      </c>
      <c r="N133" s="45">
        <f t="shared" si="7"/>
        <v>0.34010587432145972</v>
      </c>
      <c r="O133" s="45"/>
    </row>
    <row r="134" spans="1:19" x14ac:dyDescent="0.3">
      <c r="B134" s="4" t="s">
        <v>10</v>
      </c>
      <c r="C134" s="4">
        <v>1</v>
      </c>
      <c r="D134" s="43">
        <v>17.827484130859375</v>
      </c>
      <c r="E134" s="39">
        <f>D138-D134</f>
        <v>0.45148128933376697</v>
      </c>
      <c r="F134" s="39">
        <f>E108^E134</f>
        <v>1.3307294764113808</v>
      </c>
      <c r="G134" s="43">
        <v>18.775995254516602</v>
      </c>
      <c r="H134" s="39">
        <f>G138-G134</f>
        <v>-0.88890626695420849</v>
      </c>
      <c r="I134" s="39">
        <f>H108^H134</f>
        <v>0.5768347481730457</v>
      </c>
      <c r="J134" s="43">
        <v>25.086858749389648</v>
      </c>
      <c r="K134" s="39">
        <f>J138-J134</f>
        <v>-3.7409453921847877</v>
      </c>
      <c r="L134" s="39">
        <f>K108^K134</f>
        <v>8.1283995190479227E-2</v>
      </c>
      <c r="M134" s="39">
        <f t="shared" si="6"/>
        <v>0.87613412352915909</v>
      </c>
      <c r="N134" s="39">
        <f t="shared" si="7"/>
        <v>9.2775744041401861E-2</v>
      </c>
      <c r="O134" s="39">
        <f>AVERAGE(N134:N136)</f>
        <v>9.2912820461468912E-2</v>
      </c>
    </row>
    <row r="135" spans="1:19" x14ac:dyDescent="0.3">
      <c r="C135" s="4">
        <v>2</v>
      </c>
      <c r="D135" s="43">
        <v>17.796808242797852</v>
      </c>
      <c r="E135" s="39">
        <f>D138-D135</f>
        <v>0.4821571773952904</v>
      </c>
      <c r="F135" s="39">
        <f>E108^E135</f>
        <v>1.3568163068755152</v>
      </c>
      <c r="G135" s="43">
        <v>18.802583694458008</v>
      </c>
      <c r="H135" s="39">
        <f>G138-G135</f>
        <v>-0.91549470689561474</v>
      </c>
      <c r="I135" s="39">
        <f>H108^H135</f>
        <v>0.56741932786211602</v>
      </c>
      <c r="J135" s="43">
        <v>25.336854934692383</v>
      </c>
      <c r="K135" s="39">
        <f>J138-J135</f>
        <v>-3.9909415774875221</v>
      </c>
      <c r="L135" s="39">
        <f>K108^K135</f>
        <v>6.8732784810312725E-2</v>
      </c>
      <c r="M135" s="39">
        <f t="shared" si="6"/>
        <v>0.87743022336802567</v>
      </c>
      <c r="N135" s="39">
        <f t="shared" si="7"/>
        <v>7.8334188838949687E-2</v>
      </c>
      <c r="O135" s="39"/>
    </row>
    <row r="136" spans="1:19" x14ac:dyDescent="0.3">
      <c r="A136" s="37"/>
      <c r="B136" s="37"/>
      <c r="C136" s="37">
        <v>3</v>
      </c>
      <c r="D136" s="44">
        <v>17.81132698059082</v>
      </c>
      <c r="E136" s="45">
        <f>D138-D136</f>
        <v>0.46763843960232165</v>
      </c>
      <c r="F136" s="45">
        <f>E108^E136</f>
        <v>1.3444064109294394</v>
      </c>
      <c r="G136" s="44">
        <v>18.859823226928711</v>
      </c>
      <c r="H136" s="45">
        <f>G138-G136</f>
        <v>-0.97273423936631787</v>
      </c>
      <c r="I136" s="45">
        <f>H108^H136</f>
        <v>0.54766811506881596</v>
      </c>
      <c r="J136" s="44">
        <v>24.896562576293945</v>
      </c>
      <c r="K136" s="45">
        <f>J138-J136</f>
        <v>-3.5506492190890846</v>
      </c>
      <c r="L136" s="45">
        <f>K108^K136</f>
        <v>9.2353087404907885E-2</v>
      </c>
      <c r="M136" s="45">
        <f t="shared" si="6"/>
        <v>0.8580725639246124</v>
      </c>
      <c r="N136" s="45">
        <f t="shared" si="7"/>
        <v>0.10762852850405522</v>
      </c>
      <c r="O136" s="45"/>
      <c r="P136" s="37"/>
      <c r="Q136" s="37"/>
      <c r="R136" s="37"/>
    </row>
    <row r="138" spans="1:19" x14ac:dyDescent="0.3">
      <c r="A138" s="4" t="s">
        <v>53</v>
      </c>
      <c r="D138" s="46">
        <f>AVERAGE(D119:D127)</f>
        <v>18.278965420193142</v>
      </c>
      <c r="E138" s="46"/>
      <c r="F138" s="47"/>
      <c r="G138" s="46">
        <f>AVERAGE(G119:G127)</f>
        <v>17.887088987562393</v>
      </c>
      <c r="J138" s="46">
        <f>AVERAGE(J119:J127)</f>
        <v>21.345913357204861</v>
      </c>
    </row>
    <row r="139" spans="1:19" ht="15" thickBot="1" x14ac:dyDescent="0.35"/>
    <row r="140" spans="1:19" ht="5.4" customHeight="1" thickTop="1" thickBot="1" x14ac:dyDescent="0.35">
      <c r="A140" s="61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3"/>
    </row>
    <row r="141" spans="1:19" ht="15" thickTop="1" x14ac:dyDescent="0.3"/>
    <row r="142" spans="1:19" x14ac:dyDescent="0.3">
      <c r="A142" s="38" t="s">
        <v>67</v>
      </c>
      <c r="D142" s="4" t="s">
        <v>40</v>
      </c>
      <c r="E142" s="4">
        <v>88.3</v>
      </c>
      <c r="G142" s="4" t="s">
        <v>40</v>
      </c>
      <c r="H142" s="4">
        <v>85.7</v>
      </c>
      <c r="J142" s="4" t="s">
        <v>40</v>
      </c>
      <c r="K142" s="4">
        <v>91.8</v>
      </c>
    </row>
    <row r="143" spans="1:19" x14ac:dyDescent="0.3">
      <c r="A143" s="37"/>
      <c r="B143" s="37"/>
      <c r="C143" s="37"/>
      <c r="D143" s="37" t="s">
        <v>41</v>
      </c>
      <c r="E143" s="40">
        <f>E142/100+1</f>
        <v>1.883</v>
      </c>
      <c r="F143" s="37"/>
      <c r="G143" s="37" t="s">
        <v>41</v>
      </c>
      <c r="H143" s="40">
        <f>H142/100+1</f>
        <v>1.857</v>
      </c>
      <c r="I143" s="37"/>
      <c r="J143" s="37" t="s">
        <v>41</v>
      </c>
      <c r="K143" s="40">
        <f>K142/100+1</f>
        <v>1.9179999999999999</v>
      </c>
      <c r="L143" s="37"/>
      <c r="M143" s="37"/>
      <c r="N143" s="37"/>
      <c r="O143" s="37"/>
      <c r="P143" s="37"/>
      <c r="Q143" s="37"/>
      <c r="R143" s="37" t="s">
        <v>42</v>
      </c>
      <c r="S143" s="37" t="s">
        <v>43</v>
      </c>
    </row>
    <row r="144" spans="1:19" ht="28.8" x14ac:dyDescent="0.3">
      <c r="B144" s="37"/>
      <c r="C144" s="37"/>
      <c r="D144" s="50" t="s">
        <v>44</v>
      </c>
      <c r="E144" s="50" t="s">
        <v>45</v>
      </c>
      <c r="F144" s="50" t="s">
        <v>46</v>
      </c>
      <c r="G144" s="50" t="s">
        <v>47</v>
      </c>
      <c r="H144" s="50" t="s">
        <v>45</v>
      </c>
      <c r="I144" s="50" t="s">
        <v>46</v>
      </c>
      <c r="J144" s="50" t="s">
        <v>62</v>
      </c>
      <c r="K144" s="50" t="s">
        <v>45</v>
      </c>
      <c r="L144" s="50" t="s">
        <v>46</v>
      </c>
      <c r="M144" s="50" t="s">
        <v>49</v>
      </c>
      <c r="N144" s="64" t="s">
        <v>50</v>
      </c>
      <c r="O144" s="50" t="s">
        <v>51</v>
      </c>
      <c r="P144" s="50" t="s">
        <v>51</v>
      </c>
      <c r="Q144" s="50" t="s">
        <v>6</v>
      </c>
      <c r="R144" s="50" t="s">
        <v>52</v>
      </c>
      <c r="S144" s="37"/>
    </row>
    <row r="145" spans="1:19" x14ac:dyDescent="0.3">
      <c r="A145" s="4" t="s">
        <v>32</v>
      </c>
      <c r="B145" s="4" t="s">
        <v>8</v>
      </c>
      <c r="C145" s="4">
        <v>1</v>
      </c>
      <c r="D145" s="42">
        <v>17.911699295043945</v>
      </c>
      <c r="E145" s="39">
        <f>D173-D145</f>
        <v>0.36726612514919665</v>
      </c>
      <c r="F145" s="39">
        <f>E143^E145</f>
        <v>1.2616625498986334</v>
      </c>
      <c r="G145" s="43">
        <v>18.396835327148438</v>
      </c>
      <c r="H145" s="39">
        <f>G173-G145</f>
        <v>-0.50974633958604443</v>
      </c>
      <c r="I145" s="39">
        <f>H143^H145</f>
        <v>0.72941403585330322</v>
      </c>
      <c r="J145" s="43">
        <v>23.967748641967773</v>
      </c>
      <c r="K145" s="39">
        <f>J173-J145</f>
        <v>0.48163731892903527</v>
      </c>
      <c r="L145" s="39">
        <f>K143^K145</f>
        <v>1.368454754235457</v>
      </c>
      <c r="M145" s="39">
        <f t="shared" ref="M145:M171" si="8">GEOMEAN(F145,I145)</f>
        <v>0.95930932050435735</v>
      </c>
      <c r="N145" s="39">
        <f t="shared" ref="N145:N171" si="9">L145/M145</f>
        <v>1.4265000088980593</v>
      </c>
      <c r="O145" s="39">
        <f>AVERAGE(N145:N147)</f>
        <v>1.2989539076535936</v>
      </c>
      <c r="P145" s="60">
        <f>AVERAGE(N145:N153)</f>
        <v>1.1974654996474028</v>
      </c>
      <c r="Q145" s="60">
        <f>STDEV(N145:N153)/SQRT(COUNT(N145:N153))</f>
        <v>0.15340998166267369</v>
      </c>
      <c r="R145" s="65">
        <f>_xlfn.T.TEST(N145:N153,N154:N162,2,1)</f>
        <v>0.77623557955954448</v>
      </c>
      <c r="S145" s="65">
        <f>_xlfn.T.TEST(N145:N153,N163:N171,2,1)</f>
        <v>5.7484238287755264E-3</v>
      </c>
    </row>
    <row r="146" spans="1:19" x14ac:dyDescent="0.3">
      <c r="C146" s="4">
        <v>2</v>
      </c>
      <c r="D146" s="42">
        <v>17.881330490112305</v>
      </c>
      <c r="E146" s="39">
        <f>D173-D146</f>
        <v>0.39763493008083728</v>
      </c>
      <c r="F146" s="39">
        <f>E143^E146</f>
        <v>1.2861454562717387</v>
      </c>
      <c r="G146" s="43">
        <v>18.435009002685547</v>
      </c>
      <c r="H146" s="39">
        <f>G173-G146</f>
        <v>-0.5479200151231538</v>
      </c>
      <c r="I146" s="39">
        <f>H143^H146</f>
        <v>0.71238140977237652</v>
      </c>
      <c r="J146" s="43">
        <v>24.19366455078125</v>
      </c>
      <c r="K146" s="39">
        <f>J173-J146</f>
        <v>0.25572141011555871</v>
      </c>
      <c r="L146" s="39">
        <f>K143^K146</f>
        <v>1.1812190531899618</v>
      </c>
      <c r="M146" s="39">
        <f t="shared" si="8"/>
        <v>0.95719700862006341</v>
      </c>
      <c r="N146" s="39">
        <f t="shared" si="9"/>
        <v>1.2340396413198764</v>
      </c>
      <c r="O146" s="48"/>
      <c r="P146" s="39"/>
    </row>
    <row r="147" spans="1:19" x14ac:dyDescent="0.3">
      <c r="B147" s="37"/>
      <c r="C147" s="37">
        <v>3</v>
      </c>
      <c r="D147" s="44">
        <v>17.93882942199707</v>
      </c>
      <c r="E147" s="45">
        <f>D173-D147</f>
        <v>0.34013599819607165</v>
      </c>
      <c r="F147" s="45">
        <f>E143^E147</f>
        <v>1.2401850390915417</v>
      </c>
      <c r="G147" s="44">
        <v>18.181053161621094</v>
      </c>
      <c r="H147" s="45">
        <f>G173-G147</f>
        <v>-0.29396417405870068</v>
      </c>
      <c r="I147" s="45">
        <f>H143^H147</f>
        <v>0.8336407405884273</v>
      </c>
      <c r="J147" s="44">
        <v>24.098087310791016</v>
      </c>
      <c r="K147" s="45">
        <f>J173-J147</f>
        <v>0.35129865010579309</v>
      </c>
      <c r="L147" s="45">
        <f>K143^K147</f>
        <v>1.2570840971935837</v>
      </c>
      <c r="M147" s="45">
        <f t="shared" si="8"/>
        <v>1.0167933784476375</v>
      </c>
      <c r="N147" s="45">
        <f t="shared" si="9"/>
        <v>1.2363220727428454</v>
      </c>
      <c r="O147" s="45"/>
    </row>
    <row r="148" spans="1:19" x14ac:dyDescent="0.3">
      <c r="B148" s="4" t="s">
        <v>9</v>
      </c>
      <c r="C148" s="4">
        <v>1</v>
      </c>
      <c r="D148" s="42">
        <v>17.954288482666016</v>
      </c>
      <c r="E148" s="39">
        <f>D173-D148</f>
        <v>0.32467693752712634</v>
      </c>
      <c r="F148" s="39">
        <f>E143^E148</f>
        <v>1.2281108271917047</v>
      </c>
      <c r="G148" s="43">
        <v>18.185342788696289</v>
      </c>
      <c r="H148" s="39">
        <f>G173-G148</f>
        <v>-0.29825380113389599</v>
      </c>
      <c r="I148" s="39">
        <f>H143^H148</f>
        <v>0.83143026242001095</v>
      </c>
      <c r="J148" s="43">
        <v>25.440341949462891</v>
      </c>
      <c r="K148" s="39">
        <f>J173-J148</f>
        <v>-0.99095598856608191</v>
      </c>
      <c r="L148" s="39">
        <f>K143^K148</f>
        <v>0.52445651307963514</v>
      </c>
      <c r="M148" s="39">
        <f t="shared" si="8"/>
        <v>1.0104892415720494</v>
      </c>
      <c r="N148" s="39">
        <f t="shared" si="9"/>
        <v>0.51901246594542849</v>
      </c>
      <c r="O148" s="39">
        <f>AVERAGE(N148:N150)</f>
        <v>0.62980163999190653</v>
      </c>
    </row>
    <row r="149" spans="1:19" x14ac:dyDescent="0.3">
      <c r="C149" s="4">
        <v>2</v>
      </c>
      <c r="D149" s="42">
        <v>17.91656494140625</v>
      </c>
      <c r="E149" s="39">
        <f>D173-D149</f>
        <v>0.36240047878689197</v>
      </c>
      <c r="F149" s="39">
        <f>E143^E149</f>
        <v>1.2577834836385724</v>
      </c>
      <c r="G149" s="43">
        <v>18.14210319519043</v>
      </c>
      <c r="H149" s="39">
        <f>G173-G149</f>
        <v>-0.25501420762803662</v>
      </c>
      <c r="I149" s="39">
        <f>H143^H149</f>
        <v>0.85398284263188218</v>
      </c>
      <c r="J149" s="43">
        <v>25.027286529541016</v>
      </c>
      <c r="K149" s="39">
        <f>J173-J149</f>
        <v>-0.57790056864420691</v>
      </c>
      <c r="L149" s="39">
        <f>K143^K149</f>
        <v>0.68634366834010574</v>
      </c>
      <c r="M149" s="39">
        <f t="shared" si="8"/>
        <v>1.0364002676442627</v>
      </c>
      <c r="N149" s="39">
        <f t="shared" si="9"/>
        <v>0.66223802691614941</v>
      </c>
      <c r="O149" s="39"/>
    </row>
    <row r="150" spans="1:19" x14ac:dyDescent="0.3">
      <c r="B150" s="37"/>
      <c r="C150" s="37">
        <v>3</v>
      </c>
      <c r="D150" s="44">
        <v>17.973791122436523</v>
      </c>
      <c r="E150" s="45">
        <f>D173-D150</f>
        <v>0.30517429775661853</v>
      </c>
      <c r="F150" s="45">
        <f>E143^E150</f>
        <v>1.2130459533818929</v>
      </c>
      <c r="G150" s="44">
        <v>18.281032562255859</v>
      </c>
      <c r="H150" s="45">
        <f>G173-G150</f>
        <v>-0.3939435746934663</v>
      </c>
      <c r="I150" s="45">
        <f>H143^H150</f>
        <v>0.78361596898589814</v>
      </c>
      <c r="J150" s="44">
        <v>25.018177032470703</v>
      </c>
      <c r="K150" s="45">
        <f>J173-J150</f>
        <v>-0.56879107157389441</v>
      </c>
      <c r="L150" s="45">
        <f>K143^K150</f>
        <v>0.69042775265888523</v>
      </c>
      <c r="M150" s="45">
        <f t="shared" si="8"/>
        <v>0.97496778417739249</v>
      </c>
      <c r="N150" s="45">
        <f t="shared" si="9"/>
        <v>0.70815442711414145</v>
      </c>
      <c r="O150" s="45"/>
    </row>
    <row r="151" spans="1:19" x14ac:dyDescent="0.3">
      <c r="B151" s="4" t="s">
        <v>10</v>
      </c>
      <c r="C151" s="4">
        <v>1</v>
      </c>
      <c r="D151" s="42">
        <v>18.298624038696289</v>
      </c>
      <c r="E151" s="39">
        <f>D173-D151</f>
        <v>-1.9658618503147096E-2</v>
      </c>
      <c r="F151" s="39">
        <f>E143^E151</f>
        <v>0.98763579655167844</v>
      </c>
      <c r="G151" s="43">
        <v>18.724359512329102</v>
      </c>
      <c r="H151" s="39">
        <f>G173-G151</f>
        <v>-0.83727052476670849</v>
      </c>
      <c r="I151" s="39">
        <f>H143^H151</f>
        <v>0.59556849549981261</v>
      </c>
      <c r="J151" s="43">
        <v>24.064767837524414</v>
      </c>
      <c r="K151" s="39">
        <f>J173-J151</f>
        <v>0.38461812337239465</v>
      </c>
      <c r="L151" s="39">
        <f>K143^K151</f>
        <v>1.2846614700294534</v>
      </c>
      <c r="M151" s="39">
        <f t="shared" si="8"/>
        <v>0.76694508633541825</v>
      </c>
      <c r="N151" s="39">
        <f t="shared" si="9"/>
        <v>1.6750370957688299</v>
      </c>
      <c r="O151" s="39">
        <f>AVERAGE(N151:N153)</f>
        <v>1.6636409512967079</v>
      </c>
    </row>
    <row r="152" spans="1:19" x14ac:dyDescent="0.3">
      <c r="C152" s="4">
        <v>2</v>
      </c>
      <c r="D152" s="42">
        <v>18.249401092529297</v>
      </c>
      <c r="E152" s="39">
        <f>D173-D152</f>
        <v>2.9564327663845091E-2</v>
      </c>
      <c r="F152" s="39">
        <f>E143^E152</f>
        <v>1.0188863989726589</v>
      </c>
      <c r="G152" s="43">
        <v>18.748117446899414</v>
      </c>
      <c r="H152" s="39">
        <f>G173-G152</f>
        <v>-0.86102845933702099</v>
      </c>
      <c r="I152" s="39">
        <f>H143^H152</f>
        <v>0.58687458252212932</v>
      </c>
      <c r="J152" s="43">
        <v>24.04899787902832</v>
      </c>
      <c r="K152" s="39">
        <f>J173-J152</f>
        <v>0.4003880818684884</v>
      </c>
      <c r="L152" s="39">
        <f>K143^K152</f>
        <v>1.2979238400297173</v>
      </c>
      <c r="M152" s="39">
        <f t="shared" si="8"/>
        <v>0.7732777832283525</v>
      </c>
      <c r="N152" s="39">
        <f t="shared" si="9"/>
        <v>1.6784703610790721</v>
      </c>
      <c r="O152" s="39"/>
    </row>
    <row r="153" spans="1:19" x14ac:dyDescent="0.3">
      <c r="A153" s="37"/>
      <c r="B153" s="37"/>
      <c r="C153" s="37">
        <v>3</v>
      </c>
      <c r="D153" s="44">
        <v>18.291563034057617</v>
      </c>
      <c r="E153" s="45">
        <f>D173-D153</f>
        <v>-1.2597613864475221E-2</v>
      </c>
      <c r="F153" s="45">
        <f>E143^E153</f>
        <v>0.99205909227951095</v>
      </c>
      <c r="G153" s="44">
        <v>18.660453796386719</v>
      </c>
      <c r="H153" s="45">
        <f>G173-G153</f>
        <v>-0.77336480882432568</v>
      </c>
      <c r="I153" s="45">
        <f>H143^H153</f>
        <v>0.61959846541654751</v>
      </c>
      <c r="J153" s="44">
        <v>24.065849304199219</v>
      </c>
      <c r="K153" s="45">
        <f>J173-J153</f>
        <v>0.38353665669758996</v>
      </c>
      <c r="L153" s="45">
        <f>K143^K153</f>
        <v>1.2837569490799901</v>
      </c>
      <c r="M153" s="45">
        <f t="shared" si="8"/>
        <v>0.7840142161841952</v>
      </c>
      <c r="N153" s="45">
        <f t="shared" si="9"/>
        <v>1.6374153970422214</v>
      </c>
      <c r="O153" s="45"/>
      <c r="P153" s="37"/>
      <c r="Q153" s="37"/>
      <c r="R153" s="37"/>
    </row>
    <row r="154" spans="1:19" x14ac:dyDescent="0.3">
      <c r="A154" s="4" t="s">
        <v>15</v>
      </c>
      <c r="B154" s="4" t="s">
        <v>8</v>
      </c>
      <c r="C154" s="4">
        <v>1</v>
      </c>
      <c r="D154" s="43">
        <v>18.302371978759766</v>
      </c>
      <c r="E154" s="39">
        <f>D173-D154</f>
        <v>-2.3406558566623659E-2</v>
      </c>
      <c r="F154" s="39">
        <f>E143^E154</f>
        <v>0.98529595507183021</v>
      </c>
      <c r="G154" s="43">
        <v>17.923561096191406</v>
      </c>
      <c r="H154" s="39">
        <f>G173-G154</f>
        <v>-3.6472108629013178E-2</v>
      </c>
      <c r="I154" s="39">
        <f>H143^H154</f>
        <v>0.97767804586650753</v>
      </c>
      <c r="J154" s="43">
        <v>23.579738616943359</v>
      </c>
      <c r="K154" s="39">
        <f>J173-J154</f>
        <v>0.86964734395344934</v>
      </c>
      <c r="L154" s="39">
        <f>K143^K154</f>
        <v>1.7618889677693763</v>
      </c>
      <c r="M154" s="39">
        <f t="shared" si="8"/>
        <v>0.98147960954611846</v>
      </c>
      <c r="N154" s="39">
        <f t="shared" si="9"/>
        <v>1.7951355796216237</v>
      </c>
      <c r="O154" s="39">
        <f>AVERAGE(N154:N156)</f>
        <v>1.752081099143888</v>
      </c>
      <c r="P154" s="60">
        <f>AVERAGE(N154:N162)</f>
        <v>1.311134129287612</v>
      </c>
      <c r="Q154" s="60">
        <f>STDEV(N154:N162)/SQRT(COUNT(N154:N162))</f>
        <v>0.25320411043649033</v>
      </c>
    </row>
    <row r="155" spans="1:19" x14ac:dyDescent="0.3">
      <c r="C155" s="4">
        <v>2</v>
      </c>
      <c r="D155" s="43">
        <v>18.163965225219727</v>
      </c>
      <c r="E155" s="39">
        <f>D173-D155</f>
        <v>0.1150001949734154</v>
      </c>
      <c r="F155" s="39">
        <f>E143^E155</f>
        <v>1.0754936248625879</v>
      </c>
      <c r="G155" s="43">
        <v>17.632617950439453</v>
      </c>
      <c r="H155" s="39">
        <f>G173-G155</f>
        <v>0.25447103712293995</v>
      </c>
      <c r="I155" s="39">
        <f>H143^H155</f>
        <v>1.1705900921535752</v>
      </c>
      <c r="J155" s="43">
        <v>23.583230972290039</v>
      </c>
      <c r="K155" s="39">
        <f>J173-J155</f>
        <v>0.86615498860676965</v>
      </c>
      <c r="L155" s="39">
        <f>K143^K155</f>
        <v>1.7578860849280289</v>
      </c>
      <c r="M155" s="39">
        <f t="shared" si="8"/>
        <v>1.1220348396723159</v>
      </c>
      <c r="N155" s="39">
        <f t="shared" si="9"/>
        <v>1.5666947431341882</v>
      </c>
      <c r="O155" s="39"/>
    </row>
    <row r="156" spans="1:19" x14ac:dyDescent="0.3">
      <c r="B156" s="37"/>
      <c r="C156" s="37">
        <v>3</v>
      </c>
      <c r="D156" s="44">
        <v>18.477273941040039</v>
      </c>
      <c r="E156" s="45">
        <f>D173-D156</f>
        <v>-0.1983085208468971</v>
      </c>
      <c r="F156" s="45">
        <f>E143^E156</f>
        <v>0.88205332125328417</v>
      </c>
      <c r="G156" s="44">
        <v>17.738164901733398</v>
      </c>
      <c r="H156" s="45">
        <f>G173-G156</f>
        <v>0.14892408582899463</v>
      </c>
      <c r="I156" s="45">
        <f>H143^H156</f>
        <v>1.0965604223112997</v>
      </c>
      <c r="J156" s="44">
        <v>23.493968963623047</v>
      </c>
      <c r="K156" s="45">
        <f>J173-J156</f>
        <v>0.95541699727376184</v>
      </c>
      <c r="L156" s="45">
        <f>K143^K156</f>
        <v>1.8631094248914439</v>
      </c>
      <c r="M156" s="45">
        <f t="shared" si="8"/>
        <v>0.9834758575860344</v>
      </c>
      <c r="N156" s="45">
        <f t="shared" si="9"/>
        <v>1.894412974675852</v>
      </c>
      <c r="O156" s="45"/>
    </row>
    <row r="157" spans="1:19" x14ac:dyDescent="0.3">
      <c r="B157" s="4" t="s">
        <v>9</v>
      </c>
      <c r="C157" s="4">
        <v>1</v>
      </c>
      <c r="D157" s="43">
        <v>18.33177375793457</v>
      </c>
      <c r="E157" s="39">
        <f>D173-D157</f>
        <v>-5.2808337741428346E-2</v>
      </c>
      <c r="F157" s="39">
        <f>E143^E157</f>
        <v>0.96713168426356044</v>
      </c>
      <c r="G157" s="43">
        <v>17.639017105102539</v>
      </c>
      <c r="H157" s="39">
        <f>G173-G157</f>
        <v>0.24807188245985401</v>
      </c>
      <c r="I157" s="39">
        <f>H143^H157</f>
        <v>1.1659627476308603</v>
      </c>
      <c r="J157" s="43">
        <v>23.334064483642578</v>
      </c>
      <c r="K157" s="39">
        <f>J173-J157</f>
        <v>1.1153214772542306</v>
      </c>
      <c r="L157" s="39">
        <f>K143^K157</f>
        <v>2.0676028472474872</v>
      </c>
      <c r="M157" s="39">
        <f t="shared" si="8"/>
        <v>1.0619037225213981</v>
      </c>
      <c r="N157" s="39">
        <f t="shared" si="9"/>
        <v>1.9470718516158358</v>
      </c>
      <c r="O157" s="39">
        <f>AVERAGE(N157:N159)</f>
        <v>1.8723645359726528</v>
      </c>
    </row>
    <row r="158" spans="1:19" x14ac:dyDescent="0.3">
      <c r="C158" s="4">
        <v>2</v>
      </c>
      <c r="D158" s="43">
        <v>18.49371337890625</v>
      </c>
      <c r="E158" s="39">
        <f>D173-D158</f>
        <v>-0.21474795871310803</v>
      </c>
      <c r="F158" s="39">
        <f>E143^E158</f>
        <v>0.87292404172952442</v>
      </c>
      <c r="G158" s="43">
        <v>17.48661994934082</v>
      </c>
      <c r="H158" s="39">
        <f>G173-G158</f>
        <v>0.40046903822157276</v>
      </c>
      <c r="I158" s="39">
        <f>H143^H158</f>
        <v>1.2813000543053106</v>
      </c>
      <c r="J158" s="43">
        <v>23.472734451293945</v>
      </c>
      <c r="K158" s="39">
        <f>J173-J158</f>
        <v>0.9766515096028634</v>
      </c>
      <c r="L158" s="39">
        <f>K143^K158</f>
        <v>1.8890546186180706</v>
      </c>
      <c r="M158" s="39">
        <f t="shared" si="8"/>
        <v>1.0575810238806533</v>
      </c>
      <c r="N158" s="39">
        <f t="shared" si="9"/>
        <v>1.7862032089857618</v>
      </c>
      <c r="O158" s="39"/>
    </row>
    <row r="159" spans="1:19" x14ac:dyDescent="0.3">
      <c r="B159" s="37"/>
      <c r="C159" s="37">
        <v>3</v>
      </c>
      <c r="D159" s="44">
        <v>18.368499755859375</v>
      </c>
      <c r="E159" s="45">
        <f>D173-D159</f>
        <v>-8.9534335666233034E-2</v>
      </c>
      <c r="F159" s="45">
        <f>E143^E159</f>
        <v>0.94491220626238459</v>
      </c>
      <c r="G159" s="44">
        <v>17.663597106933594</v>
      </c>
      <c r="H159" s="45">
        <f>G173-G159</f>
        <v>0.22349188062879932</v>
      </c>
      <c r="I159" s="45">
        <f>H143^H159</f>
        <v>1.1483579409193878</v>
      </c>
      <c r="J159" s="44">
        <v>23.414297103881836</v>
      </c>
      <c r="K159" s="45">
        <f>J173-J159</f>
        <v>1.0350888570149728</v>
      </c>
      <c r="L159" s="45">
        <f>K143^K159</f>
        <v>1.9623362970879628</v>
      </c>
      <c r="M159" s="45">
        <f t="shared" si="8"/>
        <v>1.0416801023025581</v>
      </c>
      <c r="N159" s="45">
        <f t="shared" si="9"/>
        <v>1.8838185473163604</v>
      </c>
      <c r="O159" s="45"/>
    </row>
    <row r="160" spans="1:19" x14ac:dyDescent="0.3">
      <c r="B160" s="4" t="s">
        <v>10</v>
      </c>
      <c r="C160" s="4">
        <v>1</v>
      </c>
      <c r="D160" s="43">
        <v>18.228811264038086</v>
      </c>
      <c r="E160" s="39">
        <f>D173-D160</f>
        <v>5.0154156155056029E-2</v>
      </c>
      <c r="F160" s="39">
        <f>E143^E160</f>
        <v>1.0322499865058117</v>
      </c>
      <c r="G160" s="43">
        <v>18.41914176940918</v>
      </c>
      <c r="H160" s="39">
        <f>G173-G160</f>
        <v>-0.53205278184678662</v>
      </c>
      <c r="I160" s="39">
        <f>H143^H160</f>
        <v>0.71941233315912401</v>
      </c>
      <c r="J160" s="43">
        <v>26.318328857421875</v>
      </c>
      <c r="K160" s="39">
        <f>J173-J160</f>
        <v>-1.8689428965250663</v>
      </c>
      <c r="L160" s="39">
        <f>K143^K160</f>
        <v>0.29605480419609942</v>
      </c>
      <c r="M160" s="39">
        <f t="shared" si="8"/>
        <v>0.86175017910971174</v>
      </c>
      <c r="N160" s="39">
        <f t="shared" si="9"/>
        <v>0.34355061521653352</v>
      </c>
      <c r="O160" s="39">
        <f>AVERAGE(N160:N162)</f>
        <v>0.30895675274629469</v>
      </c>
    </row>
    <row r="161" spans="1:19" x14ac:dyDescent="0.3">
      <c r="C161" s="4">
        <v>2</v>
      </c>
      <c r="D161" s="43">
        <v>18.007820129394531</v>
      </c>
      <c r="E161" s="39">
        <f>D173-D161</f>
        <v>0.27114529079861072</v>
      </c>
      <c r="F161" s="39">
        <f>E143^E161</f>
        <v>1.1872013176428819</v>
      </c>
      <c r="G161" s="43">
        <v>18.138673782348633</v>
      </c>
      <c r="H161" s="39">
        <f>G173-G161</f>
        <v>-0.25158479478623974</v>
      </c>
      <c r="I161" s="39">
        <f>H143^H161</f>
        <v>0.85579749782314773</v>
      </c>
      <c r="J161" s="43">
        <v>26.561479568481445</v>
      </c>
      <c r="K161" s="39">
        <f>J173-J161</f>
        <v>-2.1120936075846366</v>
      </c>
      <c r="L161" s="39">
        <f>K143^K161</f>
        <v>0.25269536382524693</v>
      </c>
      <c r="M161" s="39">
        <f t="shared" si="8"/>
        <v>1.0079701965093621</v>
      </c>
      <c r="N161" s="39">
        <f t="shared" si="9"/>
        <v>0.2506972574192573</v>
      </c>
      <c r="O161" s="39"/>
    </row>
    <row r="162" spans="1:19" x14ac:dyDescent="0.3">
      <c r="A162" s="37"/>
      <c r="B162" s="37"/>
      <c r="C162" s="37">
        <v>3</v>
      </c>
      <c r="D162" s="44">
        <v>18.136459350585938</v>
      </c>
      <c r="E162" s="45">
        <f>D173-D162</f>
        <v>0.14250606960720447</v>
      </c>
      <c r="F162" s="45">
        <f>E143^E162</f>
        <v>1.0943792218554707</v>
      </c>
      <c r="G162" s="44">
        <v>18.3424072265625</v>
      </c>
      <c r="H162" s="45">
        <f>G173-G162</f>
        <v>-0.45531823900010693</v>
      </c>
      <c r="I162" s="45">
        <f>H143^H162</f>
        <v>0.75440583247485671</v>
      </c>
      <c r="J162" s="44">
        <v>26.286630630493164</v>
      </c>
      <c r="K162" s="45">
        <f>J173-J162</f>
        <v>-1.8372446695963554</v>
      </c>
      <c r="L162" s="45">
        <f>K143^K162</f>
        <v>0.30223023729992754</v>
      </c>
      <c r="M162" s="45">
        <f t="shared" si="8"/>
        <v>0.90862867438082884</v>
      </c>
      <c r="N162" s="45">
        <f t="shared" si="9"/>
        <v>0.33262238560309326</v>
      </c>
      <c r="O162" s="45"/>
      <c r="P162" s="37"/>
      <c r="Q162" s="37"/>
      <c r="R162" s="37"/>
    </row>
    <row r="163" spans="1:19" x14ac:dyDescent="0.3">
      <c r="A163" s="4" t="s">
        <v>14</v>
      </c>
      <c r="B163" s="4" t="s">
        <v>8</v>
      </c>
      <c r="C163" s="4">
        <v>1</v>
      </c>
      <c r="D163" s="43">
        <v>19.056108474731445</v>
      </c>
      <c r="E163" s="39">
        <f>D173-D163</f>
        <v>-0.77714305453830335</v>
      </c>
      <c r="F163" s="39">
        <f>E143^E163</f>
        <v>0.61150777433526515</v>
      </c>
      <c r="G163" s="43">
        <v>18.306606292724609</v>
      </c>
      <c r="H163" s="39">
        <f>G173-G163</f>
        <v>-0.4195173051622163</v>
      </c>
      <c r="I163" s="39">
        <f>H143^H163</f>
        <v>0.77130963154935606</v>
      </c>
      <c r="J163" s="43">
        <v>25.286022186279297</v>
      </c>
      <c r="K163" s="39">
        <f>J173-J163</f>
        <v>-0.83663622538248816</v>
      </c>
      <c r="L163" s="39">
        <f>K143^K163</f>
        <v>0.57990734912931918</v>
      </c>
      <c r="M163" s="39">
        <f t="shared" si="8"/>
        <v>0.68677640911150994</v>
      </c>
      <c r="N163" s="39">
        <f t="shared" si="9"/>
        <v>0.84439031602665504</v>
      </c>
      <c r="O163" s="39">
        <f>AVERAGE(N163:N165)</f>
        <v>0.79481531415121032</v>
      </c>
      <c r="P163" s="60">
        <f>AVERAGE(N163:N171)</f>
        <v>0.38913409458498865</v>
      </c>
      <c r="Q163" s="60">
        <f>STDEV(N163:N171)/SQRT(COUNT(N163:N171))</f>
        <v>0.11480520204356731</v>
      </c>
      <c r="R163" s="65">
        <f>_xlfn.T.TEST(N163:N171,N154:N162,2,1)</f>
        <v>8.6359218905588558E-4</v>
      </c>
    </row>
    <row r="164" spans="1:19" x14ac:dyDescent="0.3">
      <c r="C164" s="4">
        <v>2</v>
      </c>
      <c r="D164" s="43">
        <v>19.100807189941406</v>
      </c>
      <c r="E164" s="39">
        <f>D173-D164</f>
        <v>-0.82184176974826428</v>
      </c>
      <c r="F164" s="39">
        <f>E143^E164</f>
        <v>0.59445163594691375</v>
      </c>
      <c r="G164" s="43">
        <v>18.203317642211914</v>
      </c>
      <c r="H164" s="39">
        <f>G173-G164</f>
        <v>-0.31622865464952099</v>
      </c>
      <c r="I164" s="39">
        <f>H143^H164</f>
        <v>0.822231239823902</v>
      </c>
      <c r="J164" s="43">
        <v>25.270393371582031</v>
      </c>
      <c r="K164" s="39">
        <f>J173-J164</f>
        <v>-0.82100741068522254</v>
      </c>
      <c r="L164" s="39">
        <f>K143^K164</f>
        <v>0.58584024259727885</v>
      </c>
      <c r="M164" s="39">
        <f t="shared" si="8"/>
        <v>0.69912567227929612</v>
      </c>
      <c r="N164" s="39">
        <f t="shared" si="9"/>
        <v>0.83796127910353646</v>
      </c>
      <c r="O164" s="39"/>
    </row>
    <row r="165" spans="1:19" x14ac:dyDescent="0.3">
      <c r="B165" s="37"/>
      <c r="C165" s="37">
        <v>3</v>
      </c>
      <c r="D165" s="44">
        <v>19.086238861083984</v>
      </c>
      <c r="E165" s="45">
        <f>D173-D165</f>
        <v>-0.80727344089084241</v>
      </c>
      <c r="F165" s="45">
        <f>E143^E165</f>
        <v>0.59995770675096405</v>
      </c>
      <c r="G165" s="44">
        <v>18.042524337768555</v>
      </c>
      <c r="H165" s="45">
        <f>G173-G165</f>
        <v>-0.15543535020616162</v>
      </c>
      <c r="I165" s="45">
        <f>H143^H165</f>
        <v>0.90827451286855876</v>
      </c>
      <c r="J165" s="44">
        <v>25.458532333374023</v>
      </c>
      <c r="K165" s="45">
        <f>J173-J165</f>
        <v>-1.0091463724772147</v>
      </c>
      <c r="L165" s="45">
        <f>K143^K165</f>
        <v>0.51827989067895042</v>
      </c>
      <c r="M165" s="45">
        <f t="shared" si="8"/>
        <v>0.73819123121381591</v>
      </c>
      <c r="N165" s="45">
        <f t="shared" si="9"/>
        <v>0.70209434732343967</v>
      </c>
      <c r="O165" s="45"/>
    </row>
    <row r="166" spans="1:19" x14ac:dyDescent="0.3">
      <c r="B166" s="4" t="s">
        <v>9</v>
      </c>
      <c r="C166" s="4">
        <v>1</v>
      </c>
      <c r="D166" s="43">
        <v>17.540016174316406</v>
      </c>
      <c r="E166" s="39">
        <f>D173-D166</f>
        <v>0.73894924587673572</v>
      </c>
      <c r="F166" s="39">
        <f>E143^E166</f>
        <v>1.5962482594077738</v>
      </c>
      <c r="G166" s="43">
        <v>17.53803825378418</v>
      </c>
      <c r="H166" s="39">
        <f>G173-G166</f>
        <v>0.34905073377821338</v>
      </c>
      <c r="I166" s="39">
        <f>H143^H166</f>
        <v>1.2411634909497473</v>
      </c>
      <c r="J166" s="43">
        <v>25.430007934570313</v>
      </c>
      <c r="K166" s="39">
        <f>J173-J166</f>
        <v>-0.98062197367350379</v>
      </c>
      <c r="L166" s="39">
        <f>K143^K166</f>
        <v>0.52799820347170123</v>
      </c>
      <c r="M166" s="39">
        <f t="shared" si="8"/>
        <v>1.4075528629749614</v>
      </c>
      <c r="N166" s="39">
        <f t="shared" si="9"/>
        <v>0.3751178498232316</v>
      </c>
      <c r="O166" s="39">
        <f>AVERAGE(N166:N168)</f>
        <v>0.36642200130400576</v>
      </c>
    </row>
    <row r="167" spans="1:19" x14ac:dyDescent="0.3">
      <c r="C167" s="4">
        <v>2</v>
      </c>
      <c r="D167" s="43">
        <v>17.366643905639648</v>
      </c>
      <c r="E167" s="39">
        <f>D173-D167</f>
        <v>0.91232151455349353</v>
      </c>
      <c r="F167" s="39">
        <f>E143^E167</f>
        <v>1.7813606731747076</v>
      </c>
      <c r="G167" s="43">
        <v>17.705827713012695</v>
      </c>
      <c r="H167" s="39">
        <f>G173-G167</f>
        <v>0.18126127454969776</v>
      </c>
      <c r="I167" s="39">
        <f>H143^H167</f>
        <v>1.1187297525912325</v>
      </c>
      <c r="J167" s="43">
        <v>25.55830192565918</v>
      </c>
      <c r="K167" s="39">
        <f>J173-J167</f>
        <v>-1.108915964762371</v>
      </c>
      <c r="L167" s="39">
        <f>K143^K167</f>
        <v>0.48567379207020572</v>
      </c>
      <c r="M167" s="39">
        <f t="shared" si="8"/>
        <v>1.411687353905422</v>
      </c>
      <c r="N167" s="39">
        <f t="shared" si="9"/>
        <v>0.34403778621845199</v>
      </c>
      <c r="O167" s="39"/>
    </row>
    <row r="168" spans="1:19" x14ac:dyDescent="0.3">
      <c r="B168" s="37"/>
      <c r="C168" s="37">
        <v>3</v>
      </c>
      <c r="D168" s="44">
        <v>17.414573669433594</v>
      </c>
      <c r="E168" s="45">
        <f>D173-D168</f>
        <v>0.86439175075954822</v>
      </c>
      <c r="F168" s="45">
        <f>E143^E168</f>
        <v>1.7281377187437827</v>
      </c>
      <c r="G168" s="44">
        <v>17.665950775146484</v>
      </c>
      <c r="H168" s="45">
        <f>G173-G168</f>
        <v>0.2211382124159087</v>
      </c>
      <c r="I168" s="45">
        <f>H143^H168</f>
        <v>1.1466861945193816</v>
      </c>
      <c r="J168" s="44">
        <v>25.409542083740234</v>
      </c>
      <c r="K168" s="45">
        <f>J173-J168</f>
        <v>-0.96015612284342566</v>
      </c>
      <c r="L168" s="45">
        <f>K143^K168</f>
        <v>0.53508303551841074</v>
      </c>
      <c r="M168" s="45">
        <f t="shared" si="8"/>
        <v>1.4077043952164507</v>
      </c>
      <c r="N168" s="45">
        <f t="shared" si="9"/>
        <v>0.3801103678703337</v>
      </c>
      <c r="O168" s="45"/>
    </row>
    <row r="169" spans="1:19" x14ac:dyDescent="0.3">
      <c r="B169" s="4" t="s">
        <v>10</v>
      </c>
      <c r="C169" s="4">
        <v>1</v>
      </c>
      <c r="D169" s="43">
        <v>17.827484130859375</v>
      </c>
      <c r="E169" s="39">
        <f>D173-D169</f>
        <v>0.45148128933376697</v>
      </c>
      <c r="F169" s="39">
        <f>E143^E169</f>
        <v>1.3307294764113808</v>
      </c>
      <c r="G169" s="43">
        <v>18.775995254516602</v>
      </c>
      <c r="H169" s="39">
        <f>G173-G169</f>
        <v>-0.88890626695420849</v>
      </c>
      <c r="I169" s="39">
        <f>H143^H169</f>
        <v>0.5768347481730457</v>
      </c>
      <c r="J169" s="43">
        <v>33.459407806396484</v>
      </c>
      <c r="K169" s="39">
        <f>J173-J169</f>
        <v>-9.0100218454996757</v>
      </c>
      <c r="L169" s="39">
        <f>K143^K169</f>
        <v>2.8283158640342171E-3</v>
      </c>
      <c r="M169" s="39">
        <f t="shared" si="8"/>
        <v>0.87613412352915909</v>
      </c>
      <c r="N169" s="39">
        <f t="shared" si="9"/>
        <v>3.2281768145743114E-3</v>
      </c>
      <c r="O169" s="39">
        <f>AVERAGE(N169:N171)</f>
        <v>6.164968299749816E-3</v>
      </c>
    </row>
    <row r="170" spans="1:19" x14ac:dyDescent="0.3">
      <c r="C170" s="4">
        <v>2</v>
      </c>
      <c r="D170" s="43">
        <v>17.796808242797852</v>
      </c>
      <c r="E170" s="39">
        <f>D173-D170</f>
        <v>0.4821571773952904</v>
      </c>
      <c r="F170" s="39">
        <f>E143^E170</f>
        <v>1.3568163068755152</v>
      </c>
      <c r="G170" s="43">
        <v>18.802583694458008</v>
      </c>
      <c r="H170" s="39">
        <f>G173-G170</f>
        <v>-0.91549470689561474</v>
      </c>
      <c r="I170" s="39">
        <f>H143^H170</f>
        <v>0.56741932786211602</v>
      </c>
      <c r="J170" s="43">
        <v>31.775703430175781</v>
      </c>
      <c r="K170" s="39">
        <f>J173-J170</f>
        <v>-7.3263174692789725</v>
      </c>
      <c r="L170" s="39">
        <f>K143^K170</f>
        <v>8.4676196075025353E-3</v>
      </c>
      <c r="M170" s="39">
        <f t="shared" si="8"/>
        <v>0.87743022336802567</v>
      </c>
      <c r="N170" s="39">
        <f t="shared" si="9"/>
        <v>9.6504763364538351E-3</v>
      </c>
      <c r="O170" s="39"/>
    </row>
    <row r="171" spans="1:19" x14ac:dyDescent="0.3">
      <c r="A171" s="37"/>
      <c r="B171" s="37"/>
      <c r="C171" s="37">
        <v>3</v>
      </c>
      <c r="D171" s="44">
        <v>17.81132698059082</v>
      </c>
      <c r="E171" s="45">
        <f>D173-D171</f>
        <v>0.46763843960232165</v>
      </c>
      <c r="F171" s="45">
        <f>E143^E171</f>
        <v>1.3444064109294394</v>
      </c>
      <c r="G171" s="44">
        <v>18.859823226928711</v>
      </c>
      <c r="H171" s="45">
        <f>G173-G171</f>
        <v>-0.97273423936631787</v>
      </c>
      <c r="I171" s="45">
        <f>H143^H171</f>
        <v>0.54766811506881596</v>
      </c>
      <c r="J171" s="44">
        <v>32.641151428222656</v>
      </c>
      <c r="K171" s="45">
        <f>J173-J171</f>
        <v>-8.1917654673258475</v>
      </c>
      <c r="L171" s="45">
        <f>K143^K171</f>
        <v>4.8191515372423398E-3</v>
      </c>
      <c r="M171" s="45">
        <f t="shared" si="8"/>
        <v>0.8580725639246124</v>
      </c>
      <c r="N171" s="45">
        <f t="shared" si="9"/>
        <v>5.6162517482213027E-3</v>
      </c>
      <c r="O171" s="45"/>
      <c r="P171" s="37"/>
      <c r="Q171" s="37"/>
    </row>
    <row r="173" spans="1:19" x14ac:dyDescent="0.3">
      <c r="A173" s="4" t="s">
        <v>53</v>
      </c>
      <c r="D173" s="46">
        <f>AVERAGE(D154:D162)</f>
        <v>18.278965420193142</v>
      </c>
      <c r="E173" s="46"/>
      <c r="F173" s="47"/>
      <c r="G173" s="46">
        <f>AVERAGE(G154:G162)</f>
        <v>17.887088987562393</v>
      </c>
      <c r="J173" s="46">
        <f>AVERAGE(J154:J162)</f>
        <v>24.449385960896809</v>
      </c>
    </row>
    <row r="174" spans="1:19" ht="15" thickBot="1" x14ac:dyDescent="0.35"/>
    <row r="175" spans="1:19" ht="5.4" customHeight="1" thickTop="1" thickBot="1" x14ac:dyDescent="0.35">
      <c r="A175" s="61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3"/>
    </row>
    <row r="176" spans="1:19" ht="15" thickTop="1" x14ac:dyDescent="0.3"/>
    <row r="177" spans="1:19" x14ac:dyDescent="0.3">
      <c r="A177" s="38" t="s">
        <v>66</v>
      </c>
      <c r="B177" s="38"/>
      <c r="C177" s="38"/>
      <c r="D177" s="4" t="s">
        <v>40</v>
      </c>
      <c r="E177" s="4">
        <v>88.3</v>
      </c>
      <c r="G177" s="4" t="s">
        <v>40</v>
      </c>
      <c r="H177" s="4">
        <v>85.7</v>
      </c>
      <c r="J177" s="4" t="s">
        <v>40</v>
      </c>
      <c r="K177" s="4">
        <v>97.2</v>
      </c>
    </row>
    <row r="178" spans="1:19" x14ac:dyDescent="0.3">
      <c r="A178" s="37"/>
      <c r="B178" s="37"/>
      <c r="C178" s="37"/>
      <c r="D178" s="37" t="s">
        <v>41</v>
      </c>
      <c r="E178" s="40">
        <f>E177/100+1</f>
        <v>1.883</v>
      </c>
      <c r="F178" s="37"/>
      <c r="G178" s="37" t="s">
        <v>41</v>
      </c>
      <c r="H178" s="40">
        <f>H177/100+1</f>
        <v>1.857</v>
      </c>
      <c r="I178" s="37"/>
      <c r="J178" s="37" t="s">
        <v>41</v>
      </c>
      <c r="K178" s="40">
        <f>K177/100+1</f>
        <v>1.972</v>
      </c>
      <c r="L178" s="37"/>
      <c r="M178" s="37"/>
      <c r="N178" s="37"/>
      <c r="O178" s="37"/>
      <c r="P178" s="37"/>
      <c r="Q178" s="37"/>
      <c r="R178" s="37" t="s">
        <v>42</v>
      </c>
      <c r="S178" s="37" t="s">
        <v>43</v>
      </c>
    </row>
    <row r="179" spans="1:19" ht="28.8" x14ac:dyDescent="0.3">
      <c r="B179" s="37"/>
      <c r="C179" s="37"/>
      <c r="D179" s="50" t="s">
        <v>44</v>
      </c>
      <c r="E179" s="50" t="s">
        <v>45</v>
      </c>
      <c r="F179" s="50" t="s">
        <v>46</v>
      </c>
      <c r="G179" s="50" t="s">
        <v>47</v>
      </c>
      <c r="H179" s="50" t="s">
        <v>45</v>
      </c>
      <c r="I179" s="50" t="s">
        <v>46</v>
      </c>
      <c r="J179" s="50" t="s">
        <v>63</v>
      </c>
      <c r="K179" s="50" t="s">
        <v>45</v>
      </c>
      <c r="L179" s="50" t="s">
        <v>46</v>
      </c>
      <c r="M179" s="50" t="s">
        <v>49</v>
      </c>
      <c r="N179" s="64" t="s">
        <v>50</v>
      </c>
      <c r="O179" s="50" t="s">
        <v>51</v>
      </c>
      <c r="P179" s="50" t="s">
        <v>51</v>
      </c>
      <c r="Q179" s="50" t="s">
        <v>6</v>
      </c>
      <c r="R179" s="50" t="s">
        <v>52</v>
      </c>
      <c r="S179" s="37"/>
    </row>
    <row r="180" spans="1:19" x14ac:dyDescent="0.3">
      <c r="A180" s="4" t="s">
        <v>32</v>
      </c>
      <c r="B180" s="4" t="s">
        <v>8</v>
      </c>
      <c r="C180" s="4">
        <v>1</v>
      </c>
      <c r="D180" s="42">
        <v>17.911699295043945</v>
      </c>
      <c r="E180" s="39">
        <f>D208-D180</f>
        <v>0.36726612514919665</v>
      </c>
      <c r="F180" s="39">
        <f>E178^E180</f>
        <v>1.2616625498986334</v>
      </c>
      <c r="G180" s="43">
        <v>18.396835327148438</v>
      </c>
      <c r="H180" s="39">
        <f>G208-G180</f>
        <v>-0.50974633958604443</v>
      </c>
      <c r="I180" s="39">
        <f>H178^H180</f>
        <v>0.72941403585330322</v>
      </c>
      <c r="J180" s="43">
        <v>22.208551406860352</v>
      </c>
      <c r="K180" s="39">
        <f>J208-J180</f>
        <v>-0.20074865553114307</v>
      </c>
      <c r="L180" s="39">
        <f>K178^K180</f>
        <v>0.87256509130879145</v>
      </c>
      <c r="M180" s="39">
        <f t="shared" ref="M180:M206" si="10">GEOMEAN(F180,I180)</f>
        <v>0.95930932050435735</v>
      </c>
      <c r="N180" s="39">
        <f t="shared" ref="N180:N206" si="11">L180/M180</f>
        <v>0.90957637193605079</v>
      </c>
      <c r="O180" s="39">
        <f>AVERAGE(N180:N182)</f>
        <v>0.8885285965038382</v>
      </c>
      <c r="P180" s="60">
        <f>AVERAGE(N180:N188)</f>
        <v>0.70344831503471128</v>
      </c>
      <c r="Q180" s="60">
        <f>STDEV(N180:N188)/SQRT(COUNT(N180:N188))</f>
        <v>6.2941012148778383E-2</v>
      </c>
      <c r="R180" s="65">
        <f>_xlfn.T.TEST(N180:N188,N189:N197,2,1)</f>
        <v>2.6836848188564126E-2</v>
      </c>
      <c r="S180" s="65">
        <f>_xlfn.T.TEST(N180:N188,N198:N206,2,1)</f>
        <v>6.2579352737215094E-7</v>
      </c>
    </row>
    <row r="181" spans="1:19" x14ac:dyDescent="0.3">
      <c r="C181" s="4">
        <v>2</v>
      </c>
      <c r="D181" s="42">
        <v>17.881330490112305</v>
      </c>
      <c r="E181" s="39">
        <f>D208-D181</f>
        <v>0.39763493008083728</v>
      </c>
      <c r="F181" s="39">
        <f>E178^E181</f>
        <v>1.2861454562717387</v>
      </c>
      <c r="G181" s="43">
        <v>18.435009002685547</v>
      </c>
      <c r="H181" s="39">
        <f>G208-G181</f>
        <v>-0.5479200151231538</v>
      </c>
      <c r="I181" s="39">
        <f>H178^H181</f>
        <v>0.71238140977237652</v>
      </c>
      <c r="J181" s="43">
        <v>22.201904296875</v>
      </c>
      <c r="K181" s="39">
        <f>J208-J181</f>
        <v>-0.19410154554579151</v>
      </c>
      <c r="L181" s="39">
        <f>K178^K181</f>
        <v>0.87651249774853712</v>
      </c>
      <c r="M181" s="39">
        <f t="shared" si="10"/>
        <v>0.95719700862006341</v>
      </c>
      <c r="N181" s="39">
        <f t="shared" si="11"/>
        <v>0.91570751878148415</v>
      </c>
      <c r="O181" s="39"/>
    </row>
    <row r="182" spans="1:19" x14ac:dyDescent="0.3">
      <c r="B182" s="37"/>
      <c r="C182" s="37">
        <v>3</v>
      </c>
      <c r="D182" s="44">
        <v>17.93882942199707</v>
      </c>
      <c r="E182" s="45">
        <f>D208-D182</f>
        <v>0.34013599819607165</v>
      </c>
      <c r="F182" s="45">
        <f>E178^E182</f>
        <v>1.2401850390915417</v>
      </c>
      <c r="G182" s="44">
        <v>18.181053161621094</v>
      </c>
      <c r="H182" s="45">
        <f>G208-G182</f>
        <v>-0.29396417405870068</v>
      </c>
      <c r="I182" s="45">
        <f>H178^H182</f>
        <v>0.8336407405884273</v>
      </c>
      <c r="J182" s="44">
        <v>22.239509582519531</v>
      </c>
      <c r="K182" s="45">
        <f>J208-J182</f>
        <v>-0.23170683119032276</v>
      </c>
      <c r="L182" s="45">
        <f>K178^K182</f>
        <v>0.85441340659069509</v>
      </c>
      <c r="M182" s="45">
        <f t="shared" si="10"/>
        <v>1.0167933784476375</v>
      </c>
      <c r="N182" s="45">
        <f t="shared" si="11"/>
        <v>0.84030189879397943</v>
      </c>
      <c r="O182" s="45"/>
    </row>
    <row r="183" spans="1:19" x14ac:dyDescent="0.3">
      <c r="B183" s="4" t="s">
        <v>9</v>
      </c>
      <c r="C183" s="4">
        <v>1</v>
      </c>
      <c r="D183" s="42">
        <v>17.954288482666016</v>
      </c>
      <c r="E183" s="39">
        <f>D208-D183</f>
        <v>0.32467693752712634</v>
      </c>
      <c r="F183" s="39">
        <f>E178^E183</f>
        <v>1.2281108271917047</v>
      </c>
      <c r="G183" s="43">
        <v>18.185342788696289</v>
      </c>
      <c r="H183" s="39">
        <f>G208-G183</f>
        <v>-0.29825380113389599</v>
      </c>
      <c r="I183" s="39">
        <f>H178^H183</f>
        <v>0.83143026242001095</v>
      </c>
      <c r="J183" s="43">
        <v>23.245151519775391</v>
      </c>
      <c r="K183" s="39">
        <f>J208-J183</f>
        <v>-1.2373487684461821</v>
      </c>
      <c r="L183" s="39">
        <f>K178^K183</f>
        <v>0.43161576322524359</v>
      </c>
      <c r="M183" s="39">
        <f t="shared" si="10"/>
        <v>1.0104892415720494</v>
      </c>
      <c r="N183" s="39">
        <f t="shared" si="11"/>
        <v>0.42713543644835406</v>
      </c>
      <c r="O183" s="39">
        <f>AVERAGE(N183:N185)</f>
        <v>0.47142521788251512</v>
      </c>
    </row>
    <row r="184" spans="1:19" x14ac:dyDescent="0.3">
      <c r="C184" s="4">
        <v>2</v>
      </c>
      <c r="D184" s="42">
        <v>17.91656494140625</v>
      </c>
      <c r="E184" s="39">
        <f>D208-D184</f>
        <v>0.36240047878689197</v>
      </c>
      <c r="F184" s="39">
        <f>E178^E184</f>
        <v>1.2577834836385724</v>
      </c>
      <c r="G184" s="43">
        <v>18.14210319519043</v>
      </c>
      <c r="H184" s="39">
        <f>G208-G184</f>
        <v>-0.25501420762803662</v>
      </c>
      <c r="I184" s="39">
        <f>H178^H184</f>
        <v>0.85398284263188218</v>
      </c>
      <c r="J184" s="43">
        <v>23.066408157348633</v>
      </c>
      <c r="K184" s="39">
        <f>J208-J184</f>
        <v>-1.0586054060194243</v>
      </c>
      <c r="L184" s="39">
        <f>K178^K184</f>
        <v>0.48731519142054852</v>
      </c>
      <c r="M184" s="39">
        <f t="shared" si="10"/>
        <v>1.0364002676442627</v>
      </c>
      <c r="N184" s="39">
        <f t="shared" si="11"/>
        <v>0.47019979310524079</v>
      </c>
      <c r="O184" s="39"/>
    </row>
    <row r="185" spans="1:19" x14ac:dyDescent="0.3">
      <c r="B185" s="37"/>
      <c r="C185" s="37">
        <v>3</v>
      </c>
      <c r="D185" s="44">
        <v>17.973791122436523</v>
      </c>
      <c r="E185" s="45">
        <f>D208-D185</f>
        <v>0.30517429775661853</v>
      </c>
      <c r="F185" s="45">
        <f>E178^E185</f>
        <v>1.2130459533818929</v>
      </c>
      <c r="G185" s="44">
        <v>18.281032562255859</v>
      </c>
      <c r="H185" s="45">
        <f>G208-G185</f>
        <v>-0.3939435746934663</v>
      </c>
      <c r="I185" s="45">
        <f>H178^H185</f>
        <v>0.78361596898589814</v>
      </c>
      <c r="J185" s="44">
        <v>23.016830444335938</v>
      </c>
      <c r="K185" s="45">
        <f>J208-J185</f>
        <v>-1.009027693006729</v>
      </c>
      <c r="L185" s="45">
        <f>K178^K185</f>
        <v>0.50400025983060059</v>
      </c>
      <c r="M185" s="45">
        <f t="shared" si="10"/>
        <v>0.97496778417739249</v>
      </c>
      <c r="N185" s="45">
        <f t="shared" si="11"/>
        <v>0.51694042409395058</v>
      </c>
      <c r="O185" s="45"/>
    </row>
    <row r="186" spans="1:19" x14ac:dyDescent="0.3">
      <c r="B186" s="4" t="s">
        <v>10</v>
      </c>
      <c r="C186" s="4">
        <v>1</v>
      </c>
      <c r="D186" s="42">
        <v>18.298624038696289</v>
      </c>
      <c r="E186" s="39">
        <f>D208-D186</f>
        <v>-1.9658618503147096E-2</v>
      </c>
      <c r="F186" s="39">
        <f>E178^E186</f>
        <v>0.98763579655167844</v>
      </c>
      <c r="G186" s="43">
        <v>18.724359512329102</v>
      </c>
      <c r="H186" s="39">
        <f>G208-G186</f>
        <v>-0.83727052476670849</v>
      </c>
      <c r="I186" s="39">
        <f>H178^H186</f>
        <v>0.59556849549981261</v>
      </c>
      <c r="J186" s="43">
        <v>22.69706916809082</v>
      </c>
      <c r="K186" s="39">
        <f>J208-J186</f>
        <v>-0.68926641676161182</v>
      </c>
      <c r="L186" s="39">
        <f>K178^K186</f>
        <v>0.6262252437229715</v>
      </c>
      <c r="M186" s="39">
        <f t="shared" si="10"/>
        <v>0.76694508633541825</v>
      </c>
      <c r="N186" s="39">
        <f t="shared" si="11"/>
        <v>0.8165190114394919</v>
      </c>
      <c r="O186" s="39">
        <f>AVERAGE(N186:N188)</f>
        <v>0.75039113071778052</v>
      </c>
    </row>
    <row r="187" spans="1:19" x14ac:dyDescent="0.3">
      <c r="C187" s="4">
        <v>2</v>
      </c>
      <c r="D187" s="42">
        <v>18.249401092529297</v>
      </c>
      <c r="E187" s="39">
        <f>D208-D187</f>
        <v>2.9564327663845091E-2</v>
      </c>
      <c r="F187" s="39">
        <f>E178^E187</f>
        <v>1.0188863989726589</v>
      </c>
      <c r="G187" s="43">
        <v>18.748117446899414</v>
      </c>
      <c r="H187" s="39">
        <f>G208-G187</f>
        <v>-0.86102845933702099</v>
      </c>
      <c r="I187" s="39">
        <f>H178^H187</f>
        <v>0.58687458252212932</v>
      </c>
      <c r="J187" s="43">
        <v>22.852811813354492</v>
      </c>
      <c r="K187" s="39">
        <f>J208-J187</f>
        <v>-0.8450090620252837</v>
      </c>
      <c r="L187" s="39">
        <f>K178^K187</f>
        <v>0.56337943262173162</v>
      </c>
      <c r="M187" s="39">
        <f t="shared" si="10"/>
        <v>0.7732777832283525</v>
      </c>
      <c r="N187" s="39">
        <f t="shared" si="11"/>
        <v>0.72856022097218731</v>
      </c>
      <c r="O187" s="39"/>
    </row>
    <row r="188" spans="1:19" x14ac:dyDescent="0.3">
      <c r="A188" s="37"/>
      <c r="B188" s="37"/>
      <c r="C188" s="37">
        <v>3</v>
      </c>
      <c r="D188" s="44">
        <v>18.291563034057617</v>
      </c>
      <c r="E188" s="45">
        <f>D208-D188</f>
        <v>-1.2597613864475221E-2</v>
      </c>
      <c r="F188" s="45">
        <f>E178^E188</f>
        <v>0.99205909227951095</v>
      </c>
      <c r="G188" s="44">
        <v>18.660453796386719</v>
      </c>
      <c r="H188" s="45">
        <f>G208-G188</f>
        <v>-0.77336480882432568</v>
      </c>
      <c r="I188" s="45">
        <f>H178^H188</f>
        <v>0.61959846541654751</v>
      </c>
      <c r="J188" s="44">
        <v>22.878631591796875</v>
      </c>
      <c r="K188" s="45">
        <f>J208-J188</f>
        <v>-0.87082884046766651</v>
      </c>
      <c r="L188" s="45">
        <f>K178^K188</f>
        <v>0.55358785920209741</v>
      </c>
      <c r="M188" s="45">
        <f t="shared" si="10"/>
        <v>0.7840142161841952</v>
      </c>
      <c r="N188" s="45">
        <f t="shared" si="11"/>
        <v>0.70609415974166245</v>
      </c>
      <c r="O188" s="45"/>
      <c r="P188" s="37"/>
      <c r="Q188" s="37"/>
      <c r="R188" s="37"/>
    </row>
    <row r="189" spans="1:19" x14ac:dyDescent="0.3">
      <c r="A189" s="4" t="s">
        <v>15</v>
      </c>
      <c r="B189" s="4" t="s">
        <v>8</v>
      </c>
      <c r="C189" s="4">
        <v>1</v>
      </c>
      <c r="D189" s="43">
        <v>18.302371978759766</v>
      </c>
      <c r="E189" s="39">
        <f>D208-D189</f>
        <v>-2.3406558566623659E-2</v>
      </c>
      <c r="F189" s="39">
        <f>E178^E189</f>
        <v>0.98529595507183021</v>
      </c>
      <c r="G189" s="43">
        <v>17.923561096191406</v>
      </c>
      <c r="H189" s="39">
        <f>G208-G189</f>
        <v>-3.6472108629013178E-2</v>
      </c>
      <c r="I189" s="39">
        <f>H178^H189</f>
        <v>0.97767804586650753</v>
      </c>
      <c r="J189" s="43">
        <v>21.000144958496094</v>
      </c>
      <c r="K189" s="39">
        <f>J208-J189</f>
        <v>1.0076577928331147</v>
      </c>
      <c r="L189" s="39">
        <f>K178^K189</f>
        <v>1.982281129259742</v>
      </c>
      <c r="M189" s="39">
        <f t="shared" si="10"/>
        <v>0.98147960954611846</v>
      </c>
      <c r="N189" s="39">
        <f t="shared" si="11"/>
        <v>2.0196865120574845</v>
      </c>
      <c r="O189" s="39">
        <f>AVERAGE(N189:N191)</f>
        <v>1.9142427098980743</v>
      </c>
      <c r="P189" s="60">
        <f>AVERAGE(N189:N197)</f>
        <v>1.1283732514002949</v>
      </c>
      <c r="Q189" s="60">
        <f>STDEV(N189:N197)/SQRT(COUNT(N189:N197))</f>
        <v>0.20325689136318456</v>
      </c>
    </row>
    <row r="190" spans="1:19" x14ac:dyDescent="0.3">
      <c r="C190" s="4">
        <v>2</v>
      </c>
      <c r="D190" s="43">
        <v>18.163965225219727</v>
      </c>
      <c r="E190" s="39">
        <f>D208-D190</f>
        <v>0.1150001949734154</v>
      </c>
      <c r="F190" s="39">
        <f>E178^E190</f>
        <v>1.0754936248625879</v>
      </c>
      <c r="G190" s="43">
        <v>17.632617950439453</v>
      </c>
      <c r="H190" s="39">
        <f>G208-G190</f>
        <v>0.25447103712293995</v>
      </c>
      <c r="I190" s="39">
        <f>H178^H190</f>
        <v>1.1705900921535752</v>
      </c>
      <c r="J190" s="43">
        <v>21.082891464233398</v>
      </c>
      <c r="K190" s="39">
        <f>J208-J190</f>
        <v>0.92491128709581005</v>
      </c>
      <c r="L190" s="39">
        <f>K178^K190</f>
        <v>1.8739704150353289</v>
      </c>
      <c r="M190" s="39">
        <f t="shared" si="10"/>
        <v>1.1220348396723159</v>
      </c>
      <c r="N190" s="39">
        <f t="shared" si="11"/>
        <v>1.670153500387396</v>
      </c>
      <c r="O190" s="39"/>
    </row>
    <row r="191" spans="1:19" x14ac:dyDescent="0.3">
      <c r="B191" s="37"/>
      <c r="C191" s="37">
        <v>3</v>
      </c>
      <c r="D191" s="44">
        <v>18.477273941040039</v>
      </c>
      <c r="E191" s="45">
        <f>D208-D191</f>
        <v>-0.1983085208468971</v>
      </c>
      <c r="F191" s="45">
        <f>E178^E191</f>
        <v>0.88205332125328417</v>
      </c>
      <c r="G191" s="44">
        <v>17.738164901733398</v>
      </c>
      <c r="H191" s="45">
        <f>G208-G191</f>
        <v>0.14892408582899463</v>
      </c>
      <c r="I191" s="45">
        <f>H178^H191</f>
        <v>1.0965604223112997</v>
      </c>
      <c r="J191" s="44">
        <v>20.973140716552734</v>
      </c>
      <c r="K191" s="45">
        <f>J208-J191</f>
        <v>1.0346620347764741</v>
      </c>
      <c r="L191" s="45">
        <f>K178^K191</f>
        <v>2.018965901639977</v>
      </c>
      <c r="M191" s="45">
        <f t="shared" si="10"/>
        <v>0.9834758575860344</v>
      </c>
      <c r="N191" s="45">
        <f t="shared" si="11"/>
        <v>2.0528881172493429</v>
      </c>
      <c r="O191" s="45"/>
    </row>
    <row r="192" spans="1:19" x14ac:dyDescent="0.3">
      <c r="B192" s="4" t="s">
        <v>9</v>
      </c>
      <c r="C192" s="4">
        <v>1</v>
      </c>
      <c r="D192" s="43">
        <v>18.33177375793457</v>
      </c>
      <c r="E192" s="39">
        <f>D208-D192</f>
        <v>-5.2808337741428346E-2</v>
      </c>
      <c r="F192" s="39">
        <f>E178^E192</f>
        <v>0.96713168426356044</v>
      </c>
      <c r="G192" s="43">
        <v>17.639017105102539</v>
      </c>
      <c r="H192" s="39">
        <f>G208-G192</f>
        <v>0.24807188245985401</v>
      </c>
      <c r="I192" s="39">
        <f>H178^H192</f>
        <v>1.1659627476308603</v>
      </c>
      <c r="J192" s="43">
        <v>22.533817291259766</v>
      </c>
      <c r="K192" s="39">
        <f>J208-J192</f>
        <v>-0.52601453993055713</v>
      </c>
      <c r="L192" s="39">
        <f>K178^K192</f>
        <v>0.69964007407639794</v>
      </c>
      <c r="M192" s="39">
        <f t="shared" si="10"/>
        <v>1.0619037225213981</v>
      </c>
      <c r="N192" s="39">
        <f t="shared" si="11"/>
        <v>0.65885452629845143</v>
      </c>
      <c r="O192" s="39">
        <f>AVERAGE(N192:N194)</f>
        <v>0.62843823699139645</v>
      </c>
    </row>
    <row r="193" spans="1:18" x14ac:dyDescent="0.3">
      <c r="C193" s="4">
        <v>2</v>
      </c>
      <c r="D193" s="43">
        <v>18.49371337890625</v>
      </c>
      <c r="E193" s="39">
        <f>D208-D193</f>
        <v>-0.21474795871310803</v>
      </c>
      <c r="F193" s="39">
        <f>E178^E193</f>
        <v>0.87292404172952442</v>
      </c>
      <c r="G193" s="43">
        <v>17.48661994934082</v>
      </c>
      <c r="H193" s="39">
        <f>G208-G193</f>
        <v>0.40046903822157276</v>
      </c>
      <c r="I193" s="39">
        <f>H178^H193</f>
        <v>1.2813000543053106</v>
      </c>
      <c r="J193" s="43">
        <v>22.616718292236328</v>
      </c>
      <c r="K193" s="39">
        <f>J208-J193</f>
        <v>-0.60891554090711963</v>
      </c>
      <c r="L193" s="39">
        <f>K178^K193</f>
        <v>0.66134275316211744</v>
      </c>
      <c r="M193" s="39">
        <f t="shared" si="10"/>
        <v>1.0575810238806533</v>
      </c>
      <c r="N193" s="39">
        <f t="shared" si="11"/>
        <v>0.62533530597533593</v>
      </c>
      <c r="O193" s="39"/>
    </row>
    <row r="194" spans="1:18" x14ac:dyDescent="0.3">
      <c r="B194" s="37"/>
      <c r="C194" s="37">
        <v>3</v>
      </c>
      <c r="D194" s="44">
        <v>18.368499755859375</v>
      </c>
      <c r="E194" s="45">
        <f>D208-D194</f>
        <v>-8.9534335666233034E-2</v>
      </c>
      <c r="F194" s="45">
        <f>E178^E194</f>
        <v>0.94491220626238459</v>
      </c>
      <c r="G194" s="44">
        <v>17.663597106933594</v>
      </c>
      <c r="H194" s="45">
        <f>G208-G194</f>
        <v>0.22349188062879932</v>
      </c>
      <c r="I194" s="45">
        <f>H178^H194</f>
        <v>1.1483579409193878</v>
      </c>
      <c r="J194" s="44">
        <v>22.697175979614258</v>
      </c>
      <c r="K194" s="45">
        <f>J208-J194</f>
        <v>-0.68937322828504932</v>
      </c>
      <c r="L194" s="45">
        <f>K178^K194</f>
        <v>0.6261798251412477</v>
      </c>
      <c r="M194" s="45">
        <f t="shared" si="10"/>
        <v>1.0416801023025581</v>
      </c>
      <c r="N194" s="45">
        <f t="shared" si="11"/>
        <v>0.6011248787004021</v>
      </c>
      <c r="O194" s="45"/>
    </row>
    <row r="195" spans="1:18" x14ac:dyDescent="0.3">
      <c r="B195" s="4" t="s">
        <v>10</v>
      </c>
      <c r="C195" s="4">
        <v>1</v>
      </c>
      <c r="D195" s="43">
        <v>18.228811264038086</v>
      </c>
      <c r="E195" s="39">
        <f>D208-D195</f>
        <v>5.0154156155056029E-2</v>
      </c>
      <c r="F195" s="39">
        <f>E178^E195</f>
        <v>1.0322499865058117</v>
      </c>
      <c r="G195" s="43">
        <v>18.41914176940918</v>
      </c>
      <c r="H195" s="39">
        <f>G208-G195</f>
        <v>-0.53205278184678662</v>
      </c>
      <c r="I195" s="39">
        <f>H178^H195</f>
        <v>0.71941233315912401</v>
      </c>
      <c r="J195" s="43">
        <v>22.26494026184082</v>
      </c>
      <c r="K195" s="39">
        <f>J208-J195</f>
        <v>-0.25713751051161182</v>
      </c>
      <c r="L195" s="39">
        <f>K178^K195</f>
        <v>0.83978549897993859</v>
      </c>
      <c r="M195" s="39">
        <f t="shared" si="10"/>
        <v>0.86175017910971174</v>
      </c>
      <c r="N195" s="39">
        <f t="shared" si="11"/>
        <v>0.97451154561700792</v>
      </c>
      <c r="O195" s="39">
        <f>AVERAGE(N195:N197)</f>
        <v>0.84243880731141407</v>
      </c>
    </row>
    <row r="196" spans="1:18" x14ac:dyDescent="0.3">
      <c r="C196" s="4">
        <v>2</v>
      </c>
      <c r="D196" s="43">
        <v>18.007820129394531</v>
      </c>
      <c r="E196" s="39">
        <f>D208-D196</f>
        <v>0.27114529079861072</v>
      </c>
      <c r="F196" s="39">
        <f>E178^E196</f>
        <v>1.1872013176428819</v>
      </c>
      <c r="G196" s="43">
        <v>18.138673782348633</v>
      </c>
      <c r="H196" s="39">
        <f>G208-G196</f>
        <v>-0.25158479478623974</v>
      </c>
      <c r="I196" s="39">
        <f>H178^H196</f>
        <v>0.85579749782314773</v>
      </c>
      <c r="J196" s="43">
        <v>22.501449584960938</v>
      </c>
      <c r="K196" s="39">
        <f>J208-J196</f>
        <v>-0.49364683363172901</v>
      </c>
      <c r="L196" s="39">
        <f>K178^K196</f>
        <v>0.71518786571664306</v>
      </c>
      <c r="M196" s="39">
        <f t="shared" si="10"/>
        <v>1.0079701965093621</v>
      </c>
      <c r="N196" s="39">
        <f t="shared" si="11"/>
        <v>0.70953275026718543</v>
      </c>
      <c r="O196" s="39"/>
    </row>
    <row r="197" spans="1:18" x14ac:dyDescent="0.3">
      <c r="A197" s="37"/>
      <c r="B197" s="37"/>
      <c r="C197" s="37">
        <v>3</v>
      </c>
      <c r="D197" s="44">
        <v>18.136459350585938</v>
      </c>
      <c r="E197" s="45">
        <f>D208-D197</f>
        <v>0.14250606960720447</v>
      </c>
      <c r="F197" s="45">
        <f>E178^E197</f>
        <v>1.0943792218554707</v>
      </c>
      <c r="G197" s="44">
        <v>18.3424072265625</v>
      </c>
      <c r="H197" s="45">
        <f>G208-G197</f>
        <v>-0.45531823900010693</v>
      </c>
      <c r="I197" s="45">
        <f>H178^H197</f>
        <v>0.75440583247485671</v>
      </c>
      <c r="J197" s="44">
        <v>22.399946212768555</v>
      </c>
      <c r="K197" s="45">
        <f>J208-J197</f>
        <v>-0.3921434614393462</v>
      </c>
      <c r="L197" s="45">
        <f>K178^K197</f>
        <v>0.76622123403515929</v>
      </c>
      <c r="M197" s="45">
        <f t="shared" si="10"/>
        <v>0.90862867438082884</v>
      </c>
      <c r="N197" s="45">
        <f t="shared" si="11"/>
        <v>0.84327212605004909</v>
      </c>
      <c r="O197" s="45"/>
      <c r="P197" s="37"/>
      <c r="Q197" s="37"/>
      <c r="R197" s="37"/>
    </row>
    <row r="198" spans="1:18" x14ac:dyDescent="0.3">
      <c r="A198" s="4" t="s">
        <v>14</v>
      </c>
      <c r="B198" s="4" t="s">
        <v>8</v>
      </c>
      <c r="C198" s="4">
        <v>1</v>
      </c>
      <c r="D198" s="43">
        <v>19.056108474731445</v>
      </c>
      <c r="E198" s="39">
        <f>D208-D198</f>
        <v>-0.77714305453830335</v>
      </c>
      <c r="F198" s="39">
        <f>E178^E198</f>
        <v>0.61150777433526515</v>
      </c>
      <c r="G198" s="43">
        <v>18.306606292724609</v>
      </c>
      <c r="H198" s="39">
        <f>G208-G198</f>
        <v>-0.4195173051622163</v>
      </c>
      <c r="I198" s="39">
        <f>H178^H198</f>
        <v>0.77130963154935606</v>
      </c>
      <c r="J198" s="43">
        <v>23.451068878173828</v>
      </c>
      <c r="K198" s="39">
        <f>J208-J198</f>
        <v>-1.4432661268446196</v>
      </c>
      <c r="L198" s="39">
        <f>K178^K198</f>
        <v>0.37529332955327321</v>
      </c>
      <c r="M198" s="39">
        <f t="shared" si="10"/>
        <v>0.68677640911150994</v>
      </c>
      <c r="N198" s="39">
        <f t="shared" si="11"/>
        <v>0.5464563496564977</v>
      </c>
      <c r="O198" s="39">
        <f>AVERAGE(N198:N200)</f>
        <v>0.52318983378993444</v>
      </c>
      <c r="P198" s="60">
        <f>AVERAGE(N198:N206)</f>
        <v>0.3924406745491229</v>
      </c>
      <c r="Q198" s="60">
        <f>STDEV(N198:N206)/SQRT(COUNT(N198:N206))</f>
        <v>5.9582801542357899E-2</v>
      </c>
      <c r="R198" s="65">
        <f>_xlfn.T.TEST(N198:N206,N189:N197,2,1)</f>
        <v>2.5070846141061172E-3</v>
      </c>
    </row>
    <row r="199" spans="1:18" x14ac:dyDescent="0.3">
      <c r="C199" s="4">
        <v>2</v>
      </c>
      <c r="D199" s="43">
        <v>19.100807189941406</v>
      </c>
      <c r="E199" s="39">
        <f>D208-D199</f>
        <v>-0.82184176974826428</v>
      </c>
      <c r="F199" s="39">
        <f>E178^E199</f>
        <v>0.59445163594691375</v>
      </c>
      <c r="G199" s="43">
        <v>18.203317642211914</v>
      </c>
      <c r="H199" s="39">
        <f>G208-G199</f>
        <v>-0.31622865464952099</v>
      </c>
      <c r="I199" s="39">
        <f>H178^H199</f>
        <v>0.822231239823902</v>
      </c>
      <c r="J199" s="43">
        <v>23.470060348510742</v>
      </c>
      <c r="K199" s="39">
        <f>J208-J199</f>
        <v>-1.4622575971815337</v>
      </c>
      <c r="L199" s="39">
        <f>K178^K199</f>
        <v>0.37048457373606181</v>
      </c>
      <c r="M199" s="39">
        <f t="shared" si="10"/>
        <v>0.69912567227929612</v>
      </c>
      <c r="N199" s="39">
        <f t="shared" si="11"/>
        <v>0.52992557479430624</v>
      </c>
      <c r="O199" s="39"/>
    </row>
    <row r="200" spans="1:18" x14ac:dyDescent="0.3">
      <c r="B200" s="37"/>
      <c r="C200" s="37">
        <v>3</v>
      </c>
      <c r="D200" s="44">
        <v>19.086238861083984</v>
      </c>
      <c r="E200" s="45">
        <f>D208-D200</f>
        <v>-0.80727344089084241</v>
      </c>
      <c r="F200" s="45">
        <f>E178^E200</f>
        <v>0.59995770675096405</v>
      </c>
      <c r="G200" s="44">
        <v>18.042524337768555</v>
      </c>
      <c r="H200" s="45">
        <f>G208-G200</f>
        <v>-0.15543535020616162</v>
      </c>
      <c r="I200" s="45">
        <f>H178^H200</f>
        <v>0.90827451286855876</v>
      </c>
      <c r="J200" s="44">
        <v>23.495794296264648</v>
      </c>
      <c r="K200" s="45">
        <f>J208-J200</f>
        <v>-1.4879915449354399</v>
      </c>
      <c r="L200" s="45">
        <f>K178^K200</f>
        <v>0.36406674462519462</v>
      </c>
      <c r="M200" s="45">
        <f t="shared" si="10"/>
        <v>0.73819123121381591</v>
      </c>
      <c r="N200" s="45">
        <f t="shared" si="11"/>
        <v>0.49318757691899928</v>
      </c>
      <c r="O200" s="45"/>
    </row>
    <row r="201" spans="1:18" x14ac:dyDescent="0.3">
      <c r="B201" s="4" t="s">
        <v>9</v>
      </c>
      <c r="C201" s="4">
        <v>1</v>
      </c>
      <c r="D201" s="43">
        <v>17.540016174316406</v>
      </c>
      <c r="E201" s="39">
        <f>D208-D201</f>
        <v>0.73894924587673572</v>
      </c>
      <c r="F201" s="39">
        <f>E178^E201</f>
        <v>1.5962482594077738</v>
      </c>
      <c r="G201" s="43">
        <v>17.53803825378418</v>
      </c>
      <c r="H201" s="39">
        <f>G208-G201</f>
        <v>0.34905073377821338</v>
      </c>
      <c r="I201" s="39">
        <f>H178^H201</f>
        <v>1.2411634909497473</v>
      </c>
      <c r="J201" s="43">
        <v>24.167655944824219</v>
      </c>
      <c r="K201" s="39">
        <f>J208-J201</f>
        <v>-2.1598531934950103</v>
      </c>
      <c r="L201" s="39">
        <f>K178^K201</f>
        <v>0.23069828571016943</v>
      </c>
      <c r="M201" s="39">
        <f t="shared" si="10"/>
        <v>1.4075528629749614</v>
      </c>
      <c r="N201" s="39">
        <f t="shared" si="11"/>
        <v>0.16390026391092158</v>
      </c>
      <c r="O201" s="39">
        <f>AVERAGE(N201:N203)</f>
        <v>0.15670382096520724</v>
      </c>
    </row>
    <row r="202" spans="1:18" x14ac:dyDescent="0.3">
      <c r="C202" s="4">
        <v>2</v>
      </c>
      <c r="D202" s="43">
        <v>17.366643905639648</v>
      </c>
      <c r="E202" s="39">
        <f>D208-D202</f>
        <v>0.91232151455349353</v>
      </c>
      <c r="F202" s="39">
        <f>E178^E202</f>
        <v>1.7813606731747076</v>
      </c>
      <c r="G202" s="43">
        <v>17.705827713012695</v>
      </c>
      <c r="H202" s="39">
        <f>G208-G202</f>
        <v>0.18126127454969776</v>
      </c>
      <c r="I202" s="39">
        <f>H178^H202</f>
        <v>1.1187297525912325</v>
      </c>
      <c r="J202" s="43">
        <v>24.037996292114258</v>
      </c>
      <c r="K202" s="39">
        <f>J208-J202</f>
        <v>-2.0301935407850493</v>
      </c>
      <c r="L202" s="39">
        <f>K178^K202</f>
        <v>0.25193116499175872</v>
      </c>
      <c r="M202" s="39">
        <f t="shared" si="10"/>
        <v>1.411687353905422</v>
      </c>
      <c r="N202" s="39">
        <f t="shared" si="11"/>
        <v>0.17846101992398891</v>
      </c>
      <c r="O202" s="39"/>
    </row>
    <row r="203" spans="1:18" x14ac:dyDescent="0.3">
      <c r="B203" s="37"/>
      <c r="C203" s="37">
        <v>3</v>
      </c>
      <c r="D203" s="44">
        <v>17.414573669433594</v>
      </c>
      <c r="E203" s="45">
        <f>D208-D203</f>
        <v>0.86439175075954822</v>
      </c>
      <c r="F203" s="45">
        <f>E178^E203</f>
        <v>1.7281377187437827</v>
      </c>
      <c r="G203" s="44">
        <v>17.665950775146484</v>
      </c>
      <c r="H203" s="45">
        <f>G208-G203</f>
        <v>0.2211382124159087</v>
      </c>
      <c r="I203" s="45">
        <f>H178^H203</f>
        <v>1.1466861945193816</v>
      </c>
      <c r="J203" s="44">
        <v>24.534454345703125</v>
      </c>
      <c r="K203" s="45">
        <f>J208-J203</f>
        <v>-2.5266515943739165</v>
      </c>
      <c r="L203" s="45">
        <f>K178^K203</f>
        <v>0.1798344885534518</v>
      </c>
      <c r="M203" s="45">
        <f t="shared" si="10"/>
        <v>1.4077043952164507</v>
      </c>
      <c r="N203" s="45">
        <f t="shared" si="11"/>
        <v>0.12775017906071123</v>
      </c>
      <c r="O203" s="45"/>
    </row>
    <row r="204" spans="1:18" x14ac:dyDescent="0.3">
      <c r="B204" s="4" t="s">
        <v>10</v>
      </c>
      <c r="C204" s="4">
        <v>1</v>
      </c>
      <c r="D204" s="43">
        <v>17.827484130859375</v>
      </c>
      <c r="E204" s="39">
        <f>D208-D204</f>
        <v>0.45148128933376697</v>
      </c>
      <c r="F204" s="39">
        <f>E178^E204</f>
        <v>1.3307294764113808</v>
      </c>
      <c r="G204" s="43">
        <v>18.775995254516602</v>
      </c>
      <c r="H204" s="39">
        <f>G208-G204</f>
        <v>-0.88890626695420849</v>
      </c>
      <c r="I204" s="39">
        <f>H178^H204</f>
        <v>0.5768347481730457</v>
      </c>
      <c r="J204" s="43">
        <v>23.185941696166992</v>
      </c>
      <c r="K204" s="39">
        <f>J208-J204</f>
        <v>-1.1781389448377837</v>
      </c>
      <c r="L204" s="39">
        <f>K178^K204</f>
        <v>0.44932303479768909</v>
      </c>
      <c r="M204" s="39">
        <f t="shared" si="10"/>
        <v>0.87613412352915909</v>
      </c>
      <c r="N204" s="39">
        <f t="shared" si="11"/>
        <v>0.51284731724381349</v>
      </c>
      <c r="O204" s="39">
        <f>AVERAGE(N204:N206)</f>
        <v>0.49742836889222702</v>
      </c>
    </row>
    <row r="205" spans="1:18" x14ac:dyDescent="0.3">
      <c r="C205" s="4">
        <v>2</v>
      </c>
      <c r="D205" s="43">
        <v>17.796808242797852</v>
      </c>
      <c r="E205" s="39">
        <f>D208-D205</f>
        <v>0.4821571773952904</v>
      </c>
      <c r="F205" s="39">
        <f>E178^E205</f>
        <v>1.3568163068755152</v>
      </c>
      <c r="G205" s="43">
        <v>18.802583694458008</v>
      </c>
      <c r="H205" s="39">
        <f>G208-G205</f>
        <v>-0.91549470689561474</v>
      </c>
      <c r="I205" s="39">
        <f>H178^H205</f>
        <v>0.56741932786211602</v>
      </c>
      <c r="J205" s="43">
        <v>23.331451416015625</v>
      </c>
      <c r="K205" s="39">
        <f>J208-J205</f>
        <v>-1.3236486646864165</v>
      </c>
      <c r="L205" s="39">
        <f>K178^K205</f>
        <v>0.40704915879592518</v>
      </c>
      <c r="M205" s="39">
        <f t="shared" si="10"/>
        <v>0.87743022336802567</v>
      </c>
      <c r="N205" s="39">
        <f t="shared" si="11"/>
        <v>0.46391057426021004</v>
      </c>
      <c r="O205" s="39"/>
    </row>
    <row r="206" spans="1:18" x14ac:dyDescent="0.3">
      <c r="A206" s="37"/>
      <c r="B206" s="37"/>
      <c r="C206" s="37">
        <v>3</v>
      </c>
      <c r="D206" s="44">
        <v>17.81132698059082</v>
      </c>
      <c r="E206" s="45">
        <f>D208-D206</f>
        <v>0.46763843960232165</v>
      </c>
      <c r="F206" s="45">
        <f>E178^E206</f>
        <v>1.3444064109294394</v>
      </c>
      <c r="G206" s="44">
        <v>18.859823226928711</v>
      </c>
      <c r="H206" s="45">
        <f>G208-G206</f>
        <v>-0.97273423936631787</v>
      </c>
      <c r="I206" s="45">
        <f>H178^H206</f>
        <v>0.54766811506881596</v>
      </c>
      <c r="J206" s="44">
        <v>23.208942413330078</v>
      </c>
      <c r="K206" s="45">
        <f>J208-J206</f>
        <v>-1.2011396620008696</v>
      </c>
      <c r="L206" s="45">
        <f>K178^K206</f>
        <v>0.44235975929611754</v>
      </c>
      <c r="M206" s="45">
        <f t="shared" si="10"/>
        <v>0.8580725639246124</v>
      </c>
      <c r="N206" s="45">
        <f t="shared" si="11"/>
        <v>0.51552721517265743</v>
      </c>
      <c r="O206" s="45"/>
      <c r="P206" s="37"/>
      <c r="Q206" s="37"/>
    </row>
    <row r="208" spans="1:18" x14ac:dyDescent="0.3">
      <c r="A208" s="4" t="s">
        <v>53</v>
      </c>
      <c r="D208" s="46">
        <f>AVERAGE(D189:D197)</f>
        <v>18.278965420193142</v>
      </c>
      <c r="E208" s="46"/>
      <c r="F208" s="47"/>
      <c r="G208" s="46">
        <f>AVERAGE(G189:G197)</f>
        <v>17.887088987562393</v>
      </c>
      <c r="J208" s="46">
        <f>AVERAGE(J189:J197)</f>
        <v>22.007802751329208</v>
      </c>
    </row>
    <row r="209" spans="1:19" ht="15" thickBot="1" x14ac:dyDescent="0.35"/>
    <row r="210" spans="1:19" ht="5.4" customHeight="1" thickTop="1" thickBot="1" x14ac:dyDescent="0.35">
      <c r="A210" s="61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3"/>
    </row>
    <row r="211" spans="1:19" ht="15" thickTop="1" x14ac:dyDescent="0.3"/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A36C-2A4B-4DA9-8672-38586127BEBA}">
  <dimension ref="A1:P21"/>
  <sheetViews>
    <sheetView zoomScale="55" zoomScaleNormal="55" workbookViewId="0">
      <selection activeCell="C28" sqref="C28"/>
    </sheetView>
  </sheetViews>
  <sheetFormatPr baseColWidth="10" defaultRowHeight="14.4" x14ac:dyDescent="0.3"/>
  <cols>
    <col min="2" max="2" width="30.109375" customWidth="1"/>
  </cols>
  <sheetData>
    <row r="1" spans="1:16" x14ac:dyDescent="0.3">
      <c r="A1" s="75" t="s">
        <v>102</v>
      </c>
      <c r="B1" s="50"/>
      <c r="C1" s="1" t="s">
        <v>91</v>
      </c>
      <c r="D1" s="1" t="s">
        <v>92</v>
      </c>
      <c r="E1" s="1" t="s">
        <v>93</v>
      </c>
      <c r="F1" s="1" t="s">
        <v>94</v>
      </c>
      <c r="G1" s="1" t="s">
        <v>95</v>
      </c>
      <c r="H1" s="81" t="s">
        <v>103</v>
      </c>
      <c r="I1" s="84" t="s">
        <v>6</v>
      </c>
      <c r="J1" s="37"/>
      <c r="K1" s="50" t="s">
        <v>104</v>
      </c>
      <c r="L1" s="50" t="s">
        <v>6</v>
      </c>
      <c r="M1" s="50" t="s">
        <v>105</v>
      </c>
      <c r="N1" s="50" t="s">
        <v>6</v>
      </c>
      <c r="O1" s="50" t="s">
        <v>106</v>
      </c>
      <c r="P1" s="50" t="s">
        <v>6</v>
      </c>
    </row>
    <row r="2" spans="1:16" x14ac:dyDescent="0.3">
      <c r="A2" s="38" t="s">
        <v>138</v>
      </c>
      <c r="B2" s="79" t="s">
        <v>141</v>
      </c>
      <c r="C2" s="46">
        <v>0.27963713829915127</v>
      </c>
      <c r="D2" s="46">
        <v>0.37999770593581866</v>
      </c>
      <c r="E2" s="46">
        <v>0.31726636809931769</v>
      </c>
      <c r="F2" s="46"/>
      <c r="G2" s="46">
        <v>6.6695582428953279E-2</v>
      </c>
      <c r="H2" s="82">
        <f t="shared" ref="H2:H11" si="0">AVERAGE(C2:G2)</f>
        <v>0.26089919869081024</v>
      </c>
      <c r="I2" s="85">
        <f t="shared" ref="I2:I11" si="1">_xlfn.STDEV.S(C2:G2)/SQRT(COUNT(C2:G2))</f>
        <v>6.7963143912138813E-2</v>
      </c>
      <c r="J2" s="39"/>
      <c r="K2" s="39">
        <f>SUM(H2:H3)</f>
        <v>28.212642264255727</v>
      </c>
      <c r="L2" s="39">
        <f>_xlfn.STDEV.S(H2:H3)/SQRT(COUNT(H2:H3))</f>
        <v>13.84542193343705</v>
      </c>
      <c r="M2" s="39">
        <f>SUM(H4:H8)</f>
        <v>96.174202155031381</v>
      </c>
      <c r="N2" s="39">
        <f>_xlfn.STDEV.S(H4:H8)/SQRT(COUNT(H4:H8))</f>
        <v>12.891063559121971</v>
      </c>
      <c r="O2" s="39">
        <f>SUM(H9:H11)</f>
        <v>98.865129718276066</v>
      </c>
      <c r="P2" s="39">
        <f>_xlfn.STDEV.S(H9:H11)/SQRT(COUNT(H9:H11))</f>
        <v>21.986822308653807</v>
      </c>
    </row>
    <row r="3" spans="1:16" x14ac:dyDescent="0.3">
      <c r="A3" s="50"/>
      <c r="B3" s="80" t="s">
        <v>142</v>
      </c>
      <c r="C3" s="78">
        <v>46.829781629494107</v>
      </c>
      <c r="D3" s="78">
        <v>42.710895297042903</v>
      </c>
      <c r="E3" s="78">
        <v>17.831092506772571</v>
      </c>
      <c r="F3" s="78"/>
      <c r="G3" s="78">
        <v>4.4352028289500991</v>
      </c>
      <c r="H3" s="83">
        <f t="shared" si="0"/>
        <v>27.951743065564916</v>
      </c>
      <c r="I3" s="86">
        <f t="shared" si="1"/>
        <v>10.122862519427034</v>
      </c>
      <c r="J3" s="4"/>
      <c r="K3" s="4"/>
      <c r="L3" s="4"/>
      <c r="M3" s="4"/>
      <c r="N3" s="4"/>
      <c r="O3" s="4"/>
      <c r="P3" s="4"/>
    </row>
    <row r="4" spans="1:16" x14ac:dyDescent="0.3">
      <c r="A4" s="38" t="s">
        <v>139</v>
      </c>
      <c r="B4" s="79" t="s">
        <v>143</v>
      </c>
      <c r="C4" s="46">
        <v>6.5106002826043081</v>
      </c>
      <c r="D4" s="46">
        <v>8.5015747794207019</v>
      </c>
      <c r="E4" s="46">
        <v>3.8217993506315855</v>
      </c>
      <c r="F4" s="46"/>
      <c r="G4" s="46">
        <v>1.2770355078806386</v>
      </c>
      <c r="H4" s="82">
        <f t="shared" si="0"/>
        <v>5.0277524801343088</v>
      </c>
      <c r="I4" s="85">
        <f t="shared" si="1"/>
        <v>1.5755549215228537</v>
      </c>
      <c r="J4" s="4"/>
      <c r="K4" s="4"/>
      <c r="L4" s="4"/>
      <c r="M4" s="4"/>
      <c r="N4" s="4"/>
      <c r="O4" s="4"/>
      <c r="P4" s="4"/>
    </row>
    <row r="5" spans="1:16" x14ac:dyDescent="0.3">
      <c r="A5" s="38"/>
      <c r="B5" s="79" t="s">
        <v>144</v>
      </c>
      <c r="C5" s="46">
        <v>7.8535676741741742</v>
      </c>
      <c r="D5" s="46">
        <v>6.0354384799097147</v>
      </c>
      <c r="E5" s="46">
        <v>5.0888210224370169</v>
      </c>
      <c r="F5" s="46"/>
      <c r="G5" s="46">
        <v>0.68000207105938315</v>
      </c>
      <c r="H5" s="82">
        <f t="shared" si="0"/>
        <v>4.9144573118950721</v>
      </c>
      <c r="I5" s="85">
        <f t="shared" si="1"/>
        <v>1.5235917648464397</v>
      </c>
      <c r="J5" s="4"/>
      <c r="K5" s="4"/>
      <c r="L5" s="4"/>
      <c r="M5" s="4"/>
      <c r="N5" s="4"/>
      <c r="O5" s="4"/>
      <c r="P5" s="4"/>
    </row>
    <row r="6" spans="1:16" x14ac:dyDescent="0.3">
      <c r="A6" s="38"/>
      <c r="B6" s="79" t="s">
        <v>145</v>
      </c>
      <c r="C6" s="46">
        <v>116.1557752121038</v>
      </c>
      <c r="D6" s="46">
        <v>114.14464981989188</v>
      </c>
      <c r="E6" s="46">
        <v>33.908427417422914</v>
      </c>
      <c r="F6" s="46"/>
      <c r="G6" s="46">
        <v>18.529622588918581</v>
      </c>
      <c r="H6" s="82">
        <f t="shared" si="0"/>
        <v>70.684618759584296</v>
      </c>
      <c r="I6" s="85">
        <f t="shared" si="1"/>
        <v>25.866697128563185</v>
      </c>
      <c r="J6" s="4"/>
      <c r="K6" s="4"/>
      <c r="L6" s="4"/>
      <c r="M6" s="4"/>
      <c r="N6" s="4"/>
      <c r="O6" s="4"/>
      <c r="P6" s="4"/>
    </row>
    <row r="7" spans="1:16" x14ac:dyDescent="0.3">
      <c r="A7" s="38"/>
      <c r="B7" s="79" t="s">
        <v>146</v>
      </c>
      <c r="C7" s="46">
        <v>11.94288846850011</v>
      </c>
      <c r="D7" s="46">
        <v>15.691620085367434</v>
      </c>
      <c r="E7" s="46">
        <v>8.0382673315419257</v>
      </c>
      <c r="F7" s="46"/>
      <c r="G7" s="46">
        <v>2.840811066820371</v>
      </c>
      <c r="H7" s="82">
        <f t="shared" si="0"/>
        <v>9.6283967380574609</v>
      </c>
      <c r="I7" s="85">
        <f t="shared" si="1"/>
        <v>2.7495360230334107</v>
      </c>
      <c r="J7" s="4"/>
      <c r="K7" s="4"/>
      <c r="L7" s="4"/>
      <c r="M7" s="4"/>
      <c r="N7" s="4"/>
      <c r="O7" s="4"/>
      <c r="P7" s="4"/>
    </row>
    <row r="8" spans="1:16" x14ac:dyDescent="0.3">
      <c r="A8" s="50"/>
      <c r="B8" s="80" t="s">
        <v>147</v>
      </c>
      <c r="C8" s="78">
        <v>3.792235507741661</v>
      </c>
      <c r="D8" s="78">
        <v>11.840956054747238</v>
      </c>
      <c r="E8" s="78">
        <v>6.1746044477300206</v>
      </c>
      <c r="F8" s="78"/>
      <c r="G8" s="78">
        <v>1.868111451222052</v>
      </c>
      <c r="H8" s="83">
        <f t="shared" si="0"/>
        <v>5.9189768653602437</v>
      </c>
      <c r="I8" s="86">
        <f t="shared" si="1"/>
        <v>2.1615527286742116</v>
      </c>
      <c r="J8" s="4"/>
      <c r="K8" s="4"/>
      <c r="L8" s="4"/>
      <c r="M8" s="4"/>
      <c r="N8" s="4"/>
      <c r="O8" s="4"/>
      <c r="P8" s="4"/>
    </row>
    <row r="9" spans="1:16" x14ac:dyDescent="0.3">
      <c r="A9" s="38" t="s">
        <v>140</v>
      </c>
      <c r="B9" s="79" t="s">
        <v>148</v>
      </c>
      <c r="C9" s="46">
        <v>10.908458400511353</v>
      </c>
      <c r="D9" s="46">
        <v>18.547985426713346</v>
      </c>
      <c r="E9" s="46">
        <v>5.6107817053549791</v>
      </c>
      <c r="F9" s="46"/>
      <c r="G9" s="46">
        <v>2.1529674516160981</v>
      </c>
      <c r="H9" s="82">
        <f t="shared" si="0"/>
        <v>9.3050482460489441</v>
      </c>
      <c r="I9" s="85">
        <f t="shared" si="1"/>
        <v>3.5684109069832903</v>
      </c>
      <c r="J9" s="4"/>
      <c r="K9" s="4"/>
      <c r="L9" s="4"/>
      <c r="M9" s="4"/>
      <c r="N9" s="4"/>
      <c r="O9" s="4"/>
      <c r="P9" s="4"/>
    </row>
    <row r="10" spans="1:16" x14ac:dyDescent="0.3">
      <c r="A10" s="38"/>
      <c r="B10" s="79" t="s">
        <v>149</v>
      </c>
      <c r="C10" s="46">
        <v>119.31995484292997</v>
      </c>
      <c r="D10" s="46">
        <v>148.58133895348669</v>
      </c>
      <c r="E10" s="46">
        <v>23.147503937118991</v>
      </c>
      <c r="F10" s="46"/>
      <c r="G10" s="46">
        <v>16.493753807730069</v>
      </c>
      <c r="H10" s="82">
        <f t="shared" si="0"/>
        <v>76.885637885316427</v>
      </c>
      <c r="I10" s="85">
        <f t="shared" si="1"/>
        <v>33.511082134609687</v>
      </c>
      <c r="J10" s="4"/>
      <c r="K10" s="4"/>
      <c r="L10" s="4"/>
      <c r="M10" s="4"/>
      <c r="N10" s="4"/>
      <c r="O10" s="4"/>
      <c r="P10" s="4"/>
    </row>
    <row r="11" spans="1:16" x14ac:dyDescent="0.3">
      <c r="A11" s="50"/>
      <c r="B11" s="80" t="s">
        <v>150</v>
      </c>
      <c r="C11" s="78">
        <v>9.166582522539036</v>
      </c>
      <c r="D11" s="78">
        <v>27.540252119879881</v>
      </c>
      <c r="E11" s="78">
        <v>10.567727871267074</v>
      </c>
      <c r="F11" s="78"/>
      <c r="G11" s="78">
        <v>3.4232118339567941</v>
      </c>
      <c r="H11" s="83">
        <f t="shared" si="0"/>
        <v>12.674443586910696</v>
      </c>
      <c r="I11" s="86">
        <f t="shared" si="1"/>
        <v>5.1907039715183503</v>
      </c>
      <c r="J11" s="4"/>
      <c r="K11" s="4"/>
      <c r="L11" s="4"/>
      <c r="M11" s="4"/>
      <c r="N11" s="4"/>
      <c r="O11" s="4"/>
      <c r="P11" s="4"/>
    </row>
    <row r="12" spans="1:16" x14ac:dyDescent="0.3">
      <c r="J12" s="4"/>
    </row>
    <row r="13" spans="1:16" x14ac:dyDescent="0.3">
      <c r="J13" s="4"/>
    </row>
    <row r="14" spans="1:16" x14ac:dyDescent="0.3">
      <c r="J14" s="4"/>
    </row>
    <row r="15" spans="1:16" x14ac:dyDescent="0.3">
      <c r="J15" s="4"/>
    </row>
    <row r="16" spans="1:16" x14ac:dyDescent="0.3">
      <c r="C16" s="46"/>
      <c r="D16" s="46"/>
      <c r="E16" s="46"/>
      <c r="F16" s="46"/>
      <c r="G16" s="46"/>
      <c r="H16" s="4"/>
      <c r="I16" s="4"/>
      <c r="J16" s="4"/>
    </row>
    <row r="17" spans="3:16" x14ac:dyDescent="0.3">
      <c r="C17" s="46"/>
      <c r="D17" s="46"/>
      <c r="E17" s="46"/>
      <c r="F17" s="46"/>
      <c r="G17" s="46"/>
      <c r="H17" s="4"/>
      <c r="I17" s="4"/>
      <c r="J17" s="4"/>
    </row>
    <row r="18" spans="3:16" x14ac:dyDescent="0.3">
      <c r="C18" s="46"/>
      <c r="D18" s="46"/>
      <c r="E18" s="46"/>
      <c r="F18" s="46"/>
      <c r="G18" s="46"/>
      <c r="H18" s="4"/>
      <c r="I18" s="4"/>
      <c r="J18" s="4"/>
    </row>
    <row r="19" spans="3:16" x14ac:dyDescent="0.3">
      <c r="J19" s="4"/>
    </row>
    <row r="20" spans="3:16" x14ac:dyDescent="0.3">
      <c r="H20" s="4"/>
      <c r="I20" s="4"/>
      <c r="J20" s="4"/>
      <c r="K20" s="4"/>
      <c r="L20" s="4"/>
      <c r="M20" s="4"/>
      <c r="N20" s="4"/>
      <c r="O20" s="4"/>
      <c r="P20" s="4"/>
    </row>
    <row r="21" spans="3:16" x14ac:dyDescent="0.3">
      <c r="J21" s="4"/>
      <c r="K21" s="4"/>
      <c r="L21" s="4"/>
      <c r="M21" s="4"/>
      <c r="N21" s="4"/>
      <c r="O21" s="4"/>
      <c r="P21" s="4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11E79-3528-498F-B7FA-4955B1B9A88C}">
  <dimension ref="A1:Q22"/>
  <sheetViews>
    <sheetView zoomScale="55" zoomScaleNormal="55" workbookViewId="0">
      <selection activeCell="H29" sqref="H29"/>
    </sheetView>
  </sheetViews>
  <sheetFormatPr baseColWidth="10" defaultRowHeight="14.4" x14ac:dyDescent="0.3"/>
  <cols>
    <col min="2" max="2" width="24.6640625" customWidth="1"/>
  </cols>
  <sheetData>
    <row r="1" spans="1:17" x14ac:dyDescent="0.3">
      <c r="A1" s="75" t="s">
        <v>102</v>
      </c>
      <c r="B1" s="50"/>
      <c r="C1" s="1" t="s">
        <v>97</v>
      </c>
      <c r="D1" s="1" t="s">
        <v>98</v>
      </c>
      <c r="E1" s="1" t="s">
        <v>99</v>
      </c>
      <c r="F1" s="1" t="s">
        <v>100</v>
      </c>
      <c r="G1" s="1" t="s">
        <v>101</v>
      </c>
      <c r="H1" s="81" t="s">
        <v>103</v>
      </c>
      <c r="I1" s="84" t="s">
        <v>6</v>
      </c>
      <c r="J1" s="37"/>
      <c r="K1" s="50" t="s">
        <v>104</v>
      </c>
      <c r="L1" s="50" t="s">
        <v>6</v>
      </c>
      <c r="M1" s="50" t="s">
        <v>105</v>
      </c>
      <c r="N1" s="50" t="s">
        <v>6</v>
      </c>
      <c r="O1" s="50" t="s">
        <v>106</v>
      </c>
      <c r="P1" s="50" t="s">
        <v>6</v>
      </c>
    </row>
    <row r="2" spans="1:17" x14ac:dyDescent="0.3">
      <c r="A2" s="38" t="s">
        <v>138</v>
      </c>
      <c r="B2" s="79" t="s">
        <v>141</v>
      </c>
      <c r="C2" s="46">
        <v>8.9832907421088251E-2</v>
      </c>
      <c r="D2" s="46">
        <v>8.7643531513051778E-2</v>
      </c>
      <c r="E2" s="46">
        <v>0.10935050992765745</v>
      </c>
      <c r="F2" s="46">
        <v>0.10367566831019405</v>
      </c>
      <c r="G2" s="46">
        <v>9.4490532173235484E-2</v>
      </c>
      <c r="H2" s="82">
        <f t="shared" ref="H2:H11" si="0">AVERAGE(C2:G2)</f>
        <v>9.6998629869045408E-2</v>
      </c>
      <c r="I2" s="85">
        <f t="shared" ref="I2:I11" si="1">_xlfn.STDEV.S(C2:G2)/SQRT(COUNT(C2:G2))</f>
        <v>4.1370749378643931E-3</v>
      </c>
      <c r="J2" s="4"/>
      <c r="K2" s="39">
        <f>SUM(H2:H3)</f>
        <v>0.56433408926967688</v>
      </c>
      <c r="L2" s="39">
        <f>_xlfn.STDEV.S(H2:H3)/SQRT(COUNT(H2:H3))</f>
        <v>0.18516841476579293</v>
      </c>
      <c r="M2" s="39">
        <f>SUM(H4:H8)</f>
        <v>2.0741857919282145</v>
      </c>
      <c r="N2" s="39">
        <f>_xlfn.STDEV.S(H4:H8)/SQRT(COUNT(H4:H8))</f>
        <v>8.9100586085030908E-2</v>
      </c>
      <c r="O2" s="39">
        <f>SUM(H9:H11)</f>
        <v>3.361608503471865</v>
      </c>
      <c r="P2" s="39">
        <f>_xlfn.STDEV.S(H9:H11)/SQRT(COUNT(H9:H11))</f>
        <v>0.47545233830396616</v>
      </c>
    </row>
    <row r="3" spans="1:17" x14ac:dyDescent="0.3">
      <c r="A3" s="50"/>
      <c r="B3" s="80" t="s">
        <v>142</v>
      </c>
      <c r="C3" s="78">
        <v>0.62681187893521506</v>
      </c>
      <c r="D3" s="78">
        <v>0.4585935950413445</v>
      </c>
      <c r="E3" s="78">
        <v>0.44496663615353477</v>
      </c>
      <c r="F3" s="78">
        <v>0.44677995969426498</v>
      </c>
      <c r="G3" s="78">
        <v>0.3595252271787977</v>
      </c>
      <c r="H3" s="83">
        <f t="shared" si="0"/>
        <v>0.46733545940063143</v>
      </c>
      <c r="I3" s="86">
        <f t="shared" si="1"/>
        <v>4.3620572883337226E-2</v>
      </c>
      <c r="J3" s="4"/>
      <c r="K3" s="4"/>
      <c r="L3" s="4"/>
      <c r="M3" s="4"/>
      <c r="N3" s="4"/>
      <c r="O3" s="4"/>
      <c r="P3" s="4"/>
      <c r="Q3" s="4"/>
    </row>
    <row r="4" spans="1:17" x14ac:dyDescent="0.3">
      <c r="A4" s="38" t="s">
        <v>139</v>
      </c>
      <c r="B4" s="79" t="s">
        <v>143</v>
      </c>
      <c r="C4" s="46">
        <v>0.31580891875774936</v>
      </c>
      <c r="D4" s="46">
        <v>0.30477415953814996</v>
      </c>
      <c r="E4" s="46">
        <v>0.34396800000729194</v>
      </c>
      <c r="F4" s="46">
        <v>0.33203929436776131</v>
      </c>
      <c r="G4" s="46">
        <v>0.25614938253417613</v>
      </c>
      <c r="H4" s="82">
        <f t="shared" si="0"/>
        <v>0.31054795104102573</v>
      </c>
      <c r="I4" s="85">
        <f t="shared" si="1"/>
        <v>1.5164096109107114E-2</v>
      </c>
      <c r="J4" s="4"/>
      <c r="K4" s="4"/>
      <c r="L4" s="4"/>
      <c r="M4" s="4"/>
      <c r="N4" s="4"/>
      <c r="O4" s="4"/>
      <c r="P4" s="4"/>
      <c r="Q4" s="4"/>
    </row>
    <row r="5" spans="1:17" x14ac:dyDescent="0.3">
      <c r="A5" s="38"/>
      <c r="B5" s="79" t="s">
        <v>144</v>
      </c>
      <c r="C5" s="46">
        <v>0.48909063723530577</v>
      </c>
      <c r="D5" s="46">
        <v>0.47536517513618365</v>
      </c>
      <c r="E5" s="46">
        <v>0.72133738036479766</v>
      </c>
      <c r="F5" s="46">
        <v>0.63868351107988885</v>
      </c>
      <c r="G5" s="46">
        <v>0.6323633754580601</v>
      </c>
      <c r="H5" s="82">
        <f t="shared" si="0"/>
        <v>0.59136801585484722</v>
      </c>
      <c r="I5" s="85">
        <f t="shared" si="1"/>
        <v>4.7290978283702656E-2</v>
      </c>
      <c r="J5" s="4"/>
      <c r="K5" s="4"/>
      <c r="L5" s="4"/>
      <c r="M5" s="4"/>
      <c r="N5" s="4"/>
      <c r="O5" s="4"/>
      <c r="P5" s="4"/>
      <c r="Q5" s="4"/>
    </row>
    <row r="6" spans="1:17" x14ac:dyDescent="0.3">
      <c r="A6" s="38"/>
      <c r="B6" s="79" t="s">
        <v>145</v>
      </c>
      <c r="C6" s="46">
        <v>0.7576830925537279</v>
      </c>
      <c r="D6" s="46">
        <v>0.55343391582967094</v>
      </c>
      <c r="E6" s="46">
        <v>0.27000564998439702</v>
      </c>
      <c r="F6" s="46">
        <v>0.28147480337451219</v>
      </c>
      <c r="G6" s="46">
        <v>0.70236966368444831</v>
      </c>
      <c r="H6" s="82">
        <f t="shared" si="0"/>
        <v>0.51299342508535128</v>
      </c>
      <c r="I6" s="85">
        <f t="shared" si="1"/>
        <v>0.10247335201181984</v>
      </c>
      <c r="J6" s="4"/>
      <c r="K6" s="4"/>
      <c r="L6" s="4"/>
      <c r="M6" s="4"/>
      <c r="N6" s="4"/>
      <c r="O6" s="4"/>
      <c r="P6" s="4"/>
      <c r="Q6" s="4"/>
    </row>
    <row r="7" spans="1:17" x14ac:dyDescent="0.3">
      <c r="A7" s="38"/>
      <c r="B7" s="79" t="s">
        <v>146</v>
      </c>
      <c r="C7" s="46">
        <v>0.11815224111226418</v>
      </c>
      <c r="D7" s="46">
        <v>8.705976093952883E-2</v>
      </c>
      <c r="E7" s="46">
        <v>0.13128352250321546</v>
      </c>
      <c r="F7" s="46">
        <v>0.11701993488873264</v>
      </c>
      <c r="G7" s="46">
        <v>0.11888206183987603</v>
      </c>
      <c r="H7" s="82">
        <f t="shared" si="0"/>
        <v>0.11447950425672342</v>
      </c>
      <c r="I7" s="85">
        <f t="shared" si="1"/>
        <v>7.326467941267293E-3</v>
      </c>
      <c r="J7" s="4"/>
      <c r="K7" s="4"/>
      <c r="L7" s="4"/>
      <c r="M7" s="4"/>
      <c r="N7" s="4"/>
      <c r="O7" s="4"/>
      <c r="P7" s="4"/>
      <c r="Q7" s="4"/>
    </row>
    <row r="8" spans="1:17" x14ac:dyDescent="0.3">
      <c r="A8" s="50"/>
      <c r="B8" s="80" t="s">
        <v>147</v>
      </c>
      <c r="C8" s="78">
        <v>0.31089505051022553</v>
      </c>
      <c r="D8" s="78">
        <v>0.58016933271070881</v>
      </c>
      <c r="E8" s="78">
        <v>0.61175941240092913</v>
      </c>
      <c r="F8" s="78">
        <v>0.62213483980689521</v>
      </c>
      <c r="G8" s="78">
        <v>0.59902584302257667</v>
      </c>
      <c r="H8" s="83">
        <f t="shared" si="0"/>
        <v>0.54479689569026712</v>
      </c>
      <c r="I8" s="86">
        <f t="shared" si="1"/>
        <v>5.8892782856889841E-2</v>
      </c>
      <c r="J8" s="4"/>
      <c r="K8" s="4"/>
      <c r="L8" s="4"/>
      <c r="M8" s="4"/>
      <c r="N8" s="4"/>
      <c r="O8" s="4"/>
      <c r="P8" s="4"/>
      <c r="Q8" s="4"/>
    </row>
    <row r="9" spans="1:17" x14ac:dyDescent="0.3">
      <c r="A9" s="38" t="s">
        <v>140</v>
      </c>
      <c r="B9" s="79" t="s">
        <v>148</v>
      </c>
      <c r="C9" s="46">
        <v>0.68081188863169761</v>
      </c>
      <c r="D9" s="46">
        <v>1.3244456732699879</v>
      </c>
      <c r="E9" s="46">
        <v>2.0107253247991159</v>
      </c>
      <c r="F9" s="46">
        <v>1.5583970527474098</v>
      </c>
      <c r="G9" s="46">
        <v>1.5226806806465809</v>
      </c>
      <c r="H9" s="82">
        <f t="shared" si="0"/>
        <v>1.4194121240189583</v>
      </c>
      <c r="I9" s="85">
        <f t="shared" si="1"/>
        <v>0.21612281706248121</v>
      </c>
      <c r="J9" s="4"/>
      <c r="K9" s="4"/>
      <c r="L9" s="4"/>
      <c r="M9" s="4"/>
      <c r="N9" s="4"/>
      <c r="O9" s="4"/>
      <c r="P9" s="4"/>
      <c r="Q9" s="4"/>
    </row>
    <row r="10" spans="1:17" x14ac:dyDescent="0.3">
      <c r="A10" s="38"/>
      <c r="B10" s="79" t="s">
        <v>149</v>
      </c>
      <c r="C10" s="46">
        <v>1.7339423781431118</v>
      </c>
      <c r="D10" s="46">
        <v>0.99104556170959623</v>
      </c>
      <c r="E10" s="46">
        <v>2.1475778693633467</v>
      </c>
      <c r="F10" s="46">
        <v>2.0821004069493045</v>
      </c>
      <c r="G10" s="46">
        <v>1.8096917361603022</v>
      </c>
      <c r="H10" s="82">
        <f t="shared" si="0"/>
        <v>1.7528715904651322</v>
      </c>
      <c r="I10" s="85">
        <f t="shared" si="1"/>
        <v>0.20593086246731346</v>
      </c>
      <c r="J10" s="4"/>
      <c r="K10" s="4"/>
      <c r="L10" s="4"/>
      <c r="M10" s="4"/>
      <c r="N10" s="4"/>
      <c r="O10" s="4"/>
      <c r="P10" s="4"/>
      <c r="Q10" s="4"/>
    </row>
    <row r="11" spans="1:17" x14ac:dyDescent="0.3">
      <c r="A11" s="50"/>
      <c r="B11" s="80" t="s">
        <v>150</v>
      </c>
      <c r="C11" s="78">
        <v>0.48188804505829197</v>
      </c>
      <c r="D11" s="78">
        <v>5.8272400651885062E-2</v>
      </c>
      <c r="E11" s="78">
        <v>0.13505012742439679</v>
      </c>
      <c r="F11" s="78">
        <v>0.17218421464139821</v>
      </c>
      <c r="G11" s="78">
        <v>9.9229157162898221E-2</v>
      </c>
      <c r="H11" s="83">
        <f t="shared" si="0"/>
        <v>0.18932478898777408</v>
      </c>
      <c r="I11" s="86">
        <f t="shared" si="1"/>
        <v>7.5539641361933405E-2</v>
      </c>
      <c r="J11" s="4"/>
      <c r="K11" s="4"/>
      <c r="L11" s="4"/>
      <c r="M11" s="4"/>
      <c r="N11" s="4"/>
      <c r="O11" s="4"/>
      <c r="P11" s="4"/>
      <c r="Q11" s="4"/>
    </row>
    <row r="12" spans="1:17" x14ac:dyDescent="0.3">
      <c r="J12" s="4"/>
      <c r="K12" s="4"/>
      <c r="L12" s="4"/>
      <c r="M12" s="4"/>
      <c r="N12" s="4"/>
      <c r="O12" s="4"/>
      <c r="P12" s="4"/>
      <c r="Q12" s="4"/>
    </row>
    <row r="13" spans="1:17" x14ac:dyDescent="0.3">
      <c r="J13" s="4"/>
      <c r="K13" s="4"/>
    </row>
    <row r="14" spans="1:17" x14ac:dyDescent="0.3">
      <c r="B14" s="49"/>
      <c r="C14" s="46"/>
      <c r="D14" s="46"/>
      <c r="E14" s="46"/>
      <c r="F14" s="46"/>
      <c r="G14" s="46"/>
      <c r="H14" s="4"/>
      <c r="I14" s="4"/>
      <c r="J14" s="4"/>
      <c r="K14" s="4"/>
    </row>
    <row r="15" spans="1:17" x14ac:dyDescent="0.3">
      <c r="B15" s="49"/>
      <c r="C15" s="46"/>
      <c r="D15" s="46"/>
      <c r="E15" s="46"/>
      <c r="F15" s="46"/>
      <c r="G15" s="46"/>
      <c r="H15" s="4"/>
      <c r="I15" s="4"/>
      <c r="J15" s="4"/>
      <c r="K15" s="4"/>
    </row>
    <row r="16" spans="1:17" x14ac:dyDescent="0.3">
      <c r="B16" s="49"/>
      <c r="C16" s="46"/>
      <c r="D16" s="46"/>
      <c r="E16" s="46"/>
      <c r="F16" s="46"/>
      <c r="G16" s="46"/>
      <c r="H16" s="4"/>
      <c r="I16" s="4"/>
      <c r="J16" s="4"/>
      <c r="K16" s="4"/>
    </row>
    <row r="17" spans="2:11" x14ac:dyDescent="0.3">
      <c r="B17" s="49"/>
      <c r="C17" s="46"/>
      <c r="D17" s="46"/>
      <c r="E17" s="46"/>
      <c r="F17" s="46"/>
      <c r="G17" s="46"/>
      <c r="H17" s="4"/>
      <c r="I17" s="4"/>
      <c r="J17" s="4"/>
      <c r="K17" s="4"/>
    </row>
    <row r="18" spans="2:11" x14ac:dyDescent="0.3">
      <c r="B18" s="49"/>
      <c r="C18" s="46"/>
      <c r="D18" s="46"/>
      <c r="E18" s="46"/>
      <c r="F18" s="46"/>
      <c r="G18" s="46"/>
      <c r="H18" s="39"/>
      <c r="I18" s="39"/>
      <c r="J18" s="4"/>
      <c r="K18" s="4"/>
    </row>
    <row r="19" spans="2:11" x14ac:dyDescent="0.3">
      <c r="H19" s="39"/>
      <c r="I19" s="39"/>
      <c r="J19" s="4"/>
      <c r="K19" s="4"/>
    </row>
    <row r="20" spans="2:11" x14ac:dyDescent="0.3">
      <c r="J20" s="4"/>
      <c r="K20" s="4"/>
    </row>
    <row r="21" spans="2:11" x14ac:dyDescent="0.3">
      <c r="H21" s="4"/>
      <c r="I21" s="4"/>
      <c r="J21" s="4"/>
      <c r="K21" s="4"/>
    </row>
    <row r="22" spans="2:11" x14ac:dyDescent="0.3">
      <c r="B22" s="38"/>
      <c r="C22" s="4"/>
      <c r="D22" s="4"/>
      <c r="E22" s="4"/>
      <c r="F22" s="4"/>
      <c r="G22" s="4"/>
      <c r="H22" s="4"/>
      <c r="I22" s="4"/>
      <c r="J22" s="4"/>
      <c r="K22" s="4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9792-5E0F-4086-B4FB-99EB5C35D785}">
  <dimension ref="A1:AN75"/>
  <sheetViews>
    <sheetView tabSelected="1" topLeftCell="A52" zoomScale="40" zoomScaleNormal="40" workbookViewId="0">
      <selection activeCell="J50" sqref="J50:J57"/>
    </sheetView>
  </sheetViews>
  <sheetFormatPr baseColWidth="10" defaultRowHeight="14.4" x14ac:dyDescent="0.3"/>
  <cols>
    <col min="1" max="1" width="22.88671875" customWidth="1"/>
    <col min="2" max="2" width="16.44140625" customWidth="1"/>
  </cols>
  <sheetData>
    <row r="1" spans="1:40" x14ac:dyDescent="0.3">
      <c r="D1" s="23" t="s">
        <v>19</v>
      </c>
      <c r="E1" s="23"/>
      <c r="F1" s="23"/>
      <c r="G1" s="23"/>
      <c r="H1" s="23"/>
    </row>
    <row r="2" spans="1:40" ht="16.2" x14ac:dyDescent="0.3">
      <c r="D2" s="24" t="s">
        <v>34</v>
      </c>
      <c r="E2" s="23" t="s">
        <v>35</v>
      </c>
      <c r="F2" s="23"/>
      <c r="G2" s="23"/>
      <c r="H2" s="23"/>
      <c r="I2" s="24"/>
      <c r="J2" s="23"/>
      <c r="K2" s="23"/>
      <c r="L2" s="23"/>
    </row>
    <row r="3" spans="1:40" x14ac:dyDescent="0.3">
      <c r="C3" t="s">
        <v>20</v>
      </c>
      <c r="D3">
        <f>PI()*6^2</f>
        <v>113.09733552923255</v>
      </c>
      <c r="E3">
        <f>D3*10^-6</f>
        <v>1.1309733552923255E-4</v>
      </c>
    </row>
    <row r="4" spans="1:40" ht="16.2" x14ac:dyDescent="0.3">
      <c r="E4" s="1" t="s">
        <v>21</v>
      </c>
      <c r="F4" s="1"/>
      <c r="G4" s="1"/>
      <c r="H4" s="1"/>
      <c r="I4" s="1" t="s">
        <v>36</v>
      </c>
      <c r="J4" s="1"/>
      <c r="K4" s="1"/>
    </row>
    <row r="5" spans="1:40" x14ac:dyDescent="0.3">
      <c r="A5" s="1" t="s">
        <v>22</v>
      </c>
      <c r="B5" s="1" t="s">
        <v>23</v>
      </c>
      <c r="C5" s="1" t="s">
        <v>24</v>
      </c>
      <c r="D5" s="1"/>
      <c r="E5" s="1" t="s">
        <v>25</v>
      </c>
      <c r="F5" s="1" t="s">
        <v>26</v>
      </c>
      <c r="G5" s="1" t="s">
        <v>27</v>
      </c>
      <c r="H5" s="1"/>
      <c r="I5" s="1" t="s">
        <v>25</v>
      </c>
      <c r="J5" s="1" t="s">
        <v>26</v>
      </c>
      <c r="K5" s="1" t="s">
        <v>27</v>
      </c>
      <c r="L5" s="1"/>
      <c r="M5" s="1"/>
      <c r="N5" s="1"/>
      <c r="O5" s="1" t="s">
        <v>25</v>
      </c>
      <c r="P5" s="1"/>
      <c r="Q5" s="1"/>
      <c r="R5" s="1"/>
      <c r="S5" s="1"/>
      <c r="T5" s="1"/>
      <c r="U5" s="1"/>
      <c r="V5" s="1" t="s">
        <v>26</v>
      </c>
      <c r="W5" s="1"/>
      <c r="X5" s="1"/>
      <c r="Y5" s="1"/>
      <c r="Z5" s="1"/>
      <c r="AA5" s="1" t="s">
        <v>27</v>
      </c>
      <c r="AB5" s="1"/>
      <c r="AD5" t="s">
        <v>133</v>
      </c>
      <c r="AN5" t="s">
        <v>134</v>
      </c>
    </row>
    <row r="6" spans="1:40" ht="15" thickBot="1" x14ac:dyDescent="0.35">
      <c r="A6" s="25"/>
      <c r="B6" s="25"/>
      <c r="C6" s="25" t="s">
        <v>28</v>
      </c>
      <c r="D6" s="25" t="s">
        <v>29</v>
      </c>
      <c r="E6" s="26">
        <v>1.9990000000000001</v>
      </c>
      <c r="F6" s="25">
        <v>1.998</v>
      </c>
      <c r="G6" s="25"/>
      <c r="H6" s="25"/>
      <c r="I6" s="25"/>
      <c r="J6" s="25"/>
      <c r="K6" s="25"/>
      <c r="L6" s="25"/>
      <c r="M6" s="25"/>
      <c r="N6" s="25" t="s">
        <v>37</v>
      </c>
      <c r="O6" s="25" t="s">
        <v>5</v>
      </c>
      <c r="P6" s="25" t="s">
        <v>30</v>
      </c>
      <c r="Q6" s="25" t="s">
        <v>6</v>
      </c>
      <c r="R6" s="25" t="s">
        <v>7</v>
      </c>
      <c r="S6" s="25"/>
      <c r="T6" s="25" t="s">
        <v>5</v>
      </c>
      <c r="U6" s="25" t="s">
        <v>30</v>
      </c>
      <c r="V6" s="25" t="s">
        <v>6</v>
      </c>
      <c r="W6" s="25" t="s">
        <v>7</v>
      </c>
      <c r="X6" s="25"/>
      <c r="Y6" s="25" t="s">
        <v>5</v>
      </c>
      <c r="Z6" s="25" t="s">
        <v>30</v>
      </c>
      <c r="AA6" s="25" t="s">
        <v>6</v>
      </c>
      <c r="AB6" s="25" t="s">
        <v>7</v>
      </c>
    </row>
    <row r="7" spans="1:40" x14ac:dyDescent="0.3">
      <c r="A7" t="s">
        <v>31</v>
      </c>
      <c r="B7" t="s">
        <v>32</v>
      </c>
      <c r="C7">
        <v>1</v>
      </c>
      <c r="E7" s="29">
        <v>3.4980000000000002</v>
      </c>
      <c r="F7" s="29">
        <v>3.177</v>
      </c>
      <c r="G7">
        <f t="shared" ref="G7:G26" si="0">E7-F7</f>
        <v>0.32100000000000017</v>
      </c>
      <c r="I7" s="2">
        <f t="shared" ref="I7:I26" si="1">E7*10^-3/E$3</f>
        <v>30.929110607524997</v>
      </c>
      <c r="J7" s="2">
        <f t="shared" ref="J7:J26" si="2">F7*10^-3/E$3</f>
        <v>28.09084745571953</v>
      </c>
      <c r="K7" s="2">
        <f t="shared" ref="K7:K26" si="3">G7*10^-3/E$3</f>
        <v>2.8382631518054686</v>
      </c>
      <c r="L7" s="30"/>
      <c r="M7" t="str">
        <f>A7</f>
        <v>Apple</v>
      </c>
      <c r="N7" t="str">
        <f>B7</f>
        <v>Natural russet</v>
      </c>
      <c r="O7" s="2">
        <f>AVERAGE(I7:I16)</f>
        <v>40.168055054009528</v>
      </c>
      <c r="P7" s="2">
        <f>MEDIAN(I7:I16)</f>
        <v>39.810840626181047</v>
      </c>
      <c r="Q7" s="2">
        <f>_xlfn.STDEV.S(I7:I16)/SQRT(COUNT(I7:I16))</f>
        <v>1.6828967753250097</v>
      </c>
      <c r="R7" s="2">
        <f>_xlfn.STDEV.S(I7:I16)/O7*100</f>
        <v>13.248803980735605</v>
      </c>
      <c r="T7" s="2">
        <f>AVERAGE(J7:J16)</f>
        <v>37.420863897417746</v>
      </c>
      <c r="U7" s="2">
        <f>MEDIAN(J7:J16)</f>
        <v>37.109627564260265</v>
      </c>
      <c r="V7" s="2">
        <f>_xlfn.STDEV.S(J7:J16)/SQRT(COUNT(J7:J16))</f>
        <v>1.6644933524604373</v>
      </c>
      <c r="W7" s="2">
        <f>_xlfn.STDEV.S(J7:J16)/T7*100</f>
        <v>14.065923647336295</v>
      </c>
      <c r="Y7" s="2">
        <f>AVERAGE(K7:K16)</f>
        <v>2.7471911565917724</v>
      </c>
      <c r="Z7" s="2">
        <f>MEDIAN(K7:K16)</f>
        <v>2.7100550032036628</v>
      </c>
      <c r="AA7" s="2">
        <f>_xlfn.STDEV.S(K7:K16)/SQRT(COUNT(K7:K16))</f>
        <v>0.20254308147314107</v>
      </c>
      <c r="AB7" s="2">
        <f>_xlfn.STDEV.S(K7:K16)/Y7*100</f>
        <v>23.31463029892662</v>
      </c>
    </row>
    <row r="8" spans="1:40" x14ac:dyDescent="0.3">
      <c r="A8" s="30"/>
      <c r="C8">
        <v>2</v>
      </c>
      <c r="E8" s="29">
        <v>4.2750000000000004</v>
      </c>
      <c r="F8" s="29">
        <v>3.859</v>
      </c>
      <c r="G8">
        <f t="shared" si="0"/>
        <v>0.41600000000000037</v>
      </c>
      <c r="I8" s="2">
        <f t="shared" si="1"/>
        <v>37.799298984325148</v>
      </c>
      <c r="J8" s="2">
        <f t="shared" si="2"/>
        <v>34.121051410645784</v>
      </c>
      <c r="K8" s="2">
        <f t="shared" si="3"/>
        <v>3.6782475736793621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40" x14ac:dyDescent="0.3">
      <c r="A9" s="30"/>
      <c r="C9">
        <v>3</v>
      </c>
      <c r="E9" s="29">
        <v>4.13</v>
      </c>
      <c r="F9" s="29">
        <v>3.8279999999999998</v>
      </c>
      <c r="G9">
        <f t="shared" si="0"/>
        <v>0.30200000000000005</v>
      </c>
      <c r="I9" s="2">
        <f t="shared" si="1"/>
        <v>36.517217498307097</v>
      </c>
      <c r="J9" s="2">
        <f t="shared" si="2"/>
        <v>33.846951230876407</v>
      </c>
      <c r="K9" s="2">
        <f t="shared" si="3"/>
        <v>2.6702662674306894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40" x14ac:dyDescent="0.3">
      <c r="A10" s="30"/>
      <c r="C10">
        <v>4</v>
      </c>
      <c r="E10" s="29">
        <v>4.8040000000000003</v>
      </c>
      <c r="F10" s="29">
        <v>4.4930000000000003</v>
      </c>
      <c r="G10">
        <f t="shared" si="0"/>
        <v>0.31099999999999994</v>
      </c>
      <c r="I10" s="2">
        <f t="shared" si="1"/>
        <v>42.47668592297029</v>
      </c>
      <c r="J10" s="2">
        <f t="shared" si="2"/>
        <v>39.726842183993661</v>
      </c>
      <c r="K10" s="2">
        <f t="shared" si="3"/>
        <v>2.7498437389766361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40" x14ac:dyDescent="0.3">
      <c r="A11" s="30"/>
      <c r="C11">
        <v>5</v>
      </c>
      <c r="E11" s="29">
        <v>4.5629999999999997</v>
      </c>
      <c r="F11" s="29">
        <v>4.2080000000000002</v>
      </c>
      <c r="G11">
        <f t="shared" si="0"/>
        <v>0.35499999999999954</v>
      </c>
      <c r="I11" s="2">
        <f t="shared" si="1"/>
        <v>40.345778073795472</v>
      </c>
      <c r="J11" s="2">
        <f t="shared" si="2"/>
        <v>37.20688891837198</v>
      </c>
      <c r="K11" s="2">
        <f t="shared" si="3"/>
        <v>3.1388891554234872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</row>
    <row r="12" spans="1:40" x14ac:dyDescent="0.3">
      <c r="A12" s="30"/>
      <c r="C12">
        <v>6</v>
      </c>
      <c r="E12" s="29">
        <v>5.5940000000000003</v>
      </c>
      <c r="F12" s="29">
        <v>5.1609999999999996</v>
      </c>
      <c r="G12">
        <f t="shared" si="0"/>
        <v>0.43300000000000072</v>
      </c>
      <c r="I12" s="2">
        <f t="shared" si="1"/>
        <v>49.461819536447919</v>
      </c>
      <c r="J12" s="2">
        <f t="shared" si="2"/>
        <v>45.633258960959544</v>
      </c>
      <c r="K12" s="2">
        <f t="shared" si="3"/>
        <v>3.8285605754883778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40" x14ac:dyDescent="0.3">
      <c r="A13" s="30"/>
      <c r="C13">
        <v>7</v>
      </c>
      <c r="E13" s="29">
        <v>5.2960000000000003</v>
      </c>
      <c r="F13" s="29">
        <v>5.0609999999999999</v>
      </c>
      <c r="G13">
        <f t="shared" si="0"/>
        <v>0.23500000000000032</v>
      </c>
      <c r="I13" s="2">
        <f t="shared" si="1"/>
        <v>46.826921034148768</v>
      </c>
      <c r="J13" s="2">
        <f t="shared" si="2"/>
        <v>44.749064832671245</v>
      </c>
      <c r="K13" s="2">
        <f t="shared" si="3"/>
        <v>2.0778562014775255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40" x14ac:dyDescent="0.3">
      <c r="A14" s="30"/>
      <c r="C14">
        <v>8</v>
      </c>
      <c r="E14" s="29">
        <v>4.4420000000000002</v>
      </c>
      <c r="F14" s="29">
        <v>4.1859999999999999</v>
      </c>
      <c r="G14">
        <f t="shared" si="0"/>
        <v>0.25600000000000023</v>
      </c>
      <c r="I14" s="2">
        <f t="shared" si="1"/>
        <v>39.275903178566622</v>
      </c>
      <c r="J14" s="2">
        <f t="shared" si="2"/>
        <v>37.012366210148549</v>
      </c>
      <c r="K14" s="2">
        <f t="shared" si="3"/>
        <v>2.2635369684180695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40" x14ac:dyDescent="0.3">
      <c r="A15" s="30"/>
      <c r="C15">
        <v>9</v>
      </c>
      <c r="E15" s="29">
        <v>4.68</v>
      </c>
      <c r="F15" s="29">
        <v>4.4450000000000003</v>
      </c>
      <c r="G15">
        <f t="shared" si="0"/>
        <v>0.23499999999999943</v>
      </c>
      <c r="I15" s="2">
        <f t="shared" si="1"/>
        <v>41.38028520389279</v>
      </c>
      <c r="J15" s="2">
        <f t="shared" si="2"/>
        <v>39.302429002415266</v>
      </c>
      <c r="K15" s="2">
        <f t="shared" si="3"/>
        <v>2.0778562014775175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spans="1:40" ht="15" thickBot="1" x14ac:dyDescent="0.35">
      <c r="A16" s="27"/>
      <c r="B16" s="27"/>
      <c r="C16" s="27">
        <v>10</v>
      </c>
      <c r="D16" s="27"/>
      <c r="E16" s="27">
        <v>4.1470000000000002</v>
      </c>
      <c r="F16" s="27">
        <v>3.9039999999999999</v>
      </c>
      <c r="G16" s="27">
        <f t="shared" si="0"/>
        <v>0.24300000000000033</v>
      </c>
      <c r="H16" s="27"/>
      <c r="I16" s="28">
        <f t="shared" si="1"/>
        <v>36.667530500116115</v>
      </c>
      <c r="J16" s="28">
        <f t="shared" si="2"/>
        <v>34.51893876837552</v>
      </c>
      <c r="K16" s="28">
        <f t="shared" si="3"/>
        <v>2.14859173174059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28" x14ac:dyDescent="0.3">
      <c r="A17" t="s">
        <v>31</v>
      </c>
      <c r="B17" s="30" t="s">
        <v>14</v>
      </c>
      <c r="C17">
        <v>1</v>
      </c>
      <c r="E17" s="29">
        <v>8.2729999999999997</v>
      </c>
      <c r="F17" s="29">
        <v>7.851</v>
      </c>
      <c r="G17">
        <f t="shared" si="0"/>
        <v>0.42199999999999971</v>
      </c>
      <c r="I17" s="2">
        <f t="shared" si="1"/>
        <v>73.149380233291666</v>
      </c>
      <c r="J17" s="2">
        <f t="shared" si="2"/>
        <v>69.418081011915021</v>
      </c>
      <c r="K17" s="2">
        <f t="shared" si="3"/>
        <v>3.7312992213766552</v>
      </c>
      <c r="L17" s="30"/>
      <c r="M17" t="str">
        <f>A17</f>
        <v>Apple</v>
      </c>
      <c r="N17" t="str">
        <f>B17</f>
        <v>Wounded</v>
      </c>
      <c r="O17" s="2">
        <f>AVERAGE(I17:I26)</f>
        <v>65.646108860637099</v>
      </c>
      <c r="P17" s="2">
        <f>MEDIAN(I17:I26)</f>
        <v>66.637290478448307</v>
      </c>
      <c r="Q17" s="2">
        <f>_xlfn.STDEV.S(I17:I26)/SQRT(COUNT(I17:I26))</f>
        <v>3.6176028824150719</v>
      </c>
      <c r="R17" s="2">
        <f>_xlfn.STDEV.S(I17:I26)/O17*100</f>
        <v>17.426569490520897</v>
      </c>
      <c r="T17" s="2">
        <f>AVERAGE(J17:J26)</f>
        <v>62.841445085706582</v>
      </c>
      <c r="U17" s="2">
        <f>MEDIAN(J17:J26)</f>
        <v>62.791046020394162</v>
      </c>
      <c r="V17" s="2">
        <f>_xlfn.STDEV.S(J17:J26)/SQRT(COUNT(J17:J26))</f>
        <v>3.532845510202085</v>
      </c>
      <c r="W17" s="2">
        <f>_xlfn.STDEV.S(J17:J26)/T17*100</f>
        <v>17.777819110463568</v>
      </c>
      <c r="Y17" s="2">
        <f>AVERAGE(K17:K26)</f>
        <v>2.804663774930511</v>
      </c>
      <c r="Z17" s="2">
        <f>MEDIAN(K17:K26)</f>
        <v>2.8471050930883504</v>
      </c>
      <c r="AA17" s="2">
        <f>_xlfn.STDEV.S(K17:K26)/SQRT(COUNT(K17:K26))</f>
        <v>0.27791090253729173</v>
      </c>
      <c r="AB17" s="2">
        <f>_xlfn.STDEV.S(K17:K26)/Y17*100</f>
        <v>31.334645046095893</v>
      </c>
    </row>
    <row r="18" spans="1:28" x14ac:dyDescent="0.3">
      <c r="A18" s="30"/>
      <c r="B18" s="30"/>
      <c r="C18">
        <v>2</v>
      </c>
      <c r="E18" s="29">
        <v>6.8860000000000001</v>
      </c>
      <c r="F18" s="29">
        <v>6.6520000000000001</v>
      </c>
      <c r="G18">
        <f t="shared" si="0"/>
        <v>0.23399999999999999</v>
      </c>
      <c r="I18" s="2">
        <f t="shared" si="1"/>
        <v>60.88560767393286</v>
      </c>
      <c r="J18" s="2">
        <f t="shared" si="2"/>
        <v>58.816593413738211</v>
      </c>
      <c r="K18" s="2">
        <f t="shared" si="3"/>
        <v>2.0690142601946393</v>
      </c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spans="1:28" x14ac:dyDescent="0.3">
      <c r="A19" s="30"/>
      <c r="B19" s="30"/>
      <c r="C19">
        <v>3</v>
      </c>
      <c r="E19" s="29">
        <v>7.9630000000000001</v>
      </c>
      <c r="F19" s="29">
        <v>7.7489999999999997</v>
      </c>
      <c r="G19">
        <f t="shared" si="0"/>
        <v>0.21400000000000041</v>
      </c>
      <c r="I19" s="2">
        <f t="shared" si="1"/>
        <v>70.408378435597925</v>
      </c>
      <c r="J19" s="2">
        <f t="shared" si="2"/>
        <v>68.516203001060944</v>
      </c>
      <c r="K19" s="2">
        <f t="shared" si="3"/>
        <v>1.8921754345369817</v>
      </c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</row>
    <row r="20" spans="1:28" x14ac:dyDescent="0.3">
      <c r="A20" s="30"/>
      <c r="B20" s="30"/>
      <c r="C20">
        <v>4</v>
      </c>
      <c r="E20" s="29">
        <v>9.8789999999999996</v>
      </c>
      <c r="F20" s="29">
        <v>9.5489999999999995</v>
      </c>
      <c r="G20">
        <f t="shared" si="0"/>
        <v>0.33000000000000007</v>
      </c>
      <c r="I20" s="2">
        <f t="shared" si="1"/>
        <v>87.349537933601894</v>
      </c>
      <c r="J20" s="2">
        <f t="shared" si="2"/>
        <v>84.431697310250485</v>
      </c>
      <c r="K20" s="2">
        <f t="shared" si="3"/>
        <v>2.9178406233514149</v>
      </c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  <row r="21" spans="1:28" x14ac:dyDescent="0.3">
      <c r="A21" s="30"/>
      <c r="B21" s="30"/>
      <c r="C21">
        <v>5</v>
      </c>
      <c r="E21" s="29">
        <v>7.7210000000000001</v>
      </c>
      <c r="F21" s="29">
        <v>7.2050000000000001</v>
      </c>
      <c r="G21">
        <f t="shared" si="0"/>
        <v>0.51600000000000001</v>
      </c>
      <c r="I21" s="2">
        <f t="shared" si="1"/>
        <v>68.268628645140225</v>
      </c>
      <c r="J21" s="2">
        <f t="shared" si="2"/>
        <v>63.706186943172561</v>
      </c>
      <c r="K21" s="2">
        <f t="shared" si="3"/>
        <v>4.5624417019676669</v>
      </c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:28" x14ac:dyDescent="0.3">
      <c r="A22" s="30"/>
      <c r="B22" s="30"/>
      <c r="C22">
        <v>6</v>
      </c>
      <c r="E22" s="29">
        <v>7.3520000000000003</v>
      </c>
      <c r="F22" s="29">
        <v>6.9980000000000002</v>
      </c>
      <c r="G22">
        <f t="shared" si="0"/>
        <v>0.35400000000000009</v>
      </c>
      <c r="I22" s="2">
        <f t="shared" si="1"/>
        <v>65.005952311756374</v>
      </c>
      <c r="J22" s="2">
        <f t="shared" si="2"/>
        <v>61.875905097615764</v>
      </c>
      <c r="K22" s="2">
        <f t="shared" si="3"/>
        <v>3.1300472141406095</v>
      </c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</row>
    <row r="23" spans="1:28" x14ac:dyDescent="0.3">
      <c r="A23" s="30"/>
      <c r="B23" s="30"/>
      <c r="C23">
        <v>7</v>
      </c>
      <c r="E23" s="29">
        <v>6.2569999999999997</v>
      </c>
      <c r="F23" s="29">
        <v>6.0679999999999996</v>
      </c>
      <c r="G23">
        <f t="shared" si="0"/>
        <v>0.18900000000000006</v>
      </c>
      <c r="I23" s="2">
        <f t="shared" si="1"/>
        <v>55.324026606999396</v>
      </c>
      <c r="J23" s="2">
        <f t="shared" si="2"/>
        <v>53.652899704534491</v>
      </c>
      <c r="K23" s="2">
        <f t="shared" si="3"/>
        <v>1.6711269024649018</v>
      </c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spans="1:28" x14ac:dyDescent="0.3">
      <c r="A24" s="30"/>
      <c r="B24" s="30"/>
      <c r="C24">
        <v>8</v>
      </c>
      <c r="E24" s="29">
        <v>8.2669999999999995</v>
      </c>
      <c r="F24" s="29">
        <v>7.9340000000000002</v>
      </c>
      <c r="G24">
        <f t="shared" si="0"/>
        <v>0.3329999999999993</v>
      </c>
      <c r="I24" s="2">
        <f t="shared" si="1"/>
        <v>73.096328585594378</v>
      </c>
      <c r="J24" s="2">
        <f t="shared" si="2"/>
        <v>70.15196213839431</v>
      </c>
      <c r="K24" s="2">
        <f t="shared" si="3"/>
        <v>2.9443664472000579</v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5" spans="1:28" x14ac:dyDescent="0.3">
      <c r="A25" s="30"/>
      <c r="B25" s="30"/>
      <c r="C25">
        <v>9</v>
      </c>
      <c r="E25" s="29">
        <v>5.351</v>
      </c>
      <c r="F25" s="29">
        <v>5.0369999999999999</v>
      </c>
      <c r="G25">
        <f t="shared" si="0"/>
        <v>0.31400000000000006</v>
      </c>
      <c r="I25" s="2">
        <f t="shared" si="1"/>
        <v>47.313227804707331</v>
      </c>
      <c r="J25" s="2">
        <f t="shared" si="2"/>
        <v>44.536858241882044</v>
      </c>
      <c r="K25" s="2">
        <f t="shared" si="3"/>
        <v>2.7763695628252858</v>
      </c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8" x14ac:dyDescent="0.3">
      <c r="A26" s="1"/>
      <c r="B26" s="1"/>
      <c r="C26" s="1">
        <v>10</v>
      </c>
      <c r="D26" s="1"/>
      <c r="E26" s="1">
        <v>6.2949999999999999</v>
      </c>
      <c r="F26" s="1">
        <v>6.0289999999999999</v>
      </c>
      <c r="G26" s="1">
        <f t="shared" si="0"/>
        <v>0.26600000000000001</v>
      </c>
      <c r="H26" s="1"/>
      <c r="I26" s="31">
        <f t="shared" si="1"/>
        <v>55.660020375748957</v>
      </c>
      <c r="J26" s="31">
        <f t="shared" si="2"/>
        <v>53.308063994502056</v>
      </c>
      <c r="K26" s="31">
        <f t="shared" si="3"/>
        <v>2.351956381246898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3">
      <c r="A27" t="s">
        <v>31</v>
      </c>
      <c r="B27" t="s">
        <v>15</v>
      </c>
      <c r="C27">
        <v>1</v>
      </c>
      <c r="E27">
        <v>1.4610000000000001</v>
      </c>
      <c r="F27">
        <v>1.2110000000000001</v>
      </c>
      <c r="G27" s="3">
        <f t="shared" ref="G27:G36" si="4">E27-F27</f>
        <v>0.25</v>
      </c>
      <c r="I27" s="2">
        <f t="shared" ref="I27:I36" si="5">E27*10^-3/E$3</f>
        <v>12.918076214292173</v>
      </c>
      <c r="J27" s="2">
        <f t="shared" ref="J27:J36" si="6">F27*10^-3/E$3</f>
        <v>10.707590893571403</v>
      </c>
      <c r="K27" s="2">
        <f t="shared" ref="K27:K36" si="7">G27*10^-3/E$3</f>
        <v>2.2104853207207689</v>
      </c>
      <c r="M27" t="str">
        <f>A27</f>
        <v>Apple</v>
      </c>
      <c r="N27" t="s">
        <v>15</v>
      </c>
      <c r="O27" s="2">
        <f>AVERAGE(I27:I36)</f>
        <v>13.495454980064437</v>
      </c>
      <c r="P27" s="2">
        <f>MEDIAN(I27:I36)</f>
        <v>13.656378311412908</v>
      </c>
      <c r="Q27" s="2">
        <f>_xlfn.STDEV.S(I27:I36)/SQRT(COUNT(I27:I36))</f>
        <v>0.2065352067635903</v>
      </c>
      <c r="R27" s="2">
        <f>_xlfn.STDEV.S(I27:I36)/O27*100</f>
        <v>4.8395676274090338</v>
      </c>
      <c r="T27" s="2">
        <f>AVERAGE(J27:J36)</f>
        <v>11.231033817518082</v>
      </c>
      <c r="U27" s="2">
        <f>MEDIAN(J27:J36)</f>
        <v>11.348631636580427</v>
      </c>
      <c r="V27" s="2">
        <f>_xlfn.STDEV.S(J27:J36)/SQRT(COUNT(J27:J36))</f>
        <v>0.18226127292480143</v>
      </c>
      <c r="W27" s="2">
        <f>_xlfn.STDEV.S(J27:J36)/T27*100</f>
        <v>5.1318583938813216</v>
      </c>
      <c r="Y27" s="2">
        <f>AVERAGE(K27:K36)</f>
        <v>2.2644211625463555</v>
      </c>
      <c r="Z27" s="2">
        <f>MEDIAN(K27:K36)</f>
        <v>2.2502740564937431</v>
      </c>
      <c r="AA27" s="2">
        <f>_xlfn.STDEV.S(K27:K36)/SQRT(COUNT(K27:K36))</f>
        <v>4.6404048876707259E-2</v>
      </c>
      <c r="AB27" s="2">
        <f>_xlfn.STDEV.S(K27:K36)/Y27*100</f>
        <v>6.4803531044180911</v>
      </c>
    </row>
    <row r="28" spans="1:28" x14ac:dyDescent="0.3">
      <c r="C28">
        <v>2</v>
      </c>
      <c r="E28">
        <v>1.5620000000000001</v>
      </c>
      <c r="F28">
        <v>1.3220000000000001</v>
      </c>
      <c r="G28" s="3">
        <f t="shared" si="4"/>
        <v>0.24</v>
      </c>
      <c r="I28" s="2">
        <f t="shared" si="5"/>
        <v>13.811112283863363</v>
      </c>
      <c r="J28" s="2">
        <f t="shared" si="6"/>
        <v>11.689046375971426</v>
      </c>
      <c r="K28" s="2">
        <f t="shared" si="7"/>
        <v>2.1220659078919382</v>
      </c>
    </row>
    <row r="29" spans="1:28" x14ac:dyDescent="0.3">
      <c r="C29">
        <v>3</v>
      </c>
      <c r="E29">
        <v>1.552</v>
      </c>
      <c r="F29">
        <v>1.288</v>
      </c>
      <c r="G29">
        <f t="shared" si="4"/>
        <v>0.26400000000000001</v>
      </c>
      <c r="I29" s="2">
        <f t="shared" si="5"/>
        <v>13.722692871034532</v>
      </c>
      <c r="J29" s="2">
        <f t="shared" si="6"/>
        <v>11.388420372353401</v>
      </c>
      <c r="K29" s="2">
        <f t="shared" si="7"/>
        <v>2.3342724986811318</v>
      </c>
    </row>
    <row r="30" spans="1:28" x14ac:dyDescent="0.3">
      <c r="C30">
        <v>4</v>
      </c>
      <c r="E30">
        <v>1.577</v>
      </c>
      <c r="F30">
        <v>1.319</v>
      </c>
      <c r="G30">
        <f t="shared" si="4"/>
        <v>0.25800000000000001</v>
      </c>
      <c r="I30" s="2">
        <f t="shared" si="5"/>
        <v>13.943741403106609</v>
      </c>
      <c r="J30" s="2">
        <f t="shared" si="6"/>
        <v>11.662520552122777</v>
      </c>
      <c r="K30" s="2">
        <f t="shared" si="7"/>
        <v>2.2812208509838334</v>
      </c>
    </row>
    <row r="31" spans="1:28" x14ac:dyDescent="0.3">
      <c r="C31">
        <v>5</v>
      </c>
      <c r="E31">
        <v>1.5369999999999999</v>
      </c>
      <c r="F31">
        <v>1.2789999999999999</v>
      </c>
      <c r="G31">
        <f t="shared" si="4"/>
        <v>0.25800000000000001</v>
      </c>
      <c r="I31" s="2">
        <f t="shared" si="5"/>
        <v>13.590063751791286</v>
      </c>
      <c r="J31" s="2">
        <f t="shared" si="6"/>
        <v>11.308842900807452</v>
      </c>
      <c r="K31" s="2">
        <f t="shared" si="7"/>
        <v>2.2812208509838334</v>
      </c>
    </row>
    <row r="32" spans="1:28" x14ac:dyDescent="0.3">
      <c r="C32">
        <v>6</v>
      </c>
      <c r="E32">
        <v>1.589</v>
      </c>
      <c r="F32">
        <v>1.341</v>
      </c>
      <c r="G32">
        <f t="shared" si="4"/>
        <v>0.248</v>
      </c>
      <c r="I32" s="2">
        <f t="shared" si="5"/>
        <v>14.049844698501206</v>
      </c>
      <c r="J32" s="2">
        <f t="shared" si="6"/>
        <v>11.857043260346202</v>
      </c>
      <c r="K32" s="2">
        <f t="shared" si="7"/>
        <v>2.1928014381550027</v>
      </c>
    </row>
    <row r="33" spans="1:30" x14ac:dyDescent="0.3">
      <c r="C33">
        <v>7</v>
      </c>
      <c r="E33">
        <v>1.639</v>
      </c>
      <c r="F33">
        <v>1.3420000000000001</v>
      </c>
      <c r="G33">
        <f t="shared" si="4"/>
        <v>0.29699999999999993</v>
      </c>
      <c r="I33" s="2">
        <f t="shared" si="5"/>
        <v>14.491941762645361</v>
      </c>
      <c r="J33" s="2">
        <f t="shared" si="6"/>
        <v>11.865885201629087</v>
      </c>
      <c r="K33" s="2">
        <f t="shared" si="7"/>
        <v>2.6260565610162727</v>
      </c>
    </row>
    <row r="34" spans="1:30" x14ac:dyDescent="0.3">
      <c r="C34">
        <v>8</v>
      </c>
      <c r="E34">
        <v>1.403</v>
      </c>
      <c r="F34">
        <v>1.1659999999999999</v>
      </c>
      <c r="G34">
        <f t="shared" si="4"/>
        <v>0.2370000000000001</v>
      </c>
      <c r="I34" s="2">
        <f t="shared" si="5"/>
        <v>12.405243619884953</v>
      </c>
      <c r="J34" s="2">
        <f t="shared" si="6"/>
        <v>10.309703535841665</v>
      </c>
      <c r="K34" s="2">
        <f t="shared" si="7"/>
        <v>2.0955400840432894</v>
      </c>
    </row>
    <row r="35" spans="1:30" x14ac:dyDescent="0.3">
      <c r="C35">
        <v>9</v>
      </c>
      <c r="E35">
        <v>1.4370000000000001</v>
      </c>
      <c r="F35">
        <v>1.181</v>
      </c>
      <c r="G35">
        <f t="shared" si="4"/>
        <v>0.25600000000000001</v>
      </c>
      <c r="I35" s="2">
        <f t="shared" si="5"/>
        <v>12.705869623502979</v>
      </c>
      <c r="J35" s="2">
        <f t="shared" si="6"/>
        <v>10.442332655084911</v>
      </c>
      <c r="K35" s="2">
        <f t="shared" si="7"/>
        <v>2.2635369684180668</v>
      </c>
      <c r="AD35" t="s">
        <v>135</v>
      </c>
    </row>
    <row r="36" spans="1:30" ht="15" thickBot="1" x14ac:dyDescent="0.35">
      <c r="A36" s="27"/>
      <c r="B36" s="27"/>
      <c r="C36" s="27">
        <v>10</v>
      </c>
      <c r="D36" s="27"/>
      <c r="E36" s="27">
        <v>1.506</v>
      </c>
      <c r="F36" s="27">
        <v>1.2529999999999999</v>
      </c>
      <c r="G36" s="27">
        <f t="shared" si="4"/>
        <v>0.25300000000000011</v>
      </c>
      <c r="H36" s="27"/>
      <c r="I36" s="28">
        <f t="shared" si="5"/>
        <v>13.315963572021911</v>
      </c>
      <c r="J36" s="28">
        <f t="shared" si="6"/>
        <v>11.078952427452492</v>
      </c>
      <c r="K36" s="28">
        <f t="shared" si="7"/>
        <v>2.237011144569419</v>
      </c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</row>
    <row r="37" spans="1:30" x14ac:dyDescent="0.3">
      <c r="B37" s="30"/>
      <c r="C37" s="30"/>
      <c r="D37" s="30"/>
      <c r="E37" s="30"/>
      <c r="F37" s="30"/>
      <c r="G37" s="30"/>
      <c r="H37" s="30"/>
      <c r="I37" s="32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</row>
    <row r="38" spans="1:30" ht="16.2" x14ac:dyDescent="0.3">
      <c r="A38" s="30" t="s">
        <v>33</v>
      </c>
      <c r="B38" s="30"/>
      <c r="C38" s="30" t="str">
        <f>O5</f>
        <v>CM</v>
      </c>
      <c r="D38" s="30" t="s">
        <v>38</v>
      </c>
      <c r="E38" s="30"/>
      <c r="F38" s="30"/>
      <c r="H38" s="30" t="str">
        <f>V5</f>
        <v>DCM</v>
      </c>
      <c r="I38" s="30" t="s">
        <v>38</v>
      </c>
      <c r="J38" s="30"/>
      <c r="K38" s="30"/>
      <c r="M38" s="30" t="str">
        <f>AA5</f>
        <v>Wax</v>
      </c>
      <c r="N38" s="30" t="s">
        <v>38</v>
      </c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</row>
    <row r="39" spans="1:30" x14ac:dyDescent="0.3">
      <c r="A39" s="1" t="s">
        <v>23</v>
      </c>
      <c r="B39" s="1"/>
      <c r="C39" s="1" t="str">
        <f>O6</f>
        <v>Mean</v>
      </c>
      <c r="D39" s="1" t="str">
        <f>Q6</f>
        <v>SE</v>
      </c>
      <c r="E39" s="1" t="str">
        <f>R6</f>
        <v>CV%</v>
      </c>
      <c r="F39" s="1"/>
      <c r="G39" s="1"/>
      <c r="H39" s="1" t="str">
        <f>T6</f>
        <v>Mean</v>
      </c>
      <c r="I39" s="1" t="str">
        <f>V6</f>
        <v>SE</v>
      </c>
      <c r="J39" s="1" t="str">
        <f>W6</f>
        <v>CV%</v>
      </c>
      <c r="K39" s="1"/>
      <c r="L39" s="1"/>
      <c r="M39" s="1" t="str">
        <f>Y6</f>
        <v>Mean</v>
      </c>
      <c r="N39" s="1" t="str">
        <f>AA6</f>
        <v>SE</v>
      </c>
      <c r="O39" s="1" t="str">
        <f>AB6</f>
        <v>CV%</v>
      </c>
      <c r="P39" s="1" t="s">
        <v>39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0" x14ac:dyDescent="0.3">
      <c r="A40" s="30" t="str">
        <f>M7</f>
        <v>Apple</v>
      </c>
      <c r="B40" s="30" t="str">
        <f>N7</f>
        <v>Natural russet</v>
      </c>
      <c r="C40" s="35">
        <f>O7</f>
        <v>40.168055054009528</v>
      </c>
      <c r="D40" s="33">
        <f>Q7</f>
        <v>1.6828967753250097</v>
      </c>
      <c r="E40" s="34">
        <f>R7</f>
        <v>13.248803980735605</v>
      </c>
      <c r="F40" s="30"/>
      <c r="H40" s="33">
        <f>T7</f>
        <v>37.420863897417746</v>
      </c>
      <c r="I40" s="33">
        <f>V7</f>
        <v>1.6644933524604373</v>
      </c>
      <c r="J40" s="34">
        <f>W7</f>
        <v>14.065923647336295</v>
      </c>
      <c r="K40" s="33"/>
      <c r="M40" s="33">
        <f>Y7</f>
        <v>2.7471911565917724</v>
      </c>
      <c r="N40" s="33">
        <f>AA7</f>
        <v>0.20254308147314107</v>
      </c>
      <c r="O40" s="34">
        <f>AB7</f>
        <v>23.31463029892662</v>
      </c>
      <c r="P40" s="33">
        <f t="shared" ref="P40:P41" si="8">M40/(C40/100)</f>
        <v>6.8392436549340747</v>
      </c>
      <c r="Q40" s="34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</row>
    <row r="41" spans="1:30" x14ac:dyDescent="0.3">
      <c r="A41" s="30" t="str">
        <f>M17</f>
        <v>Apple</v>
      </c>
      <c r="B41" s="30" t="str">
        <f>N17</f>
        <v>Wounded</v>
      </c>
      <c r="C41" s="35">
        <f>O17</f>
        <v>65.646108860637099</v>
      </c>
      <c r="D41" s="33">
        <f>Q17</f>
        <v>3.6176028824150719</v>
      </c>
      <c r="E41" s="34">
        <f>R17</f>
        <v>17.426569490520897</v>
      </c>
      <c r="F41" s="30"/>
      <c r="H41" s="33">
        <f>T17</f>
        <v>62.841445085706582</v>
      </c>
      <c r="I41" s="33">
        <f>V17</f>
        <v>3.532845510202085</v>
      </c>
      <c r="J41" s="34">
        <f>W17</f>
        <v>17.777819110463568</v>
      </c>
      <c r="K41" s="33"/>
      <c r="M41" s="33">
        <f>Y17</f>
        <v>2.804663774930511</v>
      </c>
      <c r="N41" s="33">
        <f>AA17</f>
        <v>0.27791090253729173</v>
      </c>
      <c r="O41" s="34">
        <f>AB17</f>
        <v>31.334645046095893</v>
      </c>
      <c r="P41" s="33">
        <f t="shared" si="8"/>
        <v>4.2723991164269162</v>
      </c>
      <c r="Q41" s="34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</row>
    <row r="42" spans="1:30" x14ac:dyDescent="0.3">
      <c r="A42" s="30" t="str">
        <f>M27</f>
        <v>Apple</v>
      </c>
      <c r="B42" s="30" t="str">
        <f>N27</f>
        <v>Control</v>
      </c>
      <c r="C42" s="35">
        <f>O27</f>
        <v>13.495454980064437</v>
      </c>
      <c r="D42" s="33">
        <f>Q27</f>
        <v>0.2065352067635903</v>
      </c>
      <c r="E42" s="34">
        <f>R27</f>
        <v>4.8395676274090338</v>
      </c>
      <c r="F42" s="30"/>
      <c r="H42" s="33">
        <f>T27</f>
        <v>11.231033817518082</v>
      </c>
      <c r="I42" s="33">
        <f>V27</f>
        <v>0.18226127292480143</v>
      </c>
      <c r="J42" s="34">
        <f>W27</f>
        <v>5.1318583938813216</v>
      </c>
      <c r="K42" s="33"/>
      <c r="M42" s="33">
        <f>Y27</f>
        <v>2.2644211625463555</v>
      </c>
      <c r="N42" s="33">
        <f>AA27</f>
        <v>4.6404048876707259E-2</v>
      </c>
      <c r="O42" s="34">
        <f>AB27</f>
        <v>6.4803531044180911</v>
      </c>
      <c r="P42" s="33">
        <f>M42/(C42/100)</f>
        <v>16.779139094542359</v>
      </c>
      <c r="Q42" s="34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</row>
    <row r="43" spans="1:30" x14ac:dyDescent="0.3">
      <c r="Q43" s="34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</row>
    <row r="44" spans="1:30" x14ac:dyDescent="0.3">
      <c r="A44" s="30"/>
      <c r="B44" s="30"/>
      <c r="C44" s="34"/>
      <c r="D44" s="34"/>
      <c r="E44" s="34"/>
      <c r="F44" s="34"/>
      <c r="G44" s="34"/>
      <c r="H44" s="34"/>
      <c r="I44" s="34"/>
      <c r="J44" s="30"/>
      <c r="K44" s="30"/>
      <c r="L44" s="30"/>
      <c r="M44" s="30"/>
      <c r="N44" s="34"/>
      <c r="O44" s="34"/>
      <c r="P44" s="34"/>
      <c r="Q44" s="34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</row>
    <row r="45" spans="1:30" x14ac:dyDescent="0.3">
      <c r="A45" s="30"/>
      <c r="B45" s="30"/>
      <c r="C45" s="30"/>
      <c r="D45" s="30"/>
      <c r="E45" s="30"/>
      <c r="F45" s="30"/>
      <c r="G45" s="30"/>
      <c r="H45" s="30"/>
      <c r="I45" s="32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</row>
    <row r="46" spans="1:30" x14ac:dyDescent="0.3">
      <c r="A46" s="30"/>
      <c r="B46" s="30"/>
      <c r="C46" s="30"/>
      <c r="D46" s="30"/>
      <c r="E46" s="30"/>
      <c r="F46" s="30"/>
      <c r="G46" s="30"/>
      <c r="H46" s="30"/>
      <c r="I46" s="32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</row>
    <row r="49" spans="1:1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3">
      <c r="A50" s="6"/>
      <c r="B50" s="7"/>
      <c r="C50" s="87" t="s">
        <v>18</v>
      </c>
      <c r="D50" s="87"/>
      <c r="E50" s="87"/>
      <c r="F50" s="87"/>
      <c r="G50" s="87"/>
      <c r="H50" s="87"/>
      <c r="I50" s="7"/>
      <c r="J50" s="8"/>
      <c r="K50" s="13"/>
    </row>
    <row r="51" spans="1:11" x14ac:dyDescent="0.3">
      <c r="A51" s="9" t="s">
        <v>0</v>
      </c>
      <c r="B51" s="10" t="s">
        <v>16</v>
      </c>
      <c r="C51" s="10" t="s">
        <v>1</v>
      </c>
      <c r="D51" s="10" t="s">
        <v>2</v>
      </c>
      <c r="E51" s="10" t="s">
        <v>3</v>
      </c>
      <c r="F51" s="10" t="s">
        <v>4</v>
      </c>
      <c r="G51" s="10" t="s">
        <v>17</v>
      </c>
      <c r="H51" s="10" t="s">
        <v>5</v>
      </c>
      <c r="I51" s="10" t="s">
        <v>6</v>
      </c>
      <c r="J51" s="11" t="s">
        <v>7</v>
      </c>
      <c r="K51" s="13"/>
    </row>
    <row r="52" spans="1:11" x14ac:dyDescent="0.3">
      <c r="A52" s="12"/>
      <c r="B52" s="13" t="s">
        <v>8</v>
      </c>
      <c r="C52" s="13">
        <v>2</v>
      </c>
      <c r="D52" s="13">
        <v>3</v>
      </c>
      <c r="E52" s="13">
        <v>3</v>
      </c>
      <c r="F52" s="13">
        <v>3</v>
      </c>
      <c r="G52" s="14">
        <f t="shared" ref="G52:G57" si="9">AVERAGE(C52:F52)</f>
        <v>2.75</v>
      </c>
      <c r="H52" s="15">
        <f>AVERAGE(G52:G57)</f>
        <v>3</v>
      </c>
      <c r="I52" s="16">
        <f>_xlfn.STDEV.S(G52:G57)/SQRT(COUNT(G52:G57))</f>
        <v>9.1287092917527693E-2</v>
      </c>
      <c r="J52" s="21">
        <f>_xlfn.STDEV.S(G52:G57)/H52*100</f>
        <v>7.4535599249992996</v>
      </c>
      <c r="K52" s="88"/>
    </row>
    <row r="53" spans="1:11" x14ac:dyDescent="0.3">
      <c r="A53" s="12"/>
      <c r="B53" s="13" t="s">
        <v>9</v>
      </c>
      <c r="C53" s="13">
        <v>2</v>
      </c>
      <c r="D53" s="13">
        <v>3</v>
      </c>
      <c r="E53" s="13">
        <v>3</v>
      </c>
      <c r="F53" s="13">
        <v>4</v>
      </c>
      <c r="G53" s="14">
        <f t="shared" si="9"/>
        <v>3</v>
      </c>
      <c r="H53" s="13"/>
      <c r="I53" s="13"/>
      <c r="J53" s="17"/>
      <c r="K53" s="13"/>
    </row>
    <row r="54" spans="1:11" x14ac:dyDescent="0.3">
      <c r="A54" s="12"/>
      <c r="B54" s="13" t="s">
        <v>10</v>
      </c>
      <c r="C54" s="13">
        <v>4</v>
      </c>
      <c r="D54" s="13">
        <v>3</v>
      </c>
      <c r="E54" s="13">
        <v>3</v>
      </c>
      <c r="F54" s="13">
        <v>3</v>
      </c>
      <c r="G54" s="14">
        <f t="shared" si="9"/>
        <v>3.25</v>
      </c>
      <c r="H54" s="13"/>
      <c r="I54" s="13"/>
      <c r="J54" s="17"/>
      <c r="K54" s="17"/>
    </row>
    <row r="55" spans="1:11" x14ac:dyDescent="0.3">
      <c r="A55" s="12"/>
      <c r="B55" s="13" t="s">
        <v>11</v>
      </c>
      <c r="C55" s="13">
        <v>3</v>
      </c>
      <c r="D55" s="13">
        <v>3</v>
      </c>
      <c r="E55" s="13">
        <v>3</v>
      </c>
      <c r="F55" s="13">
        <v>4</v>
      </c>
      <c r="G55" s="14">
        <f t="shared" si="9"/>
        <v>3.25</v>
      </c>
      <c r="H55" s="13"/>
      <c r="I55" s="13"/>
      <c r="J55" s="17"/>
      <c r="K55" s="17"/>
    </row>
    <row r="56" spans="1:11" x14ac:dyDescent="0.3">
      <c r="A56" s="12"/>
      <c r="B56" s="13" t="s">
        <v>12</v>
      </c>
      <c r="C56" s="13">
        <v>2</v>
      </c>
      <c r="D56" s="13">
        <v>3</v>
      </c>
      <c r="E56" s="13">
        <v>3</v>
      </c>
      <c r="F56" s="13">
        <v>3</v>
      </c>
      <c r="G56" s="14">
        <f t="shared" si="9"/>
        <v>2.75</v>
      </c>
      <c r="H56" s="13"/>
      <c r="I56" s="13"/>
      <c r="J56" s="17"/>
      <c r="K56" s="17"/>
    </row>
    <row r="57" spans="1:11" x14ac:dyDescent="0.3">
      <c r="A57" s="9"/>
      <c r="B57" s="10" t="s">
        <v>13</v>
      </c>
      <c r="C57" s="10">
        <v>3</v>
      </c>
      <c r="D57" s="10">
        <v>3</v>
      </c>
      <c r="E57" s="10">
        <v>3</v>
      </c>
      <c r="F57" s="10">
        <v>3</v>
      </c>
      <c r="G57" s="18">
        <f t="shared" si="9"/>
        <v>3</v>
      </c>
      <c r="H57" s="10"/>
      <c r="I57" s="10"/>
      <c r="J57" s="11"/>
      <c r="K57" s="17"/>
    </row>
    <row r="58" spans="1:11" x14ac:dyDescent="0.3">
      <c r="A58" s="19"/>
      <c r="B58" s="19"/>
      <c r="C58" s="19"/>
      <c r="D58" s="19"/>
      <c r="E58" s="19"/>
      <c r="F58" s="19"/>
      <c r="G58" s="20"/>
      <c r="H58" s="19"/>
      <c r="I58" s="19"/>
      <c r="J58" s="19"/>
      <c r="K58" s="13"/>
    </row>
    <row r="59" spans="1:11" x14ac:dyDescent="0.3">
      <c r="A59" s="6"/>
      <c r="B59" s="7"/>
      <c r="C59" s="87" t="s">
        <v>18</v>
      </c>
      <c r="D59" s="87"/>
      <c r="E59" s="87"/>
      <c r="F59" s="87"/>
      <c r="G59" s="87"/>
      <c r="H59" s="87"/>
      <c r="I59" s="7"/>
      <c r="J59" s="8"/>
      <c r="K59" s="19"/>
    </row>
    <row r="60" spans="1:11" x14ac:dyDescent="0.3">
      <c r="A60" s="9" t="s">
        <v>14</v>
      </c>
      <c r="B60" s="10" t="s">
        <v>16</v>
      </c>
      <c r="C60" s="10" t="s">
        <v>1</v>
      </c>
      <c r="D60" s="10" t="s">
        <v>2</v>
      </c>
      <c r="E60" s="10" t="s">
        <v>3</v>
      </c>
      <c r="F60" s="10" t="s">
        <v>4</v>
      </c>
      <c r="G60" s="10" t="s">
        <v>17</v>
      </c>
      <c r="H60" s="10" t="s">
        <v>5</v>
      </c>
      <c r="I60" s="10" t="s">
        <v>6</v>
      </c>
      <c r="J60" s="11" t="s">
        <v>7</v>
      </c>
      <c r="K60" s="19"/>
    </row>
    <row r="61" spans="1:11" x14ac:dyDescent="0.3">
      <c r="A61" s="12"/>
      <c r="B61" s="13" t="s">
        <v>8</v>
      </c>
      <c r="C61" s="13">
        <v>4</v>
      </c>
      <c r="D61" s="13">
        <v>5</v>
      </c>
      <c r="E61" s="13">
        <v>4</v>
      </c>
      <c r="F61" s="13">
        <v>3</v>
      </c>
      <c r="G61" s="13">
        <f t="shared" ref="G61:G66" si="10">AVERAGE(C61:F61)</f>
        <v>4</v>
      </c>
      <c r="H61" s="15">
        <f>AVERAGE(G61:G66)</f>
        <v>3.7916666666666665</v>
      </c>
      <c r="I61" s="16">
        <f>_xlfn.STDEV.S(G61:G66)/SQRT(COUNT(G61:G66))</f>
        <v>0.1003466214899358</v>
      </c>
      <c r="J61" s="21">
        <f>_xlfn.STDEV.S(G61:G66)/H61*100</f>
        <v>6.4825851445066487</v>
      </c>
      <c r="K61" s="19"/>
    </row>
    <row r="62" spans="1:11" x14ac:dyDescent="0.3">
      <c r="A62" s="12"/>
      <c r="B62" s="13" t="s">
        <v>9</v>
      </c>
      <c r="C62" s="13">
        <v>4</v>
      </c>
      <c r="D62" s="13">
        <v>4</v>
      </c>
      <c r="E62" s="13">
        <v>3</v>
      </c>
      <c r="F62" s="13">
        <v>4</v>
      </c>
      <c r="G62" s="14">
        <f t="shared" si="10"/>
        <v>3.75</v>
      </c>
      <c r="H62" s="13"/>
      <c r="I62" s="13"/>
      <c r="J62" s="17"/>
      <c r="K62" s="19"/>
    </row>
    <row r="63" spans="1:11" x14ac:dyDescent="0.3">
      <c r="A63" s="12"/>
      <c r="B63" s="13" t="s">
        <v>10</v>
      </c>
      <c r="C63" s="13">
        <v>4</v>
      </c>
      <c r="D63" s="13">
        <v>4</v>
      </c>
      <c r="E63" s="13">
        <v>4</v>
      </c>
      <c r="F63" s="13">
        <v>4</v>
      </c>
      <c r="G63" s="13">
        <f t="shared" si="10"/>
        <v>4</v>
      </c>
      <c r="H63" s="13"/>
      <c r="I63" s="13"/>
      <c r="J63" s="17"/>
      <c r="K63" s="19"/>
    </row>
    <row r="64" spans="1:11" x14ac:dyDescent="0.3">
      <c r="A64" s="12"/>
      <c r="B64" s="13" t="s">
        <v>11</v>
      </c>
      <c r="C64" s="13">
        <v>3</v>
      </c>
      <c r="D64" s="13">
        <v>4</v>
      </c>
      <c r="E64" s="13">
        <v>3</v>
      </c>
      <c r="F64" s="13">
        <v>4</v>
      </c>
      <c r="G64" s="13">
        <f t="shared" si="10"/>
        <v>3.5</v>
      </c>
      <c r="H64" s="13"/>
      <c r="I64" s="13"/>
      <c r="J64" s="17"/>
      <c r="K64" s="19"/>
    </row>
    <row r="65" spans="1:11" x14ac:dyDescent="0.3">
      <c r="A65" s="12"/>
      <c r="B65" s="13" t="s">
        <v>12</v>
      </c>
      <c r="C65" s="13">
        <v>3</v>
      </c>
      <c r="D65" s="13">
        <v>3</v>
      </c>
      <c r="E65" s="13">
        <v>4</v>
      </c>
      <c r="F65" s="13">
        <v>4</v>
      </c>
      <c r="G65" s="13">
        <f t="shared" si="10"/>
        <v>3.5</v>
      </c>
      <c r="H65" s="13"/>
      <c r="I65" s="13"/>
      <c r="J65" s="17"/>
      <c r="K65" s="19"/>
    </row>
    <row r="66" spans="1:11" x14ac:dyDescent="0.3">
      <c r="A66" s="9"/>
      <c r="B66" s="10" t="s">
        <v>13</v>
      </c>
      <c r="C66" s="10">
        <v>4</v>
      </c>
      <c r="D66" s="10">
        <v>4</v>
      </c>
      <c r="E66" s="10">
        <v>4</v>
      </c>
      <c r="F66" s="10">
        <v>4</v>
      </c>
      <c r="G66" s="10">
        <f t="shared" si="10"/>
        <v>4</v>
      </c>
      <c r="H66" s="10"/>
      <c r="I66" s="10"/>
      <c r="J66" s="11"/>
      <c r="K66" s="19"/>
    </row>
    <row r="67" spans="1:11" x14ac:dyDescent="0.3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3">
      <c r="A68" s="6"/>
      <c r="B68" s="7"/>
      <c r="C68" s="87" t="s">
        <v>18</v>
      </c>
      <c r="D68" s="87"/>
      <c r="E68" s="87"/>
      <c r="F68" s="87"/>
      <c r="G68" s="87"/>
      <c r="H68" s="87"/>
      <c r="I68" s="7"/>
      <c r="J68" s="8"/>
      <c r="K68" s="19"/>
    </row>
    <row r="69" spans="1:11" x14ac:dyDescent="0.3">
      <c r="A69" s="9" t="s">
        <v>15</v>
      </c>
      <c r="B69" s="10" t="s">
        <v>16</v>
      </c>
      <c r="C69" s="10" t="s">
        <v>1</v>
      </c>
      <c r="D69" s="10" t="s">
        <v>2</v>
      </c>
      <c r="E69" s="10" t="s">
        <v>3</v>
      </c>
      <c r="F69" s="10" t="s">
        <v>4</v>
      </c>
      <c r="G69" s="10" t="s">
        <v>17</v>
      </c>
      <c r="H69" s="10" t="s">
        <v>5</v>
      </c>
      <c r="I69" s="10" t="s">
        <v>6</v>
      </c>
      <c r="J69" s="11" t="s">
        <v>7</v>
      </c>
      <c r="K69" s="19"/>
    </row>
    <row r="70" spans="1:11" x14ac:dyDescent="0.3">
      <c r="A70" s="12"/>
      <c r="B70" s="13" t="s">
        <v>8</v>
      </c>
      <c r="C70" s="13">
        <v>0</v>
      </c>
      <c r="D70" s="13">
        <v>0</v>
      </c>
      <c r="E70" s="13">
        <v>0</v>
      </c>
      <c r="F70" s="13">
        <v>0</v>
      </c>
      <c r="G70" s="13">
        <f t="shared" ref="G70:G75" si="11">AVERAGE(C70:F70)</f>
        <v>0</v>
      </c>
      <c r="H70" s="15">
        <f>AVERAGE(G70:G75)</f>
        <v>0</v>
      </c>
      <c r="I70" s="16">
        <f>_xlfn.STDEV.S(G70:G75)/SQRT(COUNT(G70:G75))</f>
        <v>0</v>
      </c>
      <c r="J70" s="21" t="e">
        <f>_xlfn.STDEV.S(G70:G75)/H70*100</f>
        <v>#DIV/0!</v>
      </c>
      <c r="K70" s="19"/>
    </row>
    <row r="71" spans="1:11" x14ac:dyDescent="0.3">
      <c r="A71" s="12"/>
      <c r="B71" s="13" t="s">
        <v>9</v>
      </c>
      <c r="C71" s="13">
        <v>0</v>
      </c>
      <c r="D71" s="13">
        <v>0</v>
      </c>
      <c r="E71" s="13">
        <v>0</v>
      </c>
      <c r="F71" s="13">
        <v>0</v>
      </c>
      <c r="G71" s="13">
        <f t="shared" si="11"/>
        <v>0</v>
      </c>
      <c r="H71" s="13"/>
      <c r="I71" s="13"/>
      <c r="J71" s="17"/>
      <c r="K71" s="19"/>
    </row>
    <row r="72" spans="1:11" x14ac:dyDescent="0.3">
      <c r="A72" s="12"/>
      <c r="B72" s="13" t="s">
        <v>10</v>
      </c>
      <c r="C72" s="13">
        <v>0</v>
      </c>
      <c r="D72" s="13">
        <v>0</v>
      </c>
      <c r="E72" s="13">
        <v>0</v>
      </c>
      <c r="F72" s="13">
        <v>0</v>
      </c>
      <c r="G72" s="13">
        <f t="shared" si="11"/>
        <v>0</v>
      </c>
      <c r="H72" s="13"/>
      <c r="I72" s="13"/>
      <c r="J72" s="17"/>
      <c r="K72" s="19"/>
    </row>
    <row r="73" spans="1:11" x14ac:dyDescent="0.3">
      <c r="A73" s="12"/>
      <c r="B73" s="13" t="s">
        <v>11</v>
      </c>
      <c r="C73" s="13">
        <v>0</v>
      </c>
      <c r="D73" s="13">
        <v>0</v>
      </c>
      <c r="E73" s="13">
        <v>0</v>
      </c>
      <c r="F73" s="13">
        <v>0</v>
      </c>
      <c r="G73" s="13">
        <f t="shared" si="11"/>
        <v>0</v>
      </c>
      <c r="H73" s="13"/>
      <c r="I73" s="13"/>
      <c r="J73" s="17"/>
      <c r="K73" s="19"/>
    </row>
    <row r="74" spans="1:11" x14ac:dyDescent="0.3">
      <c r="A74" s="12"/>
      <c r="B74" s="13" t="s">
        <v>12</v>
      </c>
      <c r="C74" s="13">
        <v>0</v>
      </c>
      <c r="D74" s="13">
        <v>0</v>
      </c>
      <c r="E74" s="13">
        <v>0</v>
      </c>
      <c r="F74" s="13">
        <v>0</v>
      </c>
      <c r="G74" s="13">
        <f t="shared" si="11"/>
        <v>0</v>
      </c>
      <c r="H74" s="13"/>
      <c r="I74" s="13"/>
      <c r="J74" s="17"/>
      <c r="K74" s="19"/>
    </row>
    <row r="75" spans="1:11" x14ac:dyDescent="0.3">
      <c r="A75" s="9"/>
      <c r="B75" s="10" t="s">
        <v>13</v>
      </c>
      <c r="C75" s="10">
        <v>0</v>
      </c>
      <c r="D75" s="10">
        <v>0</v>
      </c>
      <c r="E75" s="10">
        <v>0</v>
      </c>
      <c r="F75" s="10">
        <v>0</v>
      </c>
      <c r="G75" s="10">
        <f t="shared" si="11"/>
        <v>0</v>
      </c>
      <c r="H75" s="10"/>
      <c r="I75" s="10"/>
      <c r="J75" s="11"/>
      <c r="K75" s="19"/>
    </row>
  </sheetData>
  <mergeCells count="3">
    <mergeCell ref="C68:H68"/>
    <mergeCell ref="C50:H50"/>
    <mergeCell ref="C59:H59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D2E8D-D04F-4939-890A-71842AA4A40B}">
  <dimension ref="A1:S211"/>
  <sheetViews>
    <sheetView zoomScale="40" zoomScaleNormal="40" workbookViewId="0">
      <selection activeCell="S219" sqref="S219"/>
    </sheetView>
  </sheetViews>
  <sheetFormatPr baseColWidth="10" defaultRowHeight="14.4" x14ac:dyDescent="0.3"/>
  <cols>
    <col min="1" max="1" width="26.33203125" style="4" customWidth="1"/>
    <col min="2" max="2" width="26.88671875" style="4" customWidth="1"/>
    <col min="3" max="3" width="18.21875" style="4" customWidth="1"/>
    <col min="4" max="11" width="11.5546875" style="4"/>
    <col min="12" max="12" width="19.44140625" style="4" bestFit="1" customWidth="1"/>
    <col min="13" max="13" width="11.5546875" style="4"/>
    <col min="14" max="14" width="17.33203125" style="51" customWidth="1"/>
    <col min="15" max="16384" width="11.5546875" style="4"/>
  </cols>
  <sheetData>
    <row r="1" spans="1:19" x14ac:dyDescent="0.3">
      <c r="A1" s="38" t="s">
        <v>56</v>
      </c>
      <c r="B1" s="38"/>
      <c r="C1" s="38"/>
      <c r="D1" s="4" t="s">
        <v>40</v>
      </c>
      <c r="E1" s="4">
        <v>88.3</v>
      </c>
      <c r="G1" s="4" t="s">
        <v>40</v>
      </c>
      <c r="H1" s="4">
        <v>85.7</v>
      </c>
      <c r="J1" s="4" t="s">
        <v>40</v>
      </c>
      <c r="K1" s="4">
        <v>93.1</v>
      </c>
    </row>
    <row r="2" spans="1:19" x14ac:dyDescent="0.3">
      <c r="A2" s="37"/>
      <c r="B2" s="55" t="s">
        <v>111</v>
      </c>
      <c r="C2" s="55" t="s">
        <v>110</v>
      </c>
      <c r="D2" s="37" t="s">
        <v>41</v>
      </c>
      <c r="E2" s="40">
        <f>E1/100+1</f>
        <v>1.883</v>
      </c>
      <c r="F2" s="37"/>
      <c r="G2" s="37" t="s">
        <v>41</v>
      </c>
      <c r="H2" s="40">
        <f>H1/100+1</f>
        <v>1.857</v>
      </c>
      <c r="I2" s="37"/>
      <c r="J2" s="37" t="s">
        <v>41</v>
      </c>
      <c r="K2" s="40">
        <f>K1/100+1</f>
        <v>1.931</v>
      </c>
      <c r="L2" s="37"/>
      <c r="M2" s="37"/>
      <c r="N2" s="66"/>
      <c r="O2" s="37"/>
      <c r="P2" s="37"/>
      <c r="Q2" s="37"/>
      <c r="R2" s="37" t="s">
        <v>42</v>
      </c>
      <c r="S2" s="37" t="s">
        <v>43</v>
      </c>
    </row>
    <row r="3" spans="1:19" ht="28.8" x14ac:dyDescent="0.3">
      <c r="B3" s="57"/>
      <c r="C3" s="57"/>
      <c r="D3" s="50" t="s">
        <v>44</v>
      </c>
      <c r="E3" s="50" t="s">
        <v>45</v>
      </c>
      <c r="F3" s="50" t="s">
        <v>46</v>
      </c>
      <c r="G3" s="50" t="s">
        <v>47</v>
      </c>
      <c r="H3" s="50" t="s">
        <v>45</v>
      </c>
      <c r="I3" s="50" t="s">
        <v>46</v>
      </c>
      <c r="J3" s="50" t="s">
        <v>54</v>
      </c>
      <c r="K3" s="50" t="s">
        <v>45</v>
      </c>
      <c r="L3" s="50" t="s">
        <v>46</v>
      </c>
      <c r="M3" s="50" t="s">
        <v>49</v>
      </c>
      <c r="N3" s="64" t="s">
        <v>50</v>
      </c>
      <c r="O3" s="50" t="s">
        <v>51</v>
      </c>
      <c r="P3" s="50" t="s">
        <v>51</v>
      </c>
      <c r="Q3" s="50" t="s">
        <v>6</v>
      </c>
      <c r="R3" s="50" t="s">
        <v>52</v>
      </c>
      <c r="S3" s="37"/>
    </row>
    <row r="4" spans="1:19" x14ac:dyDescent="0.3">
      <c r="A4" s="4" t="s">
        <v>32</v>
      </c>
      <c r="B4" s="4" t="s">
        <v>8</v>
      </c>
      <c r="C4" s="4">
        <v>1</v>
      </c>
      <c r="D4" s="42">
        <v>17.911699295043945</v>
      </c>
      <c r="E4" s="39">
        <f>D32-D4</f>
        <v>0.36726612514919665</v>
      </c>
      <c r="F4" s="39">
        <f>E2^E4</f>
        <v>1.2616625498986334</v>
      </c>
      <c r="G4" s="43">
        <v>18.396835327148438</v>
      </c>
      <c r="H4" s="39">
        <f>G32-G4</f>
        <v>-0.50974633958604443</v>
      </c>
      <c r="I4" s="39">
        <f>H2^H4</f>
        <v>0.72941403585330322</v>
      </c>
      <c r="J4" s="43">
        <v>21.848134994506836</v>
      </c>
      <c r="K4" s="39">
        <f>J32-J4</f>
        <v>1.5042644076877174</v>
      </c>
      <c r="L4" s="39">
        <f>K2^K4</f>
        <v>2.6908661953578474</v>
      </c>
      <c r="M4" s="39">
        <f t="shared" ref="M4:M30" si="0">GEOMEAN(F4,I4)</f>
        <v>0.95930932050435735</v>
      </c>
      <c r="N4" s="67">
        <f t="shared" ref="N4:N30" si="1">L4/M4</f>
        <v>2.8050037019791731</v>
      </c>
      <c r="O4" s="39">
        <f>AVERAGE(N4:N6)</f>
        <v>3.3234018269931553</v>
      </c>
      <c r="P4" s="39">
        <f>AVERAGE(N4:N12)</f>
        <v>3.4372954728710488</v>
      </c>
      <c r="Q4" s="39">
        <f>STDEV(N4:N12)/SQRT(COUNT(N4:N12))</f>
        <v>0.41734921699750022</v>
      </c>
      <c r="R4" s="65">
        <f>_xlfn.T.TEST(N4:N12,N13:N21,2,1)</f>
        <v>1.9421829832786143E-3</v>
      </c>
      <c r="S4" s="65">
        <f>_xlfn.T.TEST(N4:N12,N22:N30,2,1)</f>
        <v>7.1405087989672811E-4</v>
      </c>
    </row>
    <row r="5" spans="1:19" x14ac:dyDescent="0.3">
      <c r="C5" s="4">
        <v>2</v>
      </c>
      <c r="D5" s="42">
        <v>17.881330490112305</v>
      </c>
      <c r="E5" s="39">
        <f>D32-D5</f>
        <v>0.39763493008083728</v>
      </c>
      <c r="F5" s="39">
        <f>E2^E5</f>
        <v>1.2861454562717387</v>
      </c>
      <c r="G5" s="43">
        <v>18.435009002685547</v>
      </c>
      <c r="H5" s="39">
        <f>G32-G5</f>
        <v>-0.5479200151231538</v>
      </c>
      <c r="I5" s="39">
        <f>H2^H5</f>
        <v>0.71238140977237652</v>
      </c>
      <c r="J5" s="43">
        <v>21.367591857910156</v>
      </c>
      <c r="K5" s="39">
        <f>J32-J5</f>
        <v>1.9848075442843971</v>
      </c>
      <c r="L5" s="39">
        <f>K2^K5</f>
        <v>3.6916694959726106</v>
      </c>
      <c r="M5" s="39">
        <f t="shared" si="0"/>
        <v>0.95719700862006341</v>
      </c>
      <c r="N5" s="67">
        <f t="shared" si="1"/>
        <v>3.8567499299801207</v>
      </c>
      <c r="O5" s="39"/>
      <c r="R5" s="65"/>
      <c r="S5" s="65"/>
    </row>
    <row r="6" spans="1:19" x14ac:dyDescent="0.3">
      <c r="B6" s="37"/>
      <c r="C6" s="37">
        <v>3</v>
      </c>
      <c r="D6" s="44">
        <v>17.93882942199707</v>
      </c>
      <c r="E6" s="45">
        <f>D32-D6</f>
        <v>0.34013599819607165</v>
      </c>
      <c r="F6" s="45">
        <f>E2^E6</f>
        <v>1.2401850390915417</v>
      </c>
      <c r="G6" s="44">
        <v>18.181053161621094</v>
      </c>
      <c r="H6" s="45">
        <f>G32-G6</f>
        <v>-0.29396417405870068</v>
      </c>
      <c r="I6" s="45">
        <f>H2^H6</f>
        <v>0.8336407405884273</v>
      </c>
      <c r="J6" s="44">
        <v>21.50883674621582</v>
      </c>
      <c r="K6" s="45">
        <f>J32-J6</f>
        <v>1.843562655978733</v>
      </c>
      <c r="L6" s="45">
        <f>K2^K6</f>
        <v>3.3640119329965539</v>
      </c>
      <c r="M6" s="45">
        <f t="shared" si="0"/>
        <v>1.0167933784476375</v>
      </c>
      <c r="N6" s="68">
        <f t="shared" si="1"/>
        <v>3.3084518490201722</v>
      </c>
      <c r="O6" s="45"/>
      <c r="R6" s="65"/>
      <c r="S6" s="65"/>
    </row>
    <row r="7" spans="1:19" x14ac:dyDescent="0.3">
      <c r="B7" s="4" t="s">
        <v>9</v>
      </c>
      <c r="C7" s="4">
        <v>1</v>
      </c>
      <c r="D7" s="42">
        <v>17.954288482666016</v>
      </c>
      <c r="E7" s="39">
        <f>D32-D7</f>
        <v>0.32467693752712634</v>
      </c>
      <c r="F7" s="39">
        <f>E2^E7</f>
        <v>1.2281108271917047</v>
      </c>
      <c r="G7" s="43">
        <v>18.185342788696289</v>
      </c>
      <c r="H7" s="39">
        <f>G32-G7</f>
        <v>-0.29825380113389599</v>
      </c>
      <c r="I7" s="39">
        <f>H2^H7</f>
        <v>0.83143026242001095</v>
      </c>
      <c r="J7" s="43">
        <v>22.558612823486328</v>
      </c>
      <c r="K7" s="39">
        <f>J32-J7</f>
        <v>0.79378657870822522</v>
      </c>
      <c r="L7" s="39">
        <f>K2^K7</f>
        <v>1.6859711289067398</v>
      </c>
      <c r="M7" s="39">
        <f t="shared" si="0"/>
        <v>1.0104892415720494</v>
      </c>
      <c r="N7" s="67">
        <f t="shared" si="1"/>
        <v>1.6684701425260324</v>
      </c>
      <c r="O7" s="39">
        <f>AVERAGE(N7:N9)</f>
        <v>2.1041080313511227</v>
      </c>
      <c r="R7" s="65"/>
      <c r="S7" s="65"/>
    </row>
    <row r="8" spans="1:19" x14ac:dyDescent="0.3">
      <c r="C8" s="4">
        <v>2</v>
      </c>
      <c r="D8" s="42">
        <v>17.91656494140625</v>
      </c>
      <c r="E8" s="39">
        <f>D32-D8</f>
        <v>0.36240047878689197</v>
      </c>
      <c r="F8" s="39">
        <f>E2^E8</f>
        <v>1.2577834836385724</v>
      </c>
      <c r="G8" s="43">
        <v>18.14210319519043</v>
      </c>
      <c r="H8" s="39">
        <f>G32-G8</f>
        <v>-0.25501420762803662</v>
      </c>
      <c r="I8" s="39">
        <f>H2^H8</f>
        <v>0.85398284263188218</v>
      </c>
      <c r="J8" s="43">
        <v>22.123010635375977</v>
      </c>
      <c r="K8" s="39">
        <f>J32-J8</f>
        <v>1.2293887668185768</v>
      </c>
      <c r="L8" s="39">
        <f>K2^K8</f>
        <v>2.2456264612085741</v>
      </c>
      <c r="M8" s="39">
        <f t="shared" si="0"/>
        <v>1.0364002676442627</v>
      </c>
      <c r="N8" s="67">
        <f t="shared" si="1"/>
        <v>2.1667559641921765</v>
      </c>
      <c r="O8" s="39"/>
      <c r="R8" s="65"/>
      <c r="S8" s="65"/>
    </row>
    <row r="9" spans="1:19" x14ac:dyDescent="0.3">
      <c r="B9" s="37"/>
      <c r="C9" s="37">
        <v>3</v>
      </c>
      <c r="D9" s="44">
        <v>17.973791122436523</v>
      </c>
      <c r="E9" s="45">
        <f>D32-D9</f>
        <v>0.30517429775661853</v>
      </c>
      <c r="F9" s="45">
        <f>E2^E9</f>
        <v>1.2130459533818929</v>
      </c>
      <c r="G9" s="44">
        <v>18.281032562255859</v>
      </c>
      <c r="H9" s="45">
        <f>G32-G9</f>
        <v>-0.3939435746934663</v>
      </c>
      <c r="I9" s="45">
        <f>H2^H9</f>
        <v>0.78361596898589814</v>
      </c>
      <c r="J9" s="44">
        <v>22.012451171875</v>
      </c>
      <c r="K9" s="45">
        <f>J32-J9</f>
        <v>1.3399482303195533</v>
      </c>
      <c r="L9" s="45">
        <f>K2^K9</f>
        <v>2.4150907359024387</v>
      </c>
      <c r="M9" s="45">
        <f t="shared" si="0"/>
        <v>0.97496778417739249</v>
      </c>
      <c r="N9" s="68">
        <f t="shared" si="1"/>
        <v>2.4770979873351591</v>
      </c>
      <c r="O9" s="45"/>
      <c r="R9" s="65"/>
      <c r="S9" s="65"/>
    </row>
    <row r="10" spans="1:19" x14ac:dyDescent="0.3">
      <c r="B10" s="4" t="s">
        <v>10</v>
      </c>
      <c r="C10" s="4">
        <v>1</v>
      </c>
      <c r="D10" s="42">
        <v>18.298624038696289</v>
      </c>
      <c r="E10" s="39">
        <f>D32-D10</f>
        <v>-1.9658618503147096E-2</v>
      </c>
      <c r="F10" s="39">
        <f>E2^E10</f>
        <v>0.98763579655167844</v>
      </c>
      <c r="G10" s="43">
        <v>18.724359512329102</v>
      </c>
      <c r="H10" s="39">
        <f>G32-G10</f>
        <v>-0.83727052476670849</v>
      </c>
      <c r="I10" s="39">
        <f>H2^H10</f>
        <v>0.59556849549981261</v>
      </c>
      <c r="J10" s="43">
        <v>21.345804214477539</v>
      </c>
      <c r="K10" s="39">
        <f>J32-J10</f>
        <v>2.0065951877170143</v>
      </c>
      <c r="L10" s="39">
        <f>K2^K10</f>
        <v>3.7449785564955986</v>
      </c>
      <c r="M10" s="39">
        <f t="shared" si="0"/>
        <v>0.76694508633541825</v>
      </c>
      <c r="N10" s="67">
        <f t="shared" si="1"/>
        <v>4.8829813544926441</v>
      </c>
      <c r="O10" s="39">
        <f>AVERAGE(N10:N12)</f>
        <v>4.8843765602688674</v>
      </c>
      <c r="R10" s="65"/>
      <c r="S10" s="65"/>
    </row>
    <row r="11" spans="1:19" x14ac:dyDescent="0.3">
      <c r="C11" s="4">
        <v>2</v>
      </c>
      <c r="D11" s="42">
        <v>18.249401092529297</v>
      </c>
      <c r="E11" s="39">
        <f>D32-D11</f>
        <v>2.9564327663845091E-2</v>
      </c>
      <c r="F11" s="39">
        <f>E2^E11</f>
        <v>1.0188863989726589</v>
      </c>
      <c r="G11" s="43">
        <v>18.748117446899414</v>
      </c>
      <c r="H11" s="39">
        <f>G32-G11</f>
        <v>-0.86102845933702099</v>
      </c>
      <c r="I11" s="39">
        <f>H2^H11</f>
        <v>0.58687458252212932</v>
      </c>
      <c r="J11" s="43">
        <v>21.341268539428711</v>
      </c>
      <c r="K11" s="39">
        <f>J32-J11</f>
        <v>2.0111308627658424</v>
      </c>
      <c r="L11" s="39">
        <f>K2^K11</f>
        <v>3.7561726907941382</v>
      </c>
      <c r="M11" s="39">
        <f t="shared" si="0"/>
        <v>0.7732777832283525</v>
      </c>
      <c r="N11" s="67">
        <f t="shared" si="1"/>
        <v>4.8574687806398842</v>
      </c>
      <c r="O11" s="39"/>
      <c r="R11" s="65"/>
      <c r="S11" s="65"/>
    </row>
    <row r="12" spans="1:19" x14ac:dyDescent="0.3">
      <c r="A12" s="37"/>
      <c r="B12" s="37"/>
      <c r="C12" s="37">
        <v>3</v>
      </c>
      <c r="D12" s="44">
        <v>18.291563034057617</v>
      </c>
      <c r="E12" s="45">
        <f>D32-D12</f>
        <v>-1.2597613864475221E-2</v>
      </c>
      <c r="F12" s="45">
        <f>E2^E12</f>
        <v>0.99205909227951095</v>
      </c>
      <c r="G12" s="44">
        <v>18.660453796386719</v>
      </c>
      <c r="H12" s="45">
        <f>G32-G12</f>
        <v>-0.77336480882432568</v>
      </c>
      <c r="I12" s="45">
        <f>H2^H12</f>
        <v>0.61959846541654751</v>
      </c>
      <c r="J12" s="44">
        <v>21.303138732910156</v>
      </c>
      <c r="K12" s="45">
        <f>J32-J12</f>
        <v>2.0492606692843971</v>
      </c>
      <c r="L12" s="45">
        <f>K2^K12</f>
        <v>3.8516106033657871</v>
      </c>
      <c r="M12" s="45">
        <f t="shared" si="0"/>
        <v>0.7840142161841952</v>
      </c>
      <c r="N12" s="68">
        <f t="shared" si="1"/>
        <v>4.9126795456740737</v>
      </c>
      <c r="O12" s="45"/>
      <c r="P12" s="37"/>
      <c r="Q12" s="37"/>
      <c r="R12" s="71"/>
      <c r="S12" s="65"/>
    </row>
    <row r="13" spans="1:19" x14ac:dyDescent="0.3">
      <c r="A13" s="4" t="s">
        <v>15</v>
      </c>
      <c r="B13" s="4" t="s">
        <v>8</v>
      </c>
      <c r="C13" s="4">
        <v>1</v>
      </c>
      <c r="D13" s="43">
        <v>18.302371978759766</v>
      </c>
      <c r="E13" s="39">
        <f>D32-D13</f>
        <v>-2.3406558566623659E-2</v>
      </c>
      <c r="F13" s="39">
        <f>E2^E13</f>
        <v>0.98529595507183021</v>
      </c>
      <c r="G13" s="43">
        <v>17.923561096191406</v>
      </c>
      <c r="H13" s="39">
        <f>G32-G13</f>
        <v>-3.6472108629013178E-2</v>
      </c>
      <c r="I13" s="39">
        <f>H2^H13</f>
        <v>0.97767804586650753</v>
      </c>
      <c r="J13" s="43">
        <v>22.418357849121094</v>
      </c>
      <c r="K13" s="39">
        <f>J32-J13</f>
        <v>0.9340415530734596</v>
      </c>
      <c r="L13" s="39">
        <f>K2^K13</f>
        <v>1.8489812998917847</v>
      </c>
      <c r="M13" s="39">
        <f t="shared" si="0"/>
        <v>0.98147960954611846</v>
      </c>
      <c r="N13" s="67">
        <f t="shared" si="1"/>
        <v>1.883871332535211</v>
      </c>
      <c r="O13" s="39">
        <f>AVERAGE(N13:N15)</f>
        <v>1.8475656785954628</v>
      </c>
      <c r="P13" s="39">
        <f>AVERAGE(N13:N21)</f>
        <v>1.1202686729472797</v>
      </c>
      <c r="Q13" s="39">
        <f>STDEV(N13:N21)/SQRT(COUNT(N13:N21))</f>
        <v>0.18961174426486249</v>
      </c>
      <c r="R13" s="65"/>
      <c r="S13" s="65"/>
    </row>
    <row r="14" spans="1:19" x14ac:dyDescent="0.3">
      <c r="C14" s="4">
        <v>2</v>
      </c>
      <c r="D14" s="43">
        <v>18.163965225219727</v>
      </c>
      <c r="E14" s="39">
        <f>D32-D14</f>
        <v>0.1150001949734154</v>
      </c>
      <c r="F14" s="39">
        <f>E2^E14</f>
        <v>1.0754936248625879</v>
      </c>
      <c r="G14" s="43">
        <v>17.632617950439453</v>
      </c>
      <c r="H14" s="39">
        <f>G32-G14</f>
        <v>0.25447103712293995</v>
      </c>
      <c r="I14" s="39">
        <f>H2^H14</f>
        <v>1.1705900921535752</v>
      </c>
      <c r="J14" s="43">
        <v>22.347997665405273</v>
      </c>
      <c r="K14" s="39">
        <f>J32-J14</f>
        <v>1.0044017367892799</v>
      </c>
      <c r="L14" s="39">
        <f>K2^K14</f>
        <v>1.9366012691310812</v>
      </c>
      <c r="M14" s="39">
        <f t="shared" si="0"/>
        <v>1.1220348396723159</v>
      </c>
      <c r="N14" s="67">
        <f t="shared" si="1"/>
        <v>1.7259724927049993</v>
      </c>
      <c r="O14" s="39"/>
      <c r="R14" s="65"/>
      <c r="S14" s="65"/>
    </row>
    <row r="15" spans="1:19" x14ac:dyDescent="0.3">
      <c r="B15" s="37"/>
      <c r="C15" s="37">
        <v>3</v>
      </c>
      <c r="D15" s="44">
        <v>18.477273941040039</v>
      </c>
      <c r="E15" s="45">
        <f>D32-D15</f>
        <v>-0.1983085208468971</v>
      </c>
      <c r="F15" s="45">
        <f>E2^E15</f>
        <v>0.88205332125328417</v>
      </c>
      <c r="G15" s="44">
        <v>17.738164901733398</v>
      </c>
      <c r="H15" s="45">
        <f>G32-G15</f>
        <v>0.14892408582899463</v>
      </c>
      <c r="I15" s="45">
        <f>H2^H15</f>
        <v>1.0965604223112997</v>
      </c>
      <c r="J15" s="44">
        <v>22.376262664794922</v>
      </c>
      <c r="K15" s="45">
        <f>J32-J15</f>
        <v>0.97613673739963147</v>
      </c>
      <c r="L15" s="45">
        <f>K2^K15</f>
        <v>1.9009144688298227</v>
      </c>
      <c r="M15" s="45">
        <f t="shared" si="0"/>
        <v>0.9834758575860344</v>
      </c>
      <c r="N15" s="68">
        <f t="shared" si="1"/>
        <v>1.9328532105461784</v>
      </c>
      <c r="O15" s="45"/>
      <c r="R15" s="65"/>
      <c r="S15" s="65"/>
    </row>
    <row r="16" spans="1:19" x14ac:dyDescent="0.3">
      <c r="B16" s="4" t="s">
        <v>9</v>
      </c>
      <c r="C16" s="4">
        <v>1</v>
      </c>
      <c r="D16" s="43">
        <v>18.33177375793457</v>
      </c>
      <c r="E16" s="39">
        <f>D32-D16</f>
        <v>-5.2808337741428346E-2</v>
      </c>
      <c r="F16" s="39">
        <f>E2^E16</f>
        <v>0.96713168426356044</v>
      </c>
      <c r="G16" s="43">
        <v>17.639017105102539</v>
      </c>
      <c r="H16" s="39">
        <f>G32-G16</f>
        <v>0.24807188245985401</v>
      </c>
      <c r="I16" s="39">
        <f>H2^H16</f>
        <v>1.1659627476308603</v>
      </c>
      <c r="J16" s="43">
        <v>23.243818283081055</v>
      </c>
      <c r="K16" s="39">
        <f>J32-J16</f>
        <v>0.10858111911349866</v>
      </c>
      <c r="L16" s="39">
        <f>K2^K16</f>
        <v>1.0740649862120386</v>
      </c>
      <c r="M16" s="39">
        <f t="shared" si="0"/>
        <v>1.0619037225213981</v>
      </c>
      <c r="N16" s="67">
        <f t="shared" si="1"/>
        <v>1.0114523223082452</v>
      </c>
      <c r="O16" s="39">
        <f>AVERAGE(N16:N18)</f>
        <v>0.92205822854009778</v>
      </c>
      <c r="R16" s="65"/>
      <c r="S16" s="65"/>
    </row>
    <row r="17" spans="1:19" x14ac:dyDescent="0.3">
      <c r="C17" s="4">
        <v>2</v>
      </c>
      <c r="D17" s="43">
        <v>18.49371337890625</v>
      </c>
      <c r="E17" s="39">
        <f>D32-D17</f>
        <v>-0.21474795871310803</v>
      </c>
      <c r="F17" s="39">
        <f>E2^E17</f>
        <v>0.87292404172952442</v>
      </c>
      <c r="G17" s="43">
        <v>17.48661994934082</v>
      </c>
      <c r="H17" s="39">
        <f>G32-G17</f>
        <v>0.40046903822157276</v>
      </c>
      <c r="I17" s="39">
        <f>H2^H17</f>
        <v>1.2813000543053106</v>
      </c>
      <c r="J17" s="43">
        <v>23.526737213134766</v>
      </c>
      <c r="K17" s="39">
        <f>J32-J17</f>
        <v>-0.17433781094021228</v>
      </c>
      <c r="L17" s="39">
        <f>K2^K17</f>
        <v>0.89161495442766681</v>
      </c>
      <c r="M17" s="39">
        <f t="shared" si="0"/>
        <v>1.0575810238806533</v>
      </c>
      <c r="N17" s="67">
        <f t="shared" si="1"/>
        <v>0.84307011405708088</v>
      </c>
      <c r="O17" s="39"/>
      <c r="R17" s="65"/>
      <c r="S17" s="65"/>
    </row>
    <row r="18" spans="1:19" x14ac:dyDescent="0.3">
      <c r="B18" s="37"/>
      <c r="C18" s="37">
        <v>3</v>
      </c>
      <c r="D18" s="44">
        <v>18.368499755859375</v>
      </c>
      <c r="E18" s="45">
        <f>D32-D18</f>
        <v>-8.9534335666233034E-2</v>
      </c>
      <c r="F18" s="45">
        <f>E2^E18</f>
        <v>0.94491220626238459</v>
      </c>
      <c r="G18" s="44">
        <v>17.663597106933594</v>
      </c>
      <c r="H18" s="45">
        <f>G32-G18</f>
        <v>0.22349188062879932</v>
      </c>
      <c r="I18" s="45">
        <f>H2^H18</f>
        <v>1.1483579409193878</v>
      </c>
      <c r="J18" s="44">
        <v>23.430908203125</v>
      </c>
      <c r="K18" s="45">
        <f>J32-J18</f>
        <v>-7.8508800930446654E-2</v>
      </c>
      <c r="L18" s="45">
        <f>K2^K18</f>
        <v>0.94965000826827173</v>
      </c>
      <c r="M18" s="45">
        <f t="shared" si="0"/>
        <v>1.0416801023025581</v>
      </c>
      <c r="N18" s="68">
        <f t="shared" si="1"/>
        <v>0.91165224925496746</v>
      </c>
      <c r="O18" s="45"/>
      <c r="R18" s="65"/>
      <c r="S18" s="65"/>
    </row>
    <row r="19" spans="1:19" x14ac:dyDescent="0.3">
      <c r="B19" s="4" t="s">
        <v>10</v>
      </c>
      <c r="C19" s="4">
        <v>1</v>
      </c>
      <c r="D19" s="43">
        <v>18.228811264038086</v>
      </c>
      <c r="E19" s="39">
        <f>D32-D19</f>
        <v>5.0154156155056029E-2</v>
      </c>
      <c r="F19" s="39">
        <f>E2^E19</f>
        <v>1.0322499865058117</v>
      </c>
      <c r="G19" s="43">
        <v>18.41914176940918</v>
      </c>
      <c r="H19" s="39">
        <f>G32-G19</f>
        <v>-0.53205278184678662</v>
      </c>
      <c r="I19" s="39">
        <f>H2^H19</f>
        <v>0.71941233315912401</v>
      </c>
      <c r="J19" s="43">
        <v>24.313678741455078</v>
      </c>
      <c r="K19" s="39">
        <f>J32-J19</f>
        <v>-0.96127933926052478</v>
      </c>
      <c r="L19" s="39">
        <f>K2^K19</f>
        <v>0.53123099305559773</v>
      </c>
      <c r="M19" s="39">
        <f t="shared" si="0"/>
        <v>0.86175017910971174</v>
      </c>
      <c r="N19" s="67">
        <f t="shared" si="1"/>
        <v>0.61645591255277854</v>
      </c>
      <c r="O19" s="39">
        <f>AVERAGE(N19:N21)</f>
        <v>0.59118211170627877</v>
      </c>
      <c r="R19" s="65"/>
      <c r="S19" s="65"/>
    </row>
    <row r="20" spans="1:19" x14ac:dyDescent="0.3">
      <c r="C20" s="4">
        <v>2</v>
      </c>
      <c r="D20" s="43">
        <v>18.007820129394531</v>
      </c>
      <c r="E20" s="39">
        <f>D32-D20</f>
        <v>0.27114529079861072</v>
      </c>
      <c r="F20" s="39">
        <f>E2^E20</f>
        <v>1.1872013176428819</v>
      </c>
      <c r="G20" s="43">
        <v>18.138673782348633</v>
      </c>
      <c r="H20" s="39">
        <f>G32-G20</f>
        <v>-0.25158479478623974</v>
      </c>
      <c r="I20" s="39">
        <f>H2^H20</f>
        <v>0.85579749782314773</v>
      </c>
      <c r="J20" s="43">
        <v>24.314573287963867</v>
      </c>
      <c r="K20" s="39">
        <f>J32-J20</f>
        <v>-0.96217388576931384</v>
      </c>
      <c r="L20" s="39">
        <f>K2^K20</f>
        <v>0.53091837828835819</v>
      </c>
      <c r="M20" s="39">
        <f t="shared" si="0"/>
        <v>1.0079701965093621</v>
      </c>
      <c r="N20" s="67">
        <f t="shared" si="1"/>
        <v>0.52672031388125173</v>
      </c>
      <c r="O20" s="39"/>
      <c r="R20" s="65"/>
      <c r="S20" s="65"/>
    </row>
    <row r="21" spans="1:19" x14ac:dyDescent="0.3">
      <c r="A21" s="37"/>
      <c r="B21" s="37"/>
      <c r="C21" s="37">
        <v>3</v>
      </c>
      <c r="D21" s="44">
        <v>18.136459350585938</v>
      </c>
      <c r="E21" s="45">
        <f>D32-D21</f>
        <v>0.14250606960720447</v>
      </c>
      <c r="F21" s="45">
        <f>E2^E21</f>
        <v>1.0943792218554707</v>
      </c>
      <c r="G21" s="44">
        <v>18.3424072265625</v>
      </c>
      <c r="H21" s="45">
        <f>G32-G21</f>
        <v>-0.45531823900010693</v>
      </c>
      <c r="I21" s="45">
        <f>H2^H21</f>
        <v>0.75440583247485671</v>
      </c>
      <c r="J21" s="44">
        <v>24.199260711669922</v>
      </c>
      <c r="K21" s="45">
        <f>J32-J21</f>
        <v>-0.84686130947536853</v>
      </c>
      <c r="L21" s="45">
        <f>K2^K21</f>
        <v>0.57277235622357436</v>
      </c>
      <c r="M21" s="45">
        <f t="shared" si="0"/>
        <v>0.90862867438082884</v>
      </c>
      <c r="N21" s="68">
        <f t="shared" si="1"/>
        <v>0.63037010868480614</v>
      </c>
      <c r="O21" s="45"/>
      <c r="P21" s="37"/>
      <c r="Q21" s="37"/>
      <c r="R21" s="71"/>
      <c r="S21" s="65"/>
    </row>
    <row r="22" spans="1:19" x14ac:dyDescent="0.3">
      <c r="A22" s="4" t="s">
        <v>14</v>
      </c>
      <c r="B22" s="4" t="s">
        <v>8</v>
      </c>
      <c r="C22" s="4">
        <v>1</v>
      </c>
      <c r="D22" s="43">
        <v>19.056108474731445</v>
      </c>
      <c r="E22" s="39">
        <f>D32-D22</f>
        <v>-0.77714305453830335</v>
      </c>
      <c r="F22" s="39">
        <f>E2^E22</f>
        <v>0.61150777433526515</v>
      </c>
      <c r="G22" s="43">
        <v>18.306606292724609</v>
      </c>
      <c r="H22" s="39">
        <f>G32-G22</f>
        <v>-0.4195173051622163</v>
      </c>
      <c r="I22" s="39">
        <f>H2^H22</f>
        <v>0.77130963154935606</v>
      </c>
      <c r="J22" s="43">
        <v>22.755132675170898</v>
      </c>
      <c r="K22" s="39">
        <f>J32-J22</f>
        <v>0.59726672702365491</v>
      </c>
      <c r="L22" s="39">
        <f>K2^K22</f>
        <v>1.4814542468666183</v>
      </c>
      <c r="M22" s="39">
        <f t="shared" si="0"/>
        <v>0.68677640911150994</v>
      </c>
      <c r="N22" s="67">
        <f t="shared" si="1"/>
        <v>2.1571128932387058</v>
      </c>
      <c r="O22" s="39">
        <f>AVERAGE(N22:N24)</f>
        <v>2.1312233950953892</v>
      </c>
      <c r="P22" s="39">
        <f>AVERAGE(N22:N30)</f>
        <v>1.614570377837661</v>
      </c>
      <c r="Q22" s="39">
        <f>STDEV(N22:N30)/SQRT(COUNT(N22:N30))</f>
        <v>0.17534473939181425</v>
      </c>
      <c r="R22" s="65">
        <f>_xlfn.T.TEST(N22:N30,N13:N21,2,1)</f>
        <v>2.342100826389595E-2</v>
      </c>
      <c r="S22" s="65"/>
    </row>
    <row r="23" spans="1:19" x14ac:dyDescent="0.3">
      <c r="C23" s="4">
        <v>2</v>
      </c>
      <c r="D23" s="43">
        <v>19.100807189941406</v>
      </c>
      <c r="E23" s="39">
        <f>D32-D23</f>
        <v>-0.82184176974826428</v>
      </c>
      <c r="F23" s="39">
        <f>E2^E23</f>
        <v>0.59445163594691375</v>
      </c>
      <c r="G23" s="43">
        <v>18.203317642211914</v>
      </c>
      <c r="H23" s="39">
        <f>G32-G23</f>
        <v>-0.31622865464952099</v>
      </c>
      <c r="I23" s="39">
        <f>H2^H23</f>
        <v>0.822231239823902</v>
      </c>
      <c r="J23" s="43">
        <v>22.658143997192383</v>
      </c>
      <c r="K23" s="39">
        <f>J32-J23</f>
        <v>0.69425540500217053</v>
      </c>
      <c r="L23" s="39">
        <f>K2^K23</f>
        <v>1.5790863820566887</v>
      </c>
      <c r="M23" s="39">
        <f t="shared" si="0"/>
        <v>0.69912567227929612</v>
      </c>
      <c r="N23" s="67">
        <f t="shared" si="1"/>
        <v>2.2586588429924714</v>
      </c>
      <c r="O23" s="39"/>
      <c r="R23" s="65"/>
      <c r="S23" s="65"/>
    </row>
    <row r="24" spans="1:19" x14ac:dyDescent="0.3">
      <c r="B24" s="37"/>
      <c r="C24" s="37">
        <v>3</v>
      </c>
      <c r="D24" s="44">
        <v>19.086238861083984</v>
      </c>
      <c r="E24" s="45">
        <f>D32-D24</f>
        <v>-0.80727344089084241</v>
      </c>
      <c r="F24" s="45">
        <f>E2^E24</f>
        <v>0.59995770675096405</v>
      </c>
      <c r="G24" s="44">
        <v>18.042524337768555</v>
      </c>
      <c r="H24" s="45">
        <f>G32-G24</f>
        <v>-0.15543535020616162</v>
      </c>
      <c r="I24" s="45">
        <f>H2^H24</f>
        <v>0.90827451286855876</v>
      </c>
      <c r="J24" s="44">
        <v>22.777231216430664</v>
      </c>
      <c r="K24" s="45">
        <f>J32-J24</f>
        <v>0.57516818576388928</v>
      </c>
      <c r="L24" s="45">
        <f>K2^K24</f>
        <v>1.4600672913238009</v>
      </c>
      <c r="M24" s="45">
        <f t="shared" si="0"/>
        <v>0.73819123121381591</v>
      </c>
      <c r="N24" s="68">
        <f t="shared" si="1"/>
        <v>1.9778984490549911</v>
      </c>
      <c r="O24" s="45"/>
      <c r="R24" s="65"/>
      <c r="S24" s="65"/>
    </row>
    <row r="25" spans="1:19" x14ac:dyDescent="0.3">
      <c r="B25" s="4" t="s">
        <v>9</v>
      </c>
      <c r="C25" s="4">
        <v>1</v>
      </c>
      <c r="D25" s="42">
        <v>17.540016174316406</v>
      </c>
      <c r="E25" s="39">
        <f>D32-D25</f>
        <v>0.73894924587673572</v>
      </c>
      <c r="F25" s="39">
        <f>E2^E25</f>
        <v>1.5962482594077738</v>
      </c>
      <c r="G25" s="43">
        <v>17.53803825378418</v>
      </c>
      <c r="H25" s="39">
        <f>G32-G25</f>
        <v>0.34905073377821338</v>
      </c>
      <c r="I25" s="39">
        <f>H2^H25</f>
        <v>1.2411634909497473</v>
      </c>
      <c r="J25" s="43">
        <v>22.935768127441406</v>
      </c>
      <c r="K25" s="39">
        <f>J32-J25</f>
        <v>0.4166312747531471</v>
      </c>
      <c r="L25" s="39">
        <f>K2^K25</f>
        <v>1.3154242171667507</v>
      </c>
      <c r="M25" s="39">
        <f t="shared" si="0"/>
        <v>1.4075528629749614</v>
      </c>
      <c r="N25" s="67">
        <f t="shared" si="1"/>
        <v>0.93454693728980787</v>
      </c>
      <c r="O25" s="39">
        <f>AVERAGE(N25:N27)</f>
        <v>0.95808848336990227</v>
      </c>
      <c r="R25" s="65"/>
      <c r="S25" s="65"/>
    </row>
    <row r="26" spans="1:19" x14ac:dyDescent="0.3">
      <c r="C26" s="4">
        <v>2</v>
      </c>
      <c r="D26" s="42">
        <v>17.366643905639648</v>
      </c>
      <c r="E26" s="39">
        <f>D32-D26</f>
        <v>0.91232151455349353</v>
      </c>
      <c r="F26" s="39">
        <f>E2^E26</f>
        <v>1.7813606731747076</v>
      </c>
      <c r="G26" s="43">
        <v>17.705827713012695</v>
      </c>
      <c r="H26" s="39">
        <f>G32-G26</f>
        <v>0.18126127454969776</v>
      </c>
      <c r="I26" s="39">
        <f>H2^H26</f>
        <v>1.1187297525912325</v>
      </c>
      <c r="J26" s="43">
        <v>22.96113395690918</v>
      </c>
      <c r="K26" s="39">
        <f>J32-J26</f>
        <v>0.39126544528537366</v>
      </c>
      <c r="L26" s="39">
        <f>K2^K26</f>
        <v>1.293649808636814</v>
      </c>
      <c r="M26" s="39">
        <f t="shared" si="0"/>
        <v>1.411687353905422</v>
      </c>
      <c r="N26" s="67">
        <f t="shared" si="1"/>
        <v>0.91638549078019427</v>
      </c>
      <c r="O26" s="39"/>
      <c r="R26" s="65"/>
      <c r="S26" s="65"/>
    </row>
    <row r="27" spans="1:19" x14ac:dyDescent="0.3">
      <c r="B27" s="37"/>
      <c r="C27" s="37">
        <v>3</v>
      </c>
      <c r="D27" s="44">
        <v>17.414573669433594</v>
      </c>
      <c r="E27" s="45">
        <f>D32-D27</f>
        <v>0.86439175075954822</v>
      </c>
      <c r="F27" s="45">
        <f>E2^E27</f>
        <v>1.7281377187437827</v>
      </c>
      <c r="G27" s="44">
        <v>17.665950775146484</v>
      </c>
      <c r="H27" s="45">
        <f>G32-G27</f>
        <v>0.2211382124159087</v>
      </c>
      <c r="I27" s="45">
        <f>H2^H27</f>
        <v>1.1466861945193816</v>
      </c>
      <c r="J27" s="44">
        <v>22.79768180847168</v>
      </c>
      <c r="K27" s="45">
        <f>J32-J27</f>
        <v>0.55471759372287366</v>
      </c>
      <c r="L27" s="45">
        <f>K2^K27</f>
        <v>1.4405503928954251</v>
      </c>
      <c r="M27" s="45">
        <f t="shared" si="0"/>
        <v>1.4077043952164507</v>
      </c>
      <c r="N27" s="68">
        <f t="shared" si="1"/>
        <v>1.0233330220397046</v>
      </c>
      <c r="O27" s="45"/>
      <c r="R27" s="65"/>
      <c r="S27" s="65"/>
    </row>
    <row r="28" spans="1:19" x14ac:dyDescent="0.3">
      <c r="B28" s="4" t="s">
        <v>10</v>
      </c>
      <c r="C28" s="4">
        <v>1</v>
      </c>
      <c r="D28" s="43">
        <v>17.827484130859375</v>
      </c>
      <c r="E28" s="39">
        <f>D32-D28</f>
        <v>0.45148128933376697</v>
      </c>
      <c r="F28" s="39">
        <f>E2^E28</f>
        <v>1.3307294764113808</v>
      </c>
      <c r="G28" s="43">
        <v>18.775995254516602</v>
      </c>
      <c r="H28" s="39">
        <f>G32-G28</f>
        <v>-0.88890626695420849</v>
      </c>
      <c r="I28" s="39">
        <f>H2^H28</f>
        <v>0.5768347481730457</v>
      </c>
      <c r="J28" s="43">
        <v>22.618736267089844</v>
      </c>
      <c r="K28" s="39">
        <f>J32-J28</f>
        <v>0.7336631351047096</v>
      </c>
      <c r="L28" s="39">
        <f>K2^K28</f>
        <v>1.6205704625362118</v>
      </c>
      <c r="M28" s="39">
        <f t="shared" si="0"/>
        <v>0.87613412352915909</v>
      </c>
      <c r="N28" s="67">
        <f t="shared" si="1"/>
        <v>1.849683078212256</v>
      </c>
      <c r="O28" s="39">
        <f>AVERAGE(N28:N30)</f>
        <v>1.754399255047691</v>
      </c>
      <c r="R28" s="65"/>
      <c r="S28" s="65"/>
    </row>
    <row r="29" spans="1:19" x14ac:dyDescent="0.3">
      <c r="C29" s="4">
        <v>2</v>
      </c>
      <c r="D29" s="43">
        <v>17.796808242797852</v>
      </c>
      <c r="E29" s="39">
        <f>D32-D29</f>
        <v>0.4821571773952904</v>
      </c>
      <c r="F29" s="39">
        <f>E2^E29</f>
        <v>1.3568163068755152</v>
      </c>
      <c r="G29" s="43">
        <v>18.802583694458008</v>
      </c>
      <c r="H29" s="39">
        <f>G32-G29</f>
        <v>-0.91549470689561474</v>
      </c>
      <c r="I29" s="39">
        <f>H2^H29</f>
        <v>0.56741932786211602</v>
      </c>
      <c r="J29" s="43">
        <v>22.756109237670898</v>
      </c>
      <c r="K29" s="39">
        <f>J32-J29</f>
        <v>0.59629016452365491</v>
      </c>
      <c r="L29" s="39">
        <f>K2^K29</f>
        <v>1.4805025476145375</v>
      </c>
      <c r="M29" s="39">
        <f t="shared" si="0"/>
        <v>0.87743022336802567</v>
      </c>
      <c r="N29" s="67">
        <f t="shared" si="1"/>
        <v>1.6873165616880759</v>
      </c>
      <c r="O29" s="39"/>
      <c r="R29" s="65"/>
      <c r="S29" s="65"/>
    </row>
    <row r="30" spans="1:19" x14ac:dyDescent="0.3">
      <c r="A30" s="37"/>
      <c r="B30" s="37"/>
      <c r="C30" s="37">
        <v>3</v>
      </c>
      <c r="D30" s="44">
        <v>17.81132698059082</v>
      </c>
      <c r="E30" s="45">
        <f>D32-D30</f>
        <v>0.46763843960232165</v>
      </c>
      <c r="F30" s="45">
        <f>E2^E30</f>
        <v>1.3444064109294394</v>
      </c>
      <c r="G30" s="44">
        <v>18.859823226928711</v>
      </c>
      <c r="H30" s="45">
        <f>G32-G30</f>
        <v>-0.97273423936631787</v>
      </c>
      <c r="I30" s="45">
        <f>H2^H30</f>
        <v>0.54766811506881596</v>
      </c>
      <c r="J30" s="44">
        <v>22.755390167236328</v>
      </c>
      <c r="K30" s="45">
        <f>J32-J30</f>
        <v>0.59700923495822522</v>
      </c>
      <c r="L30" s="45">
        <f>K2^K30</f>
        <v>1.4812032511688984</v>
      </c>
      <c r="M30" s="45">
        <f t="shared" si="0"/>
        <v>0.8580725639246124</v>
      </c>
      <c r="N30" s="68">
        <f t="shared" si="1"/>
        <v>1.7261981252427414</v>
      </c>
      <c r="O30" s="45"/>
      <c r="P30" s="37"/>
      <c r="Q30" s="37"/>
      <c r="R30" s="65"/>
      <c r="S30" s="65"/>
    </row>
    <row r="31" spans="1:19" x14ac:dyDescent="0.3">
      <c r="R31" s="65"/>
      <c r="S31" s="65"/>
    </row>
    <row r="32" spans="1:19" x14ac:dyDescent="0.3">
      <c r="A32" s="4" t="s">
        <v>53</v>
      </c>
      <c r="D32" s="46">
        <f>AVERAGE(D13:D21)</f>
        <v>18.278965420193142</v>
      </c>
      <c r="E32" s="46"/>
      <c r="F32" s="47"/>
      <c r="G32" s="46">
        <f>AVERAGE(G13:G21)</f>
        <v>17.887088987562393</v>
      </c>
      <c r="J32" s="46">
        <f>AVERAGE(J13:J21)</f>
        <v>23.352399402194553</v>
      </c>
      <c r="R32" s="65"/>
      <c r="S32" s="65"/>
    </row>
    <row r="33" spans="1:19" ht="15" thickBot="1" x14ac:dyDescent="0.35">
      <c r="R33" s="65"/>
      <c r="S33" s="65"/>
    </row>
    <row r="34" spans="1:19" ht="5.4" customHeight="1" thickTop="1" thickBo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3"/>
    </row>
    <row r="35" spans="1:19" ht="15" thickTop="1" x14ac:dyDescent="0.3">
      <c r="R35" s="65"/>
      <c r="S35" s="65"/>
    </row>
    <row r="36" spans="1:19" x14ac:dyDescent="0.3">
      <c r="A36" s="38" t="s">
        <v>65</v>
      </c>
      <c r="B36" s="38"/>
      <c r="C36" s="38"/>
      <c r="D36" s="4" t="s">
        <v>40</v>
      </c>
      <c r="E36" s="4">
        <v>88.3</v>
      </c>
      <c r="G36" s="4" t="s">
        <v>40</v>
      </c>
      <c r="H36" s="4">
        <v>85.7</v>
      </c>
      <c r="J36" s="4" t="s">
        <v>40</v>
      </c>
      <c r="K36" s="4">
        <v>94.46</v>
      </c>
      <c r="R36" s="65"/>
      <c r="S36" s="65"/>
    </row>
    <row r="37" spans="1:19" x14ac:dyDescent="0.3">
      <c r="A37" s="37"/>
      <c r="B37" s="55" t="s">
        <v>111</v>
      </c>
      <c r="C37" s="55" t="s">
        <v>110</v>
      </c>
      <c r="D37" s="41" t="s">
        <v>41</v>
      </c>
      <c r="E37" s="56">
        <f>E36/100+1</f>
        <v>1.883</v>
      </c>
      <c r="F37" s="41"/>
      <c r="G37" s="41" t="s">
        <v>41</v>
      </c>
      <c r="H37" s="56">
        <f>H36/100+1</f>
        <v>1.857</v>
      </c>
      <c r="I37" s="41"/>
      <c r="J37" s="41" t="s">
        <v>41</v>
      </c>
      <c r="K37" s="56">
        <f>K36/100+1</f>
        <v>1.9445999999999999</v>
      </c>
      <c r="L37" s="41"/>
      <c r="M37" s="41"/>
      <c r="N37" s="69"/>
      <c r="O37" s="41"/>
      <c r="P37" s="41"/>
      <c r="Q37" s="41"/>
      <c r="R37" s="72" t="s">
        <v>42</v>
      </c>
      <c r="S37" s="65" t="s">
        <v>43</v>
      </c>
    </row>
    <row r="38" spans="1:19" ht="28.8" x14ac:dyDescent="0.3">
      <c r="B38" s="57"/>
      <c r="C38" s="57"/>
      <c r="D38" s="57" t="s">
        <v>44</v>
      </c>
      <c r="E38" s="57" t="s">
        <v>45</v>
      </c>
      <c r="F38" s="57" t="s">
        <v>46</v>
      </c>
      <c r="G38" s="57" t="s">
        <v>47</v>
      </c>
      <c r="H38" s="57" t="s">
        <v>45</v>
      </c>
      <c r="I38" s="57" t="s">
        <v>46</v>
      </c>
      <c r="J38" s="57" t="s">
        <v>64</v>
      </c>
      <c r="K38" s="57" t="s">
        <v>45</v>
      </c>
      <c r="L38" s="57" t="s">
        <v>46</v>
      </c>
      <c r="M38" s="57" t="s">
        <v>49</v>
      </c>
      <c r="N38" s="59" t="s">
        <v>50</v>
      </c>
      <c r="O38" s="57" t="s">
        <v>51</v>
      </c>
      <c r="P38" s="57" t="s">
        <v>51</v>
      </c>
      <c r="Q38" s="57" t="s">
        <v>6</v>
      </c>
      <c r="R38" s="73" t="s">
        <v>52</v>
      </c>
      <c r="S38" s="74"/>
    </row>
    <row r="39" spans="1:19" x14ac:dyDescent="0.3">
      <c r="A39" s="4" t="s">
        <v>32</v>
      </c>
      <c r="B39" s="4" t="s">
        <v>8</v>
      </c>
      <c r="C39" s="4">
        <v>1</v>
      </c>
      <c r="D39" s="43">
        <v>17.637311935424805</v>
      </c>
      <c r="E39" s="39">
        <f>D67-D39</f>
        <v>0.15233272976345447</v>
      </c>
      <c r="F39" s="39">
        <f>E37^E39</f>
        <v>1.1012063309291447</v>
      </c>
      <c r="G39" s="43">
        <v>18.838943481445313</v>
      </c>
      <c r="H39" s="39">
        <f>G67-G39</f>
        <v>-0.90148544311523438</v>
      </c>
      <c r="I39" s="39">
        <f>H37^H39</f>
        <v>0.57236093154479173</v>
      </c>
      <c r="J39" s="43">
        <v>21.33119010925293</v>
      </c>
      <c r="K39" s="39">
        <f>J67-J39</f>
        <v>2.1184607611762161</v>
      </c>
      <c r="L39" s="39">
        <f>K37^K39</f>
        <v>4.0914346403282424</v>
      </c>
      <c r="M39" s="39">
        <f t="shared" ref="M39:M65" si="2">GEOMEAN(F39,I39)</f>
        <v>0.79390646892038075</v>
      </c>
      <c r="N39" s="67">
        <f t="shared" ref="N39:N65" si="3">L39/M39</f>
        <v>5.1535474271825894</v>
      </c>
      <c r="O39" s="39">
        <f>AVERAGE(N39:N41)</f>
        <v>4.96572027393829</v>
      </c>
      <c r="P39" s="39">
        <f>AVERAGE(N39:N47)</f>
        <v>4.3418912904400582</v>
      </c>
      <c r="Q39" s="39">
        <f>STDEV(N39:N47)/SQRT(COUNT(N39:N47))</f>
        <v>0.45417033459270278</v>
      </c>
      <c r="R39" s="65">
        <f>_xlfn.T.TEST(N39:N47,N48:N56,2,1)</f>
        <v>1.1791274163907126E-3</v>
      </c>
      <c r="S39" s="65">
        <f>_xlfn.T.TEST(N39:N47,N57:N65,2,1)</f>
        <v>3.0317013346792168E-4</v>
      </c>
    </row>
    <row r="40" spans="1:19" x14ac:dyDescent="0.3">
      <c r="C40" s="4">
        <v>2</v>
      </c>
      <c r="D40" s="43">
        <v>17.942914962768555</v>
      </c>
      <c r="E40" s="39">
        <f>D67-D40</f>
        <v>-0.15327029758029553</v>
      </c>
      <c r="F40" s="39">
        <f>E37^E40</f>
        <v>0.90755637059312178</v>
      </c>
      <c r="G40" s="43">
        <v>18.470073699951172</v>
      </c>
      <c r="H40" s="39">
        <f>G67-G40</f>
        <v>-0.53261566162109375</v>
      </c>
      <c r="I40" s="39">
        <f>H37^H40</f>
        <v>0.71916173258850813</v>
      </c>
      <c r="J40" s="43">
        <v>21.446352005004883</v>
      </c>
      <c r="K40" s="39">
        <f>J67-J40</f>
        <v>2.0032988654242629</v>
      </c>
      <c r="L40" s="39">
        <f>K37^K40</f>
        <v>3.7897745506992839</v>
      </c>
      <c r="M40" s="39">
        <f t="shared" si="2"/>
        <v>0.8078860141737122</v>
      </c>
      <c r="N40" s="67">
        <f t="shared" si="3"/>
        <v>4.6909768014431847</v>
      </c>
      <c r="O40" s="39"/>
      <c r="R40" s="65"/>
      <c r="S40" s="65"/>
    </row>
    <row r="41" spans="1:19" x14ac:dyDescent="0.3">
      <c r="B41" s="37"/>
      <c r="C41" s="37">
        <v>3</v>
      </c>
      <c r="D41" s="44">
        <v>17.995437622070313</v>
      </c>
      <c r="E41" s="45">
        <f>D67-D41</f>
        <v>-0.20579295688205335</v>
      </c>
      <c r="F41" s="45">
        <f>E37^E41</f>
        <v>0.87788522525914647</v>
      </c>
      <c r="G41" s="44">
        <v>18.887153625488281</v>
      </c>
      <c r="H41" s="45">
        <f>G67-G41</f>
        <v>-0.94969558715820313</v>
      </c>
      <c r="I41" s="45">
        <f>H37^H41</f>
        <v>0.5555338430450899</v>
      </c>
      <c r="J41" s="44">
        <v>21.553754806518555</v>
      </c>
      <c r="K41" s="45">
        <f>J67-J41</f>
        <v>1.8958960639105911</v>
      </c>
      <c r="L41" s="45">
        <f>K37^K41</f>
        <v>3.5285168335823984</v>
      </c>
      <c r="M41" s="45">
        <f t="shared" si="2"/>
        <v>0.69835159693432225</v>
      </c>
      <c r="N41" s="68">
        <f t="shared" si="3"/>
        <v>5.0526365931890957</v>
      </c>
      <c r="O41" s="45"/>
      <c r="R41" s="65"/>
      <c r="S41" s="65"/>
    </row>
    <row r="42" spans="1:19" x14ac:dyDescent="0.3">
      <c r="B42" s="4" t="s">
        <v>9</v>
      </c>
      <c r="C42" s="4">
        <v>1</v>
      </c>
      <c r="D42" s="43">
        <v>17.483348846435547</v>
      </c>
      <c r="E42" s="39">
        <f>D67-D42</f>
        <v>0.30629581875271228</v>
      </c>
      <c r="F42" s="39">
        <f>E37^E42</f>
        <v>1.2139072460135334</v>
      </c>
      <c r="G42" s="43">
        <v>18.509323120117188</v>
      </c>
      <c r="H42" s="39">
        <f>G67-G42</f>
        <v>-0.57186508178710938</v>
      </c>
      <c r="I42" s="39">
        <f>H37^H42</f>
        <v>0.70190099600718081</v>
      </c>
      <c r="J42" s="43">
        <v>21.595094680786133</v>
      </c>
      <c r="K42" s="39">
        <f>J67-J42</f>
        <v>1.8545561896430129</v>
      </c>
      <c r="L42" s="39">
        <f>K37^K42</f>
        <v>3.4328275437323383</v>
      </c>
      <c r="M42" s="39">
        <f t="shared" si="2"/>
        <v>0.92306159330633675</v>
      </c>
      <c r="N42" s="67">
        <f t="shared" si="3"/>
        <v>3.7189582673851804</v>
      </c>
      <c r="O42" s="39">
        <f>AVERAGE(N42:N44)</f>
        <v>2.8189620013192012</v>
      </c>
      <c r="R42" s="65"/>
      <c r="S42" s="65"/>
    </row>
    <row r="43" spans="1:19" x14ac:dyDescent="0.3">
      <c r="C43" s="4">
        <v>2</v>
      </c>
      <c r="D43" s="43">
        <v>17.204498291015625</v>
      </c>
      <c r="E43" s="39">
        <f>D67-D43</f>
        <v>0.58514637417263415</v>
      </c>
      <c r="F43" s="39">
        <f>E37^E43</f>
        <v>1.4481970824027173</v>
      </c>
      <c r="G43" s="43">
        <v>18.238183975219727</v>
      </c>
      <c r="H43" s="39">
        <f>G67-G43</f>
        <v>-0.30072593688964844</v>
      </c>
      <c r="I43" s="39">
        <f>H37^H43</f>
        <v>0.83015901494922339</v>
      </c>
      <c r="J43" s="43">
        <v>22.024410247802734</v>
      </c>
      <c r="K43" s="39">
        <f>J67-J43</f>
        <v>1.4252406226264114</v>
      </c>
      <c r="L43" s="39">
        <f>K37^K43</f>
        <v>2.5801957177628472</v>
      </c>
      <c r="M43" s="39">
        <f t="shared" si="2"/>
        <v>1.0964642554045156</v>
      </c>
      <c r="N43" s="67">
        <f t="shared" si="3"/>
        <v>2.3531963810447634</v>
      </c>
      <c r="O43" s="39"/>
      <c r="R43" s="65"/>
      <c r="S43" s="65"/>
    </row>
    <row r="44" spans="1:19" x14ac:dyDescent="0.3">
      <c r="B44" s="37"/>
      <c r="C44" s="37">
        <v>3</v>
      </c>
      <c r="D44" s="44">
        <v>17.120874404907227</v>
      </c>
      <c r="E44" s="45">
        <f>D67-D44</f>
        <v>0.66877026028103259</v>
      </c>
      <c r="F44" s="45">
        <f>E37^E44</f>
        <v>1.5269039551508543</v>
      </c>
      <c r="G44" s="44">
        <v>18.097463607788086</v>
      </c>
      <c r="H44" s="45">
        <f>G67-G44</f>
        <v>-0.16000556945800781</v>
      </c>
      <c r="I44" s="45">
        <f>H37^H44</f>
        <v>0.90570882259120766</v>
      </c>
      <c r="J44" s="44">
        <v>21.89912223815918</v>
      </c>
      <c r="K44" s="45">
        <f>J67-J44</f>
        <v>1.5505286322699661</v>
      </c>
      <c r="L44" s="45">
        <f>K37^K44</f>
        <v>2.8043978223305608</v>
      </c>
      <c r="M44" s="45">
        <f t="shared" si="2"/>
        <v>1.1759806050396997</v>
      </c>
      <c r="N44" s="68">
        <f t="shared" si="3"/>
        <v>2.3847313555276601</v>
      </c>
      <c r="O44" s="45"/>
      <c r="R44" s="65"/>
      <c r="S44" s="65"/>
    </row>
    <row r="45" spans="1:19" x14ac:dyDescent="0.3">
      <c r="B45" s="4" t="s">
        <v>10</v>
      </c>
      <c r="C45" s="4">
        <v>1</v>
      </c>
      <c r="D45" s="43">
        <v>18.669239044189453</v>
      </c>
      <c r="E45" s="39">
        <f>D67-D45</f>
        <v>-0.87959437900119397</v>
      </c>
      <c r="F45" s="39">
        <f>E37^E45</f>
        <v>0.57311688466344957</v>
      </c>
      <c r="G45" s="43">
        <v>18.920431137084961</v>
      </c>
      <c r="H45" s="39">
        <f>G67-G45</f>
        <v>-0.98297309875488281</v>
      </c>
      <c r="I45" s="39">
        <f>H37^H45</f>
        <v>0.54420826097451036</v>
      </c>
      <c r="J45" s="43">
        <v>21.504858016967773</v>
      </c>
      <c r="K45" s="39">
        <f>J67-J45</f>
        <v>1.9447928534613723</v>
      </c>
      <c r="L45" s="39">
        <f>K37^K45</f>
        <v>3.6451471687304124</v>
      </c>
      <c r="M45" s="39">
        <f t="shared" si="2"/>
        <v>0.55847555285600903</v>
      </c>
      <c r="N45" s="67">
        <f t="shared" si="3"/>
        <v>6.5269592376772056</v>
      </c>
      <c r="O45" s="39">
        <f>AVERAGE(N45:N47)</f>
        <v>5.2409915960626838</v>
      </c>
      <c r="R45" s="65"/>
      <c r="S45" s="65"/>
    </row>
    <row r="46" spans="1:19" x14ac:dyDescent="0.3">
      <c r="C46" s="4">
        <v>2</v>
      </c>
      <c r="D46" s="43">
        <v>18.36121940612793</v>
      </c>
      <c r="E46" s="39">
        <f>D67-D46</f>
        <v>-0.57157474093967053</v>
      </c>
      <c r="F46" s="39">
        <f>E37^E46</f>
        <v>0.69647013684790626</v>
      </c>
      <c r="G46" s="43">
        <v>19.153938293457031</v>
      </c>
      <c r="H46" s="39">
        <f>G67-G46</f>
        <v>-1.2164802551269531</v>
      </c>
      <c r="I46" s="39">
        <f>H37^H46</f>
        <v>0.47097258379074902</v>
      </c>
      <c r="J46" s="43">
        <v>21.840497970581055</v>
      </c>
      <c r="K46" s="39">
        <f>J67-J46</f>
        <v>1.6091528998480911</v>
      </c>
      <c r="L46" s="39">
        <f>K37^K46</f>
        <v>2.9158963677669654</v>
      </c>
      <c r="M46" s="39">
        <f t="shared" si="2"/>
        <v>0.57272885372081173</v>
      </c>
      <c r="N46" s="67">
        <f t="shared" si="3"/>
        <v>5.0912335720881599</v>
      </c>
      <c r="O46" s="39"/>
      <c r="R46" s="65"/>
      <c r="S46" s="65"/>
    </row>
    <row r="47" spans="1:19" x14ac:dyDescent="0.3">
      <c r="A47" s="37"/>
      <c r="B47" s="37"/>
      <c r="C47" s="37">
        <v>3</v>
      </c>
      <c r="D47" s="44">
        <v>18.539657592773438</v>
      </c>
      <c r="E47" s="45">
        <f>D67-D47</f>
        <v>-0.75001292758517835</v>
      </c>
      <c r="F47" s="45">
        <f>E37^E47</f>
        <v>0.62209785921608829</v>
      </c>
      <c r="G47" s="44">
        <v>19.072669982910156</v>
      </c>
      <c r="H47" s="45">
        <f>G67-G47</f>
        <v>-1.1352119445800781</v>
      </c>
      <c r="I47" s="45">
        <f>H37^H47</f>
        <v>0.49526942270502339</v>
      </c>
      <c r="J47" s="44">
        <v>22.211414337158203</v>
      </c>
      <c r="K47" s="45">
        <f>J67-J47</f>
        <v>1.2382365332709426</v>
      </c>
      <c r="L47" s="45">
        <f>K37^K47</f>
        <v>2.2784536924811647</v>
      </c>
      <c r="M47" s="45">
        <f t="shared" si="2"/>
        <v>0.55507301105348561</v>
      </c>
      <c r="N47" s="68">
        <f t="shared" si="3"/>
        <v>4.1047819784226869</v>
      </c>
      <c r="O47" s="45"/>
      <c r="P47" s="37"/>
      <c r="Q47" s="37"/>
      <c r="R47" s="71"/>
      <c r="S47" s="65"/>
    </row>
    <row r="48" spans="1:19" x14ac:dyDescent="0.3">
      <c r="A48" s="4" t="s">
        <v>15</v>
      </c>
      <c r="B48" s="4" t="s">
        <v>8</v>
      </c>
      <c r="C48" s="4">
        <v>1</v>
      </c>
      <c r="D48" s="43">
        <v>17.840726852416992</v>
      </c>
      <c r="E48" s="39">
        <f>D67-D48</f>
        <v>-5.1082187228733034E-2</v>
      </c>
      <c r="F48" s="39">
        <f>E37^E48</f>
        <v>0.96818877787174185</v>
      </c>
      <c r="G48" s="43">
        <v>17.776029586791992</v>
      </c>
      <c r="H48" s="39">
        <f>G67-G48</f>
        <v>0.16142845153808594</v>
      </c>
      <c r="I48" s="39">
        <f>H37^H48</f>
        <v>1.1050804334836519</v>
      </c>
      <c r="J48" s="43">
        <v>22.688322067260742</v>
      </c>
      <c r="K48" s="39">
        <f>J67-J48</f>
        <v>0.76132880316840357</v>
      </c>
      <c r="L48" s="39">
        <f>K37^K48</f>
        <v>1.6591849987843394</v>
      </c>
      <c r="M48" s="39">
        <f t="shared" si="2"/>
        <v>1.0343725027012811</v>
      </c>
      <c r="N48" s="67">
        <f t="shared" si="3"/>
        <v>1.604049792943403</v>
      </c>
      <c r="O48" s="39">
        <f>AVERAGE(N48:N50)</f>
        <v>1.6042645757546043</v>
      </c>
      <c r="P48" s="39">
        <f>AVERAGE(N48:N56)</f>
        <v>1.2669040595228869</v>
      </c>
      <c r="Q48" s="39">
        <f>STDEV(N48:N56)/SQRT(COUNT(N48:N56))</f>
        <v>0.23747509862995039</v>
      </c>
      <c r="R48" s="65"/>
      <c r="S48" s="65"/>
    </row>
    <row r="49" spans="1:19" x14ac:dyDescent="0.3">
      <c r="C49" s="4">
        <v>2</v>
      </c>
      <c r="D49" s="43">
        <v>17.950376510620117</v>
      </c>
      <c r="E49" s="39">
        <f>D67-D49</f>
        <v>-0.16073184543185803</v>
      </c>
      <c r="F49" s="39">
        <f>E37^E49</f>
        <v>0.90328084536936792</v>
      </c>
      <c r="G49" s="43">
        <v>17.740650177001953</v>
      </c>
      <c r="H49" s="39">
        <f>G67-G49</f>
        <v>0.196807861328125</v>
      </c>
      <c r="I49" s="39">
        <f>H37^H49</f>
        <v>1.1295469724881722</v>
      </c>
      <c r="J49" s="43">
        <v>22.603124618530273</v>
      </c>
      <c r="K49" s="39">
        <f>J67-J49</f>
        <v>0.84652625189887232</v>
      </c>
      <c r="L49" s="39">
        <f>K37^K49</f>
        <v>1.7559106606115686</v>
      </c>
      <c r="M49" s="39">
        <f t="shared" si="2"/>
        <v>1.0100980864220694</v>
      </c>
      <c r="N49" s="67">
        <f t="shared" si="3"/>
        <v>1.7383565855780281</v>
      </c>
      <c r="O49" s="39"/>
      <c r="R49" s="65"/>
      <c r="S49" s="65"/>
    </row>
    <row r="50" spans="1:19" x14ac:dyDescent="0.3">
      <c r="B50" s="37"/>
      <c r="C50" s="37">
        <v>3</v>
      </c>
      <c r="D50" s="44">
        <v>17.837629318237305</v>
      </c>
      <c r="E50" s="45">
        <f>D67-D50</f>
        <v>-4.7984653049045534E-2</v>
      </c>
      <c r="F50" s="45">
        <f>E37^E50</f>
        <v>0.97008860391205631</v>
      </c>
      <c r="G50" s="44">
        <v>17.846454620361328</v>
      </c>
      <c r="H50" s="45">
        <f>G67-G50</f>
        <v>9.100341796875E-2</v>
      </c>
      <c r="I50" s="45">
        <f>H37^H50</f>
        <v>1.0579442976112294</v>
      </c>
      <c r="J50" s="44">
        <v>22.850444793701172</v>
      </c>
      <c r="K50" s="45">
        <f>J67-J50</f>
        <v>0.59920607672797388</v>
      </c>
      <c r="L50" s="45">
        <f>K37^K50</f>
        <v>1.4895972427846746</v>
      </c>
      <c r="M50" s="45">
        <f t="shared" si="2"/>
        <v>1.0130645125984814</v>
      </c>
      <c r="N50" s="68">
        <f t="shared" si="3"/>
        <v>1.4703873487423822</v>
      </c>
      <c r="O50" s="45"/>
      <c r="R50" s="65"/>
      <c r="S50" s="65"/>
    </row>
    <row r="51" spans="1:19" x14ac:dyDescent="0.3">
      <c r="B51" s="4" t="s">
        <v>9</v>
      </c>
      <c r="C51" s="4">
        <v>1</v>
      </c>
      <c r="D51" s="43">
        <v>18.345710754394531</v>
      </c>
      <c r="E51" s="39">
        <f>D67-D51</f>
        <v>-0.5560660892062721</v>
      </c>
      <c r="F51" s="39">
        <f>E37^E51</f>
        <v>0.70333957947640691</v>
      </c>
      <c r="G51" s="43">
        <v>17.92315673828125</v>
      </c>
      <c r="H51" s="39">
        <f>G67-G51</f>
        <v>1.4301300048828125E-2</v>
      </c>
      <c r="I51" s="39">
        <f>H37^H51</f>
        <v>1.0088912598230444</v>
      </c>
      <c r="J51" s="43">
        <v>22.774318695068359</v>
      </c>
      <c r="K51" s="39">
        <f>J67-J51</f>
        <v>0.67533217536078638</v>
      </c>
      <c r="L51" s="39">
        <f>K37^K51</f>
        <v>1.5669544866887277</v>
      </c>
      <c r="M51" s="39">
        <f t="shared" si="2"/>
        <v>0.84237352428798618</v>
      </c>
      <c r="N51" s="67">
        <f t="shared" si="3"/>
        <v>1.8601658783295587</v>
      </c>
      <c r="O51" s="39">
        <f>AVERAGE(N51:N53)</f>
        <v>1.8598619434259891</v>
      </c>
      <c r="R51" s="65"/>
      <c r="S51" s="65"/>
    </row>
    <row r="52" spans="1:19" x14ac:dyDescent="0.3">
      <c r="C52" s="4">
        <v>2</v>
      </c>
      <c r="D52" s="43">
        <v>18.328020095825195</v>
      </c>
      <c r="E52" s="39">
        <f>D67-D52</f>
        <v>-0.53837543063693616</v>
      </c>
      <c r="F52" s="39">
        <f>E37^E52</f>
        <v>0.71125828884002618</v>
      </c>
      <c r="G52" s="43">
        <v>18.03038215637207</v>
      </c>
      <c r="H52" s="39">
        <f>G67-G52</f>
        <v>-9.2924118041992188E-2</v>
      </c>
      <c r="I52" s="39">
        <f>H37^H52</f>
        <v>0.94410628966530408</v>
      </c>
      <c r="J52" s="43">
        <v>22.717971801757813</v>
      </c>
      <c r="K52" s="39">
        <f>J67-J52</f>
        <v>0.73167906867133325</v>
      </c>
      <c r="L52" s="39">
        <f>K37^K52</f>
        <v>1.6267884163059809</v>
      </c>
      <c r="M52" s="39">
        <f t="shared" si="2"/>
        <v>0.81945312499889233</v>
      </c>
      <c r="N52" s="67">
        <f t="shared" si="3"/>
        <v>1.9852122918051962</v>
      </c>
      <c r="O52" s="39"/>
      <c r="R52" s="65"/>
      <c r="S52" s="65"/>
    </row>
    <row r="53" spans="1:19" x14ac:dyDescent="0.3">
      <c r="B53" s="37"/>
      <c r="C53" s="37">
        <v>3</v>
      </c>
      <c r="D53" s="44">
        <v>18.315017700195313</v>
      </c>
      <c r="E53" s="45">
        <f>D67-D53</f>
        <v>-0.52537303500705335</v>
      </c>
      <c r="F53" s="45">
        <f>E37^E53</f>
        <v>0.7171352217680802</v>
      </c>
      <c r="G53" s="44">
        <v>17.986021041870117</v>
      </c>
      <c r="H53" s="45">
        <f>G67-G53</f>
        <v>-4.8563003540039063E-2</v>
      </c>
      <c r="I53" s="45">
        <f>H37^H53</f>
        <v>0.97038860159559326</v>
      </c>
      <c r="J53" s="44">
        <v>22.89439582824707</v>
      </c>
      <c r="K53" s="45">
        <f>J67-J53</f>
        <v>0.55525504218207544</v>
      </c>
      <c r="L53" s="45">
        <f>K37^K53</f>
        <v>1.4466866375809877</v>
      </c>
      <c r="M53" s="45">
        <f t="shared" si="2"/>
        <v>0.83420611662015098</v>
      </c>
      <c r="N53" s="68">
        <f t="shared" si="3"/>
        <v>1.7342076601432124</v>
      </c>
      <c r="O53" s="45"/>
      <c r="R53" s="65"/>
      <c r="S53" s="65"/>
    </row>
    <row r="54" spans="1:19" x14ac:dyDescent="0.3">
      <c r="B54" s="4" t="s">
        <v>10</v>
      </c>
      <c r="C54" s="4">
        <v>1</v>
      </c>
      <c r="D54" s="43">
        <v>17.100807189941406</v>
      </c>
      <c r="E54" s="39">
        <f>D67-D54</f>
        <v>0.6888374752468529</v>
      </c>
      <c r="F54" s="39">
        <f>E37^E54</f>
        <v>1.5464190837500957</v>
      </c>
      <c r="G54" s="43">
        <v>18.091903686523438</v>
      </c>
      <c r="H54" s="39">
        <f>G67-G54</f>
        <v>-0.15444564819335938</v>
      </c>
      <c r="I54" s="39">
        <f>H37^H54</f>
        <v>0.90883108158899584</v>
      </c>
      <c r="J54" s="43">
        <v>24.870813369750977</v>
      </c>
      <c r="K54" s="39">
        <f>J67-J54</f>
        <v>-1.4211624993218308</v>
      </c>
      <c r="L54" s="39">
        <f>K37^K54</f>
        <v>0.38862007869649606</v>
      </c>
      <c r="M54" s="39">
        <f t="shared" si="2"/>
        <v>1.185509902309746</v>
      </c>
      <c r="N54" s="67">
        <f t="shared" si="3"/>
        <v>0.32780837843643651</v>
      </c>
      <c r="O54" s="39">
        <f>AVERAGE(N54:N56)</f>
        <v>0.33658565938806717</v>
      </c>
      <c r="R54" s="65"/>
      <c r="S54" s="65"/>
    </row>
    <row r="55" spans="1:19" x14ac:dyDescent="0.3">
      <c r="C55" s="4">
        <v>2</v>
      </c>
      <c r="D55" s="43">
        <v>17.156307220458984</v>
      </c>
      <c r="E55" s="39">
        <f>D67-D55</f>
        <v>0.63333744472927478</v>
      </c>
      <c r="F55" s="39">
        <f>E37^E55</f>
        <v>1.4930453503659598</v>
      </c>
      <c r="G55" s="43">
        <v>18.023662567138672</v>
      </c>
      <c r="H55" s="39">
        <f>G67-G55</f>
        <v>-8.620452880859375E-2</v>
      </c>
      <c r="I55" s="39">
        <f>H37^H55</f>
        <v>0.94804116762800716</v>
      </c>
      <c r="J55" s="43">
        <v>24.847068786621094</v>
      </c>
      <c r="K55" s="39">
        <f>J67-J55</f>
        <v>-1.397417916191948</v>
      </c>
      <c r="L55" s="39">
        <f>K37^K55</f>
        <v>0.39480567804523653</v>
      </c>
      <c r="M55" s="39">
        <f t="shared" si="2"/>
        <v>1.1897346163252172</v>
      </c>
      <c r="N55" s="67">
        <f t="shared" si="3"/>
        <v>0.33184348225883287</v>
      </c>
      <c r="O55" s="39"/>
      <c r="R55" s="65"/>
      <c r="S55" s="65"/>
    </row>
    <row r="56" spans="1:19" x14ac:dyDescent="0.3">
      <c r="A56" s="37"/>
      <c r="B56" s="37"/>
      <c r="C56" s="37">
        <v>3</v>
      </c>
      <c r="D56" s="44">
        <v>17.232206344604492</v>
      </c>
      <c r="E56" s="45">
        <f>D67-D56</f>
        <v>0.55743832058376697</v>
      </c>
      <c r="F56" s="45">
        <f>E37^E56</f>
        <v>1.4230235939130784</v>
      </c>
      <c r="G56" s="44">
        <v>18.018861770629883</v>
      </c>
      <c r="H56" s="45">
        <f>G67-G56</f>
        <v>-8.1403732299804688E-2</v>
      </c>
      <c r="I56" s="45">
        <f>H37^H56</f>
        <v>0.95086247299558513</v>
      </c>
      <c r="J56" s="44">
        <v>24.800397872924805</v>
      </c>
      <c r="K56" s="45">
        <f>J67-J56</f>
        <v>-1.3507470024956589</v>
      </c>
      <c r="L56" s="45">
        <f>K37^K56</f>
        <v>0.4072521288042335</v>
      </c>
      <c r="M56" s="45">
        <f t="shared" si="2"/>
        <v>1.16322815201458</v>
      </c>
      <c r="N56" s="68">
        <f t="shared" si="3"/>
        <v>0.35010511746893225</v>
      </c>
      <c r="O56" s="45"/>
      <c r="P56" s="37"/>
      <c r="Q56" s="37"/>
      <c r="R56" s="71"/>
      <c r="S56" s="65"/>
    </row>
    <row r="57" spans="1:19" x14ac:dyDescent="0.3">
      <c r="A57" s="4" t="s">
        <v>14</v>
      </c>
      <c r="B57" s="4" t="s">
        <v>8</v>
      </c>
      <c r="C57" s="4">
        <v>1</v>
      </c>
      <c r="D57" s="43">
        <v>18.140266418457031</v>
      </c>
      <c r="E57" s="39">
        <f>D67-D57</f>
        <v>-0.3506217532687721</v>
      </c>
      <c r="F57" s="39">
        <f>E37^E57</f>
        <v>0.80099812395453829</v>
      </c>
      <c r="G57" s="43">
        <v>18.796941757202148</v>
      </c>
      <c r="H57" s="39">
        <f>G67-G57</f>
        <v>-0.85948371887207031</v>
      </c>
      <c r="I57" s="39">
        <f>H37^H57</f>
        <v>0.58743598283195431</v>
      </c>
      <c r="J57" s="43">
        <v>22.823467254638672</v>
      </c>
      <c r="K57" s="39">
        <f>J67-J57</f>
        <v>0.62618361579047388</v>
      </c>
      <c r="L57" s="39">
        <f>K37^K57</f>
        <v>1.5165641655917481</v>
      </c>
      <c r="M57" s="39">
        <f t="shared" si="2"/>
        <v>0.68595562552674338</v>
      </c>
      <c r="N57" s="67">
        <f t="shared" si="3"/>
        <v>2.2108779477202813</v>
      </c>
      <c r="O57" s="39">
        <f>AVERAGE(N57:N59)</f>
        <v>2.2681241389942297</v>
      </c>
      <c r="P57" s="39">
        <f>AVERAGE(N57:N65)</f>
        <v>1.8947892492338683</v>
      </c>
      <c r="Q57" s="39">
        <f>STDEV(N57:N65)/SQRT(COUNT(N57:N65))</f>
        <v>0.11167912972512732</v>
      </c>
      <c r="R57" s="65">
        <f>_xlfn.T.TEST(N57:N65,N48:N56,2,1)</f>
        <v>4.9718146284344233E-2</v>
      </c>
      <c r="S57" s="65"/>
    </row>
    <row r="58" spans="1:19" x14ac:dyDescent="0.3">
      <c r="C58" s="4">
        <v>2</v>
      </c>
      <c r="D58" s="43">
        <v>18.205406188964844</v>
      </c>
      <c r="E58" s="39">
        <f>D67-D58</f>
        <v>-0.4157615237765846</v>
      </c>
      <c r="F58" s="39">
        <f>E37^E58</f>
        <v>0.76864854979853825</v>
      </c>
      <c r="G58" s="43">
        <v>18.869047164916992</v>
      </c>
      <c r="H58" s="39">
        <f>G67-G58</f>
        <v>-0.93158912658691406</v>
      </c>
      <c r="I58" s="39">
        <f>H37^H58</f>
        <v>0.56179484960309301</v>
      </c>
      <c r="J58" s="43">
        <v>22.826467514038086</v>
      </c>
      <c r="K58" s="39">
        <f>J67-J58</f>
        <v>0.62318335639105982</v>
      </c>
      <c r="L58" s="39">
        <f>K37^K58</f>
        <v>1.5135411193092412</v>
      </c>
      <c r="M58" s="39">
        <f t="shared" si="2"/>
        <v>0.65713225185780177</v>
      </c>
      <c r="N58" s="67">
        <f t="shared" si="3"/>
        <v>2.3032519177536268</v>
      </c>
      <c r="O58" s="39"/>
      <c r="R58" s="65"/>
      <c r="S58" s="65"/>
    </row>
    <row r="59" spans="1:19" x14ac:dyDescent="0.3">
      <c r="B59" s="37"/>
      <c r="C59" s="37">
        <v>3</v>
      </c>
      <c r="D59" s="44">
        <v>18.158260345458984</v>
      </c>
      <c r="E59" s="45">
        <f>D67-D59</f>
        <v>-0.36861568027072522</v>
      </c>
      <c r="F59" s="45">
        <f>E37^E59</f>
        <v>0.79192829875233139</v>
      </c>
      <c r="G59" s="44">
        <v>18.811120986938477</v>
      </c>
      <c r="H59" s="45">
        <f>G67-G59</f>
        <v>-0.87366294860839844</v>
      </c>
      <c r="I59" s="45">
        <f>H37^H59</f>
        <v>0.58230296242722934</v>
      </c>
      <c r="J59" s="44">
        <v>22.78559684753418</v>
      </c>
      <c r="K59" s="45">
        <f>J67-J59</f>
        <v>0.66405402289496607</v>
      </c>
      <c r="L59" s="45">
        <f>K37^K59</f>
        <v>1.5552453456334645</v>
      </c>
      <c r="M59" s="45">
        <f t="shared" si="2"/>
        <v>0.67907451313787248</v>
      </c>
      <c r="N59" s="68">
        <f t="shared" si="3"/>
        <v>2.2902425515087814</v>
      </c>
      <c r="O59" s="45"/>
      <c r="R59" s="65"/>
      <c r="S59" s="65"/>
    </row>
    <row r="60" spans="1:19" x14ac:dyDescent="0.3">
      <c r="B60" s="4" t="s">
        <v>9</v>
      </c>
      <c r="C60" s="4">
        <v>1</v>
      </c>
      <c r="D60" s="43">
        <v>16.710407257080078</v>
      </c>
      <c r="E60" s="39">
        <f>D67-D60</f>
        <v>1.079237408108181</v>
      </c>
      <c r="F60" s="39">
        <f>E37^E60</f>
        <v>1.9798338577893937</v>
      </c>
      <c r="G60" s="43">
        <v>17.727558135986328</v>
      </c>
      <c r="H60" s="39">
        <f>G67-G60</f>
        <v>0.20989990234375</v>
      </c>
      <c r="I60" s="39">
        <f>H37^H60</f>
        <v>1.1387374203346918</v>
      </c>
      <c r="J60" s="43">
        <v>22.3753662109375</v>
      </c>
      <c r="K60" s="39">
        <f>J67-J60</f>
        <v>1.0742846594916458</v>
      </c>
      <c r="L60" s="39">
        <f>K37^K60</f>
        <v>2.0430826724346844</v>
      </c>
      <c r="M60" s="39">
        <f t="shared" si="2"/>
        <v>1.5015028804202726</v>
      </c>
      <c r="N60" s="67">
        <f t="shared" si="3"/>
        <v>1.3606918102367029</v>
      </c>
      <c r="O60" s="39">
        <f>AVERAGE(N60:N62)</f>
        <v>1.5361951406388725</v>
      </c>
      <c r="R60" s="65"/>
      <c r="S60" s="65"/>
    </row>
    <row r="61" spans="1:19" x14ac:dyDescent="0.3">
      <c r="C61" s="4">
        <v>2</v>
      </c>
      <c r="D61" s="43">
        <v>16.8719482421875</v>
      </c>
      <c r="E61" s="39">
        <f>D67-D61</f>
        <v>0.91769642300075915</v>
      </c>
      <c r="F61" s="39">
        <f>E37^E61</f>
        <v>1.7874304639893757</v>
      </c>
      <c r="G61" s="43">
        <v>17.793479919433594</v>
      </c>
      <c r="H61" s="39">
        <f>G67-G61</f>
        <v>0.14397811889648438</v>
      </c>
      <c r="I61" s="39">
        <f>H37^H61</f>
        <v>1.0932085816665973</v>
      </c>
      <c r="J61" s="43">
        <v>22.090513229370117</v>
      </c>
      <c r="K61" s="39">
        <f>J67-J61</f>
        <v>1.3591376410590286</v>
      </c>
      <c r="L61" s="39">
        <f>K37^K61</f>
        <v>2.4692218272085391</v>
      </c>
      <c r="M61" s="39">
        <f t="shared" si="2"/>
        <v>1.3978677771397026</v>
      </c>
      <c r="N61" s="67">
        <f t="shared" si="3"/>
        <v>1.7664201633297723</v>
      </c>
      <c r="O61" s="39"/>
      <c r="R61" s="65"/>
      <c r="S61" s="65"/>
    </row>
    <row r="62" spans="1:19" x14ac:dyDescent="0.3">
      <c r="B62" s="37"/>
      <c r="C62" s="37">
        <v>3</v>
      </c>
      <c r="D62" s="44">
        <v>16.81181526184082</v>
      </c>
      <c r="E62" s="45">
        <f>D67-D62</f>
        <v>0.97782940334743884</v>
      </c>
      <c r="F62" s="45">
        <f>E37^E62</f>
        <v>1.8567640737563462</v>
      </c>
      <c r="G62" s="44">
        <v>17.758083343505859</v>
      </c>
      <c r="H62" s="45">
        <f>G67-G62</f>
        <v>0.17937469482421875</v>
      </c>
      <c r="I62" s="45">
        <f>H37^H62</f>
        <v>1.1174241500293736</v>
      </c>
      <c r="J62" s="44">
        <v>22.309946060180664</v>
      </c>
      <c r="K62" s="45">
        <f>J67-J62</f>
        <v>1.1397048102484817</v>
      </c>
      <c r="L62" s="45">
        <f>K37^K62</f>
        <v>2.133935365885081</v>
      </c>
      <c r="M62" s="45">
        <f t="shared" si="2"/>
        <v>1.4404141824219387</v>
      </c>
      <c r="N62" s="68">
        <f t="shared" si="3"/>
        <v>1.4814734483501426</v>
      </c>
      <c r="O62" s="45"/>
      <c r="R62" s="65"/>
      <c r="S62" s="65"/>
    </row>
    <row r="63" spans="1:19" x14ac:dyDescent="0.3">
      <c r="B63" s="4" t="s">
        <v>10</v>
      </c>
      <c r="C63" s="4">
        <v>1</v>
      </c>
      <c r="D63" s="43">
        <v>17.02227783203125</v>
      </c>
      <c r="E63" s="39">
        <f>D67-D63</f>
        <v>0.76736683315700915</v>
      </c>
      <c r="F63" s="39">
        <f>E37^E63</f>
        <v>1.6252157396403122</v>
      </c>
      <c r="G63" s="43">
        <v>18.469427108764648</v>
      </c>
      <c r="H63" s="39">
        <f>G67-G63</f>
        <v>-0.53196907043457031</v>
      </c>
      <c r="I63" s="39">
        <f>H37^H63</f>
        <v>0.71944960990422835</v>
      </c>
      <c r="J63" s="43">
        <v>22.404809951782227</v>
      </c>
      <c r="K63" s="39">
        <f>J67-J63</f>
        <v>1.0448409186469192</v>
      </c>
      <c r="L63" s="39">
        <f>K37^K63</f>
        <v>2.0034647081793406</v>
      </c>
      <c r="M63" s="39">
        <f t="shared" si="2"/>
        <v>1.0813236471540029</v>
      </c>
      <c r="N63" s="67">
        <f t="shared" si="3"/>
        <v>1.8527891380646055</v>
      </c>
      <c r="O63" s="39">
        <f>AVERAGE(N63:N65)</f>
        <v>1.8800484680685026</v>
      </c>
      <c r="R63" s="65"/>
      <c r="S63" s="65"/>
    </row>
    <row r="64" spans="1:19" x14ac:dyDescent="0.3">
      <c r="C64" s="4">
        <v>2</v>
      </c>
      <c r="D64" s="43">
        <v>17.092437744140625</v>
      </c>
      <c r="E64" s="39">
        <f>D67-D64</f>
        <v>0.69720692104763415</v>
      </c>
      <c r="F64" s="39">
        <f>E37^E64</f>
        <v>1.554631794315475</v>
      </c>
      <c r="G64" s="43">
        <v>18.703926086425781</v>
      </c>
      <c r="H64" s="39">
        <f>G67-G64</f>
        <v>-0.76646804809570313</v>
      </c>
      <c r="I64" s="39">
        <f>H37^H64</f>
        <v>0.62224908238167154</v>
      </c>
      <c r="J64" s="43">
        <v>22.501644134521484</v>
      </c>
      <c r="K64" s="39">
        <f>J67-J64</f>
        <v>0.94800673590766138</v>
      </c>
      <c r="L64" s="39">
        <f>K37^K64</f>
        <v>1.8785080146352888</v>
      </c>
      <c r="M64" s="39">
        <f t="shared" si="2"/>
        <v>0.9835487824476099</v>
      </c>
      <c r="N64" s="67">
        <f t="shared" si="3"/>
        <v>1.9099286666397253</v>
      </c>
      <c r="O64" s="39"/>
      <c r="R64" s="65"/>
      <c r="S64" s="65"/>
    </row>
    <row r="65" spans="1:19" x14ac:dyDescent="0.3">
      <c r="A65" s="37"/>
      <c r="B65" s="37"/>
      <c r="C65" s="37">
        <v>3</v>
      </c>
      <c r="D65" s="44">
        <v>17.104640960693359</v>
      </c>
      <c r="E65" s="45">
        <f>D67-D65</f>
        <v>0.68500370449489978</v>
      </c>
      <c r="F65" s="45">
        <f>E37^E65</f>
        <v>1.5426716106341025</v>
      </c>
      <c r="G65" s="44">
        <v>18.508489608764648</v>
      </c>
      <c r="H65" s="45">
        <f>G67-G65</f>
        <v>-0.57103157043457031</v>
      </c>
      <c r="I65" s="45">
        <f>H37^H65</f>
        <v>0.70226320864331182</v>
      </c>
      <c r="J65" s="44">
        <v>22.442312240600586</v>
      </c>
      <c r="K65" s="45">
        <f>J67-J65</f>
        <v>1.0073386298285598</v>
      </c>
      <c r="L65" s="45">
        <f>K37^K65</f>
        <v>1.9541140168357516</v>
      </c>
      <c r="M65" s="45">
        <f t="shared" si="2"/>
        <v>1.0408465377599383</v>
      </c>
      <c r="N65" s="68">
        <f t="shared" si="3"/>
        <v>1.8774275995011764</v>
      </c>
      <c r="O65" s="45"/>
      <c r="P65" s="37"/>
      <c r="Q65" s="37"/>
      <c r="R65" s="65"/>
      <c r="S65" s="65"/>
    </row>
    <row r="66" spans="1:19" x14ac:dyDescent="0.3">
      <c r="R66" s="65"/>
      <c r="S66" s="65"/>
    </row>
    <row r="67" spans="1:19" x14ac:dyDescent="0.3">
      <c r="A67" s="4" t="s">
        <v>53</v>
      </c>
      <c r="D67" s="46">
        <f>AVERAGE(D48:D56)</f>
        <v>17.789644665188259</v>
      </c>
      <c r="E67" s="46"/>
      <c r="F67" s="47"/>
      <c r="G67" s="46">
        <f>AVERAGE(G48:G56)</f>
        <v>17.937458038330078</v>
      </c>
      <c r="J67" s="46">
        <f>AVERAGE(J48:J56)</f>
        <v>23.449650870429146</v>
      </c>
      <c r="R67" s="65"/>
      <c r="S67" s="65"/>
    </row>
    <row r="68" spans="1:19" ht="15" thickBot="1" x14ac:dyDescent="0.35">
      <c r="D68" s="46"/>
      <c r="E68" s="46"/>
      <c r="F68" s="47"/>
      <c r="G68" s="46"/>
      <c r="J68" s="46"/>
      <c r="R68" s="65"/>
      <c r="S68" s="65"/>
    </row>
    <row r="69" spans="1:19" ht="5.4" customHeight="1" thickTop="1" thickBo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3"/>
    </row>
    <row r="70" spans="1:19" ht="15" thickTop="1" x14ac:dyDescent="0.3">
      <c r="R70" s="65"/>
      <c r="S70" s="65"/>
    </row>
    <row r="71" spans="1:19" x14ac:dyDescent="0.3">
      <c r="A71" s="38" t="s">
        <v>73</v>
      </c>
      <c r="B71" s="38"/>
      <c r="C71" s="38"/>
      <c r="D71" s="4" t="s">
        <v>40</v>
      </c>
      <c r="E71" s="4">
        <v>88.3</v>
      </c>
      <c r="G71" s="4" t="s">
        <v>40</v>
      </c>
      <c r="H71" s="4">
        <v>85.7</v>
      </c>
      <c r="J71" s="4" t="s">
        <v>40</v>
      </c>
      <c r="K71" s="4">
        <v>75.83</v>
      </c>
      <c r="R71" s="65"/>
      <c r="S71" s="65"/>
    </row>
    <row r="72" spans="1:19" x14ac:dyDescent="0.3">
      <c r="A72" s="37"/>
      <c r="B72" s="55" t="s">
        <v>111</v>
      </c>
      <c r="C72" s="55" t="s">
        <v>110</v>
      </c>
      <c r="D72" s="37" t="s">
        <v>41</v>
      </c>
      <c r="E72" s="40">
        <f>E71/100+1</f>
        <v>1.883</v>
      </c>
      <c r="F72" s="37"/>
      <c r="G72" s="37" t="s">
        <v>41</v>
      </c>
      <c r="H72" s="40">
        <f>H71/100+1</f>
        <v>1.857</v>
      </c>
      <c r="I72" s="37"/>
      <c r="J72" s="37" t="s">
        <v>41</v>
      </c>
      <c r="K72" s="40">
        <f>K71/100+1</f>
        <v>1.7583</v>
      </c>
      <c r="L72" s="37"/>
      <c r="M72" s="37"/>
      <c r="N72" s="66"/>
      <c r="O72" s="37"/>
      <c r="P72" s="37"/>
      <c r="Q72" s="37"/>
      <c r="R72" s="71" t="s">
        <v>42</v>
      </c>
      <c r="S72" s="71" t="s">
        <v>43</v>
      </c>
    </row>
    <row r="73" spans="1:19" ht="28.8" x14ac:dyDescent="0.3">
      <c r="B73" s="57"/>
      <c r="C73" s="57"/>
      <c r="D73" s="57" t="s">
        <v>44</v>
      </c>
      <c r="E73" s="57" t="s">
        <v>45</v>
      </c>
      <c r="F73" s="57" t="s">
        <v>46</v>
      </c>
      <c r="G73" s="57" t="s">
        <v>47</v>
      </c>
      <c r="H73" s="57" t="s">
        <v>45</v>
      </c>
      <c r="I73" s="57" t="s">
        <v>46</v>
      </c>
      <c r="J73" s="57" t="s">
        <v>72</v>
      </c>
      <c r="K73" s="57" t="s">
        <v>45</v>
      </c>
      <c r="L73" s="57" t="s">
        <v>46</v>
      </c>
      <c r="M73" s="57" t="s">
        <v>49</v>
      </c>
      <c r="N73" s="59" t="s">
        <v>50</v>
      </c>
      <c r="O73" s="57" t="s">
        <v>51</v>
      </c>
      <c r="P73" s="57" t="s">
        <v>51</v>
      </c>
      <c r="Q73" s="57" t="s">
        <v>6</v>
      </c>
      <c r="R73" s="73" t="s">
        <v>52</v>
      </c>
      <c r="S73" s="73"/>
    </row>
    <row r="74" spans="1:19" x14ac:dyDescent="0.3">
      <c r="A74" s="4" t="s">
        <v>32</v>
      </c>
      <c r="B74" s="4" t="s">
        <v>8</v>
      </c>
      <c r="C74" s="4">
        <v>1</v>
      </c>
      <c r="D74" s="43">
        <v>17.637311935424805</v>
      </c>
      <c r="E74" s="39">
        <f>D102-D74</f>
        <v>0.15233272976345447</v>
      </c>
      <c r="F74" s="39">
        <f>E72^E74</f>
        <v>1.1012063309291447</v>
      </c>
      <c r="G74" s="43">
        <v>18.838943481445313</v>
      </c>
      <c r="H74" s="39">
        <f>G102-G74</f>
        <v>-0.90148544311523438</v>
      </c>
      <c r="I74" s="39">
        <f>H72^H74</f>
        <v>0.57236093154479173</v>
      </c>
      <c r="J74" s="43">
        <v>21.259496688842773</v>
      </c>
      <c r="K74" s="39">
        <f>J102-J74</f>
        <v>2.6988393995496978</v>
      </c>
      <c r="L74" s="39">
        <f>K72^K74</f>
        <v>4.5863435190953306</v>
      </c>
      <c r="M74" s="39">
        <f t="shared" ref="M74:M100" si="4">GEOMEAN(F74,I74)</f>
        <v>0.79390646892038075</v>
      </c>
      <c r="N74" s="67">
        <f t="shared" ref="N74:N100" si="5">L74/M74</f>
        <v>5.7769317906329913</v>
      </c>
      <c r="O74" s="39">
        <f>AVERAGE(N74:N76)</f>
        <v>6.9247590370023628</v>
      </c>
      <c r="P74" s="39">
        <f>AVERAGE(N74:N82)</f>
        <v>6.030147011204642</v>
      </c>
      <c r="Q74" s="39">
        <f>STDEV(N74:N82)/SQRT(COUNT(N74:N82))</f>
        <v>0.43738020571000352</v>
      </c>
      <c r="R74" s="65">
        <f>_xlfn.T.TEST(N74:N82,N83:N91,2,1)</f>
        <v>2.5648373540150165E-5</v>
      </c>
      <c r="S74" s="65">
        <f>_xlfn.T.TEST(N74:N82,N92:N100,2,1)</f>
        <v>1.1576286006016097E-5</v>
      </c>
    </row>
    <row r="75" spans="1:19" x14ac:dyDescent="0.3">
      <c r="C75" s="4">
        <v>2</v>
      </c>
      <c r="D75" s="43">
        <v>17.942914962768555</v>
      </c>
      <c r="E75" s="39">
        <f>D102-D75</f>
        <v>-0.15327029758029553</v>
      </c>
      <c r="F75" s="39">
        <f>E72^E75</f>
        <v>0.90755637059312178</v>
      </c>
      <c r="G75" s="43">
        <v>18.470073699951172</v>
      </c>
      <c r="H75" s="39">
        <f>G102-G75</f>
        <v>-0.53261566162109375</v>
      </c>
      <c r="I75" s="39">
        <f>H72^H75</f>
        <v>0.71916173258850813</v>
      </c>
      <c r="J75" s="43">
        <v>21.057886123657227</v>
      </c>
      <c r="K75" s="39">
        <f>J102-J75</f>
        <v>2.9004499647352446</v>
      </c>
      <c r="L75" s="39">
        <f>K72^K75</f>
        <v>5.1390153379927348</v>
      </c>
      <c r="M75" s="39">
        <f t="shared" si="4"/>
        <v>0.8078860141737122</v>
      </c>
      <c r="N75" s="67">
        <f t="shared" si="5"/>
        <v>6.3610648629049544</v>
      </c>
      <c r="O75" s="39"/>
      <c r="R75" s="65"/>
      <c r="S75" s="65"/>
    </row>
    <row r="76" spans="1:19" x14ac:dyDescent="0.3">
      <c r="B76" s="37"/>
      <c r="C76" s="37">
        <v>3</v>
      </c>
      <c r="D76" s="44">
        <v>17.995437622070313</v>
      </c>
      <c r="E76" s="45">
        <f>D102-D76</f>
        <v>-0.20579295688205335</v>
      </c>
      <c r="F76" s="45">
        <f>E72^E76</f>
        <v>0.87788522525914647</v>
      </c>
      <c r="G76" s="44">
        <v>18.887153625488281</v>
      </c>
      <c r="H76" s="45">
        <f>G102-G76</f>
        <v>-0.94969558715820313</v>
      </c>
      <c r="I76" s="45">
        <f>H72^H76</f>
        <v>0.5555338430450899</v>
      </c>
      <c r="J76" s="44">
        <v>20.774234771728516</v>
      </c>
      <c r="K76" s="45">
        <f>J102-J76</f>
        <v>3.1841013166639556</v>
      </c>
      <c r="L76" s="45">
        <f>K72^K76</f>
        <v>6.0311602490462537</v>
      </c>
      <c r="M76" s="45">
        <f t="shared" si="4"/>
        <v>0.69835159693432225</v>
      </c>
      <c r="N76" s="68">
        <f t="shared" si="5"/>
        <v>8.636280457469141</v>
      </c>
      <c r="O76" s="45"/>
      <c r="R76" s="65"/>
      <c r="S76" s="65"/>
    </row>
    <row r="77" spans="1:19" x14ac:dyDescent="0.3">
      <c r="B77" s="4" t="s">
        <v>9</v>
      </c>
      <c r="C77" s="4">
        <v>1</v>
      </c>
      <c r="D77" s="43">
        <v>17.483348846435547</v>
      </c>
      <c r="E77" s="39">
        <f>D102-D77</f>
        <v>0.30629581875271228</v>
      </c>
      <c r="F77" s="39">
        <f>E72^E77</f>
        <v>1.2139072460135334</v>
      </c>
      <c r="G77" s="43">
        <v>18.509323120117188</v>
      </c>
      <c r="H77" s="39">
        <f>G102-G77</f>
        <v>-0.57186508178710938</v>
      </c>
      <c r="I77" s="39">
        <f>H72^H77</f>
        <v>0.70190099600718081</v>
      </c>
      <c r="J77" s="43">
        <v>21.066612243652344</v>
      </c>
      <c r="K77" s="39">
        <f>J102-J77</f>
        <v>2.8917238447401274</v>
      </c>
      <c r="L77" s="39">
        <f>K72^K77</f>
        <v>5.1137701428419069</v>
      </c>
      <c r="M77" s="39">
        <f t="shared" si="4"/>
        <v>0.92306159330633675</v>
      </c>
      <c r="N77" s="67">
        <f t="shared" si="5"/>
        <v>5.5400096590789456</v>
      </c>
      <c r="O77" s="39">
        <f>AVERAGE(N77:N79)</f>
        <v>4.7282436724846972</v>
      </c>
      <c r="R77" s="65"/>
      <c r="S77" s="65"/>
    </row>
    <row r="78" spans="1:19" x14ac:dyDescent="0.3">
      <c r="C78" s="4">
        <v>2</v>
      </c>
      <c r="D78" s="43">
        <v>17.204498291015625</v>
      </c>
      <c r="E78" s="39">
        <f>D102-D78</f>
        <v>0.58514637417263415</v>
      </c>
      <c r="F78" s="39">
        <f>E72^E78</f>
        <v>1.4481970824027173</v>
      </c>
      <c r="G78" s="43">
        <v>18.238183975219727</v>
      </c>
      <c r="H78" s="39">
        <f>G102-G78</f>
        <v>-0.30072593688964844</v>
      </c>
      <c r="I78" s="39">
        <f>H72^H78</f>
        <v>0.83015901494922339</v>
      </c>
      <c r="J78" s="43">
        <v>21.1241455078125</v>
      </c>
      <c r="K78" s="39">
        <f>J102-J78</f>
        <v>2.8341905805799712</v>
      </c>
      <c r="L78" s="39">
        <f>K72^K78</f>
        <v>4.9503989993442135</v>
      </c>
      <c r="M78" s="39">
        <f t="shared" si="4"/>
        <v>1.0964642554045156</v>
      </c>
      <c r="N78" s="67">
        <f t="shared" si="5"/>
        <v>4.5148749491317215</v>
      </c>
      <c r="O78" s="39"/>
      <c r="R78" s="65"/>
      <c r="S78" s="65"/>
    </row>
    <row r="79" spans="1:19" x14ac:dyDescent="0.3">
      <c r="B79" s="37"/>
      <c r="C79" s="37">
        <v>3</v>
      </c>
      <c r="D79" s="44">
        <v>17.120874404907227</v>
      </c>
      <c r="E79" s="45">
        <f>D102-D79</f>
        <v>0.66877026028103259</v>
      </c>
      <c r="F79" s="45">
        <f>E72^E79</f>
        <v>1.5269039551508543</v>
      </c>
      <c r="G79" s="44">
        <v>18.097463607788086</v>
      </c>
      <c r="H79" s="45">
        <f>G102-G79</f>
        <v>-0.16000556945800781</v>
      </c>
      <c r="I79" s="45">
        <f>H72^H79</f>
        <v>0.90570882259120766</v>
      </c>
      <c r="J79" s="44">
        <v>21.158035278320313</v>
      </c>
      <c r="K79" s="45">
        <f>J102-J79</f>
        <v>2.8003008100721587</v>
      </c>
      <c r="L79" s="45">
        <f>K72^K79</f>
        <v>4.8566192790631142</v>
      </c>
      <c r="M79" s="45">
        <f t="shared" si="4"/>
        <v>1.1759806050396997</v>
      </c>
      <c r="N79" s="68">
        <f t="shared" si="5"/>
        <v>4.1298464092434246</v>
      </c>
      <c r="O79" s="45"/>
      <c r="R79" s="65"/>
      <c r="S79" s="65"/>
    </row>
    <row r="80" spans="1:19" x14ac:dyDescent="0.3">
      <c r="B80" s="4" t="s">
        <v>10</v>
      </c>
      <c r="C80" s="4">
        <v>1</v>
      </c>
      <c r="D80" s="43">
        <v>18.669239044189453</v>
      </c>
      <c r="E80" s="39">
        <f>D102-D80</f>
        <v>-0.87959437900119397</v>
      </c>
      <c r="F80" s="39">
        <f>E72^E80</f>
        <v>0.57311688466344957</v>
      </c>
      <c r="G80" s="43">
        <v>18.920431137084961</v>
      </c>
      <c r="H80" s="39">
        <f>G102-G80</f>
        <v>-0.98297309875488281</v>
      </c>
      <c r="I80" s="39">
        <f>H72^H80</f>
        <v>0.54420826097451036</v>
      </c>
      <c r="J80" s="43">
        <v>21.626968383789063</v>
      </c>
      <c r="K80" s="39">
        <f>J102-J80</f>
        <v>2.3313677046034087</v>
      </c>
      <c r="L80" s="39">
        <f>K72^K80</f>
        <v>3.7273643669722065</v>
      </c>
      <c r="M80" s="39">
        <f t="shared" si="4"/>
        <v>0.55847555285600903</v>
      </c>
      <c r="N80" s="67">
        <f t="shared" si="5"/>
        <v>6.6741764217085215</v>
      </c>
      <c r="O80" s="39">
        <f>AVERAGE(N80:N82)</f>
        <v>6.4374383241268633</v>
      </c>
      <c r="R80" s="65"/>
      <c r="S80" s="65"/>
    </row>
    <row r="81" spans="1:19" x14ac:dyDescent="0.3">
      <c r="C81" s="4">
        <v>2</v>
      </c>
      <c r="D81" s="43">
        <v>18.36121940612793</v>
      </c>
      <c r="E81" s="39">
        <f>D102-D81</f>
        <v>-0.57157474093967053</v>
      </c>
      <c r="F81" s="39">
        <f>E72^E81</f>
        <v>0.69647013684790626</v>
      </c>
      <c r="G81" s="43">
        <v>19.153938293457031</v>
      </c>
      <c r="H81" s="39">
        <f>G102-G81</f>
        <v>-1.2164802551269531</v>
      </c>
      <c r="I81" s="39">
        <f>H72^H81</f>
        <v>0.47097258379074902</v>
      </c>
      <c r="J81" s="43">
        <v>21.735816955566406</v>
      </c>
      <c r="K81" s="39">
        <f>J102-J81</f>
        <v>2.2225191328260649</v>
      </c>
      <c r="L81" s="39">
        <f>K72^K81</f>
        <v>3.5052889896693906</v>
      </c>
      <c r="M81" s="39">
        <f t="shared" si="4"/>
        <v>0.57272885372081173</v>
      </c>
      <c r="N81" s="67">
        <f t="shared" si="5"/>
        <v>6.1203289600249731</v>
      </c>
      <c r="O81" s="39"/>
      <c r="R81" s="65"/>
      <c r="S81" s="65"/>
    </row>
    <row r="82" spans="1:19" x14ac:dyDescent="0.3">
      <c r="A82" s="37"/>
      <c r="B82" s="37"/>
      <c r="C82" s="37">
        <v>3</v>
      </c>
      <c r="D82" s="44">
        <v>18.539657592773438</v>
      </c>
      <c r="E82" s="45">
        <f>D102-D82</f>
        <v>-0.75001292758517835</v>
      </c>
      <c r="F82" s="45">
        <f>E72^E82</f>
        <v>0.62209785921608829</v>
      </c>
      <c r="G82" s="44">
        <v>19.072669982910156</v>
      </c>
      <c r="H82" s="45">
        <f>G102-G82</f>
        <v>-1.1352119445800781</v>
      </c>
      <c r="I82" s="45">
        <f>H72^H82</f>
        <v>0.49526942270502339</v>
      </c>
      <c r="J82" s="44">
        <v>21.679805755615234</v>
      </c>
      <c r="K82" s="45">
        <f>J102-J82</f>
        <v>2.2785303327772368</v>
      </c>
      <c r="L82" s="45">
        <f>K72^K82</f>
        <v>3.6178601949537712</v>
      </c>
      <c r="M82" s="45">
        <f t="shared" si="4"/>
        <v>0.55507301105348561</v>
      </c>
      <c r="N82" s="68">
        <f t="shared" si="5"/>
        <v>6.5178095906470981</v>
      </c>
      <c r="O82" s="45"/>
      <c r="P82" s="37"/>
      <c r="Q82" s="37"/>
      <c r="R82" s="71"/>
      <c r="S82" s="71"/>
    </row>
    <row r="83" spans="1:19" x14ac:dyDescent="0.3">
      <c r="A83" s="4" t="s">
        <v>15</v>
      </c>
      <c r="B83" s="4" t="s">
        <v>8</v>
      </c>
      <c r="C83" s="4">
        <v>1</v>
      </c>
      <c r="D83" s="43">
        <v>17.840726852416992</v>
      </c>
      <c r="E83" s="39">
        <f>D102-D83</f>
        <v>-5.1082187228733034E-2</v>
      </c>
      <c r="F83" s="39">
        <f>E72^E83</f>
        <v>0.96818877787174185</v>
      </c>
      <c r="G83" s="43">
        <v>17.776029586791992</v>
      </c>
      <c r="H83" s="39">
        <f>G102-G83</f>
        <v>0.16142845153808594</v>
      </c>
      <c r="I83" s="39">
        <f>H72^H83</f>
        <v>1.1050804334836519</v>
      </c>
      <c r="J83" s="43">
        <v>22.977245330810547</v>
      </c>
      <c r="K83" s="39">
        <f>J102-J83</f>
        <v>0.98109075758192432</v>
      </c>
      <c r="L83" s="39">
        <f>K72^K83</f>
        <v>1.7396362693075527</v>
      </c>
      <c r="M83" s="39">
        <f t="shared" si="4"/>
        <v>1.0343725027012811</v>
      </c>
      <c r="N83" s="67">
        <f t="shared" si="5"/>
        <v>1.6818276440687117</v>
      </c>
      <c r="O83" s="39">
        <f>AVERAGE(N83:N85)</f>
        <v>1.9139346408728144</v>
      </c>
      <c r="P83" s="39">
        <f>AVERAGE(N83:N91)</f>
        <v>1.3542620533468914</v>
      </c>
      <c r="Q83" s="39">
        <f>STDEV(N83:N91)/SQRT(COUNT(N83:N91))</f>
        <v>0.27339371880788671</v>
      </c>
      <c r="R83" s="65"/>
      <c r="S83" s="65"/>
    </row>
    <row r="84" spans="1:19" x14ac:dyDescent="0.3">
      <c r="C84" s="4">
        <v>2</v>
      </c>
      <c r="D84" s="43">
        <v>17.950376510620117</v>
      </c>
      <c r="E84" s="39">
        <f>D102-D84</f>
        <v>-0.16073184543185803</v>
      </c>
      <c r="F84" s="39">
        <f>E72^E84</f>
        <v>0.90328084536936792</v>
      </c>
      <c r="G84" s="43">
        <v>17.740650177001953</v>
      </c>
      <c r="H84" s="39">
        <f>G102-G84</f>
        <v>0.196807861328125</v>
      </c>
      <c r="I84" s="39">
        <f>H72^H84</f>
        <v>1.1295469724881722</v>
      </c>
      <c r="J84" s="43">
        <v>22.791910171508789</v>
      </c>
      <c r="K84" s="39">
        <f>J102-J84</f>
        <v>1.1664259168836821</v>
      </c>
      <c r="L84" s="39">
        <f>K72^K84</f>
        <v>1.93144701784705</v>
      </c>
      <c r="M84" s="39">
        <f t="shared" si="4"/>
        <v>1.0100980864220694</v>
      </c>
      <c r="N84" s="67">
        <f t="shared" si="5"/>
        <v>1.9121380822416438</v>
      </c>
      <c r="O84" s="39"/>
      <c r="R84" s="65"/>
      <c r="S84" s="65"/>
    </row>
    <row r="85" spans="1:19" x14ac:dyDescent="0.3">
      <c r="B85" s="37"/>
      <c r="C85" s="37">
        <v>3</v>
      </c>
      <c r="D85" s="44">
        <v>17.837629318237305</v>
      </c>
      <c r="E85" s="45">
        <f>D102-D85</f>
        <v>-4.7984653049045534E-2</v>
      </c>
      <c r="F85" s="45">
        <f>E72^E85</f>
        <v>0.97008860391205631</v>
      </c>
      <c r="G85" s="44">
        <v>17.846454620361328</v>
      </c>
      <c r="H85" s="45">
        <f>G102-G85</f>
        <v>9.100341796875E-2</v>
      </c>
      <c r="I85" s="45">
        <f>H72^H85</f>
        <v>1.0579442976112294</v>
      </c>
      <c r="J85" s="44">
        <v>22.580741882324219</v>
      </c>
      <c r="K85" s="45">
        <f>J102-J85</f>
        <v>1.3775942060682524</v>
      </c>
      <c r="L85" s="45">
        <f>K72^K85</f>
        <v>2.175898655483254</v>
      </c>
      <c r="M85" s="45">
        <f t="shared" si="4"/>
        <v>1.0130645125984814</v>
      </c>
      <c r="N85" s="68">
        <f t="shared" si="5"/>
        <v>2.1478381963080873</v>
      </c>
      <c r="O85" s="45"/>
      <c r="R85" s="65"/>
      <c r="S85" s="65"/>
    </row>
    <row r="86" spans="1:19" x14ac:dyDescent="0.3">
      <c r="B86" s="4" t="s">
        <v>9</v>
      </c>
      <c r="C86" s="4">
        <v>1</v>
      </c>
      <c r="D86" s="43">
        <v>18.345710754394531</v>
      </c>
      <c r="E86" s="39">
        <f>D102-D86</f>
        <v>-0.5560660892062721</v>
      </c>
      <c r="F86" s="39">
        <f>E72^E86</f>
        <v>0.70333957947640691</v>
      </c>
      <c r="G86" s="43">
        <v>17.92315673828125</v>
      </c>
      <c r="H86" s="39">
        <f>G102-G86</f>
        <v>1.4301300048828125E-2</v>
      </c>
      <c r="I86" s="39">
        <f>H72^H86</f>
        <v>1.0088912598230444</v>
      </c>
      <c r="J86" s="43">
        <v>23.157430648803711</v>
      </c>
      <c r="K86" s="39">
        <f>J102-J86</f>
        <v>0.80090543958876026</v>
      </c>
      <c r="L86" s="39">
        <f>K72^K86</f>
        <v>1.5714345511962016</v>
      </c>
      <c r="M86" s="39">
        <f t="shared" si="4"/>
        <v>0.84237352428798618</v>
      </c>
      <c r="N86" s="67">
        <f t="shared" si="5"/>
        <v>1.8654842607078044</v>
      </c>
      <c r="O86" s="39">
        <f>AVERAGE(N86:N88)</f>
        <v>1.8657856600342615</v>
      </c>
      <c r="R86" s="65"/>
      <c r="S86" s="65"/>
    </row>
    <row r="87" spans="1:19" x14ac:dyDescent="0.3">
      <c r="C87" s="4">
        <v>2</v>
      </c>
      <c r="D87" s="43">
        <v>18.328020095825195</v>
      </c>
      <c r="E87" s="39">
        <f>D102-D87</f>
        <v>-0.53837543063693616</v>
      </c>
      <c r="F87" s="39">
        <f>E72^E87</f>
        <v>0.71125828884002618</v>
      </c>
      <c r="G87" s="43">
        <v>18.03038215637207</v>
      </c>
      <c r="H87" s="39">
        <f>G102-G87</f>
        <v>-9.2924118041992188E-2</v>
      </c>
      <c r="I87" s="39">
        <f>H72^H87</f>
        <v>0.94410628966530408</v>
      </c>
      <c r="J87" s="43">
        <v>23.000097274780273</v>
      </c>
      <c r="K87" s="39">
        <f>J102-J87</f>
        <v>0.95823881361219776</v>
      </c>
      <c r="L87" s="39">
        <f>K72^K87</f>
        <v>1.7173452082026885</v>
      </c>
      <c r="M87" s="39">
        <f t="shared" si="4"/>
        <v>0.81945312499889233</v>
      </c>
      <c r="N87" s="67">
        <f t="shared" si="5"/>
        <v>2.0957211044927186</v>
      </c>
      <c r="O87" s="39"/>
      <c r="R87" s="65"/>
      <c r="S87" s="65"/>
    </row>
    <row r="88" spans="1:19" x14ac:dyDescent="0.3">
      <c r="B88" s="37"/>
      <c r="C88" s="37">
        <v>3</v>
      </c>
      <c r="D88" s="44">
        <v>18.315017700195313</v>
      </c>
      <c r="E88" s="45">
        <f>D102-D88</f>
        <v>-0.52537303500705335</v>
      </c>
      <c r="F88" s="45">
        <f>E72^E88</f>
        <v>0.7171352217680802</v>
      </c>
      <c r="G88" s="44">
        <v>17.986021041870117</v>
      </c>
      <c r="H88" s="45">
        <f>G102-G88</f>
        <v>-4.8563003540039063E-2</v>
      </c>
      <c r="I88" s="45">
        <f>H72^H88</f>
        <v>0.97038860159559326</v>
      </c>
      <c r="J88" s="44">
        <v>23.407129287719727</v>
      </c>
      <c r="K88" s="45">
        <f>J102-J88</f>
        <v>0.55120680067274463</v>
      </c>
      <c r="L88" s="45">
        <f>K72^K88</f>
        <v>1.3648876848694045</v>
      </c>
      <c r="M88" s="45">
        <f t="shared" si="4"/>
        <v>0.83420611662015098</v>
      </c>
      <c r="N88" s="68">
        <f t="shared" si="5"/>
        <v>1.6361516149022617</v>
      </c>
      <c r="O88" s="45"/>
      <c r="R88" s="65"/>
      <c r="S88" s="65"/>
    </row>
    <row r="89" spans="1:19" x14ac:dyDescent="0.3">
      <c r="B89" s="4" t="s">
        <v>10</v>
      </c>
      <c r="C89" s="4">
        <v>1</v>
      </c>
      <c r="D89" s="43">
        <v>17.100807189941406</v>
      </c>
      <c r="E89" s="39">
        <f>D102-D89</f>
        <v>0.6888374752468529</v>
      </c>
      <c r="F89" s="39">
        <f>E72^E89</f>
        <v>1.5464190837500957</v>
      </c>
      <c r="G89" s="43">
        <v>18.091903686523438</v>
      </c>
      <c r="H89" s="39">
        <f>G102-G89</f>
        <v>-0.15444564819335938</v>
      </c>
      <c r="I89" s="39">
        <f>H72^H89</f>
        <v>0.90883108158899584</v>
      </c>
      <c r="J89" s="43">
        <v>25.822811126708984</v>
      </c>
      <c r="K89" s="39">
        <f>J102-J89</f>
        <v>-1.8644750383165132</v>
      </c>
      <c r="L89" s="39">
        <f>K72^K89</f>
        <v>0.34916464631511218</v>
      </c>
      <c r="M89" s="39">
        <f t="shared" si="4"/>
        <v>1.185509902309746</v>
      </c>
      <c r="N89" s="67">
        <f t="shared" si="5"/>
        <v>0.29452697580579434</v>
      </c>
      <c r="O89" s="39">
        <f>AVERAGE(N89:N91)</f>
        <v>0.28306585913359811</v>
      </c>
      <c r="R89" s="65"/>
      <c r="S89" s="65"/>
    </row>
    <row r="90" spans="1:19" x14ac:dyDescent="0.3">
      <c r="C90" s="4">
        <v>2</v>
      </c>
      <c r="D90" s="43">
        <v>17.156307220458984</v>
      </c>
      <c r="E90" s="39">
        <f>D102-D90</f>
        <v>0.63333744472927478</v>
      </c>
      <c r="F90" s="39">
        <f>E72^E90</f>
        <v>1.4930453503659598</v>
      </c>
      <c r="G90" s="43">
        <v>18.023662567138672</v>
      </c>
      <c r="H90" s="39">
        <f>G102-G90</f>
        <v>-8.620452880859375E-2</v>
      </c>
      <c r="I90" s="39">
        <f>H72^H90</f>
        <v>0.94804116762800716</v>
      </c>
      <c r="J90" s="43">
        <v>25.976718902587891</v>
      </c>
      <c r="K90" s="39">
        <f>J102-J90</f>
        <v>-2.0183828141954194</v>
      </c>
      <c r="L90" s="39">
        <f>K72^K90</f>
        <v>0.32011686064368533</v>
      </c>
      <c r="M90" s="39">
        <f t="shared" si="4"/>
        <v>1.1897346163252172</v>
      </c>
      <c r="N90" s="67">
        <f t="shared" si="5"/>
        <v>0.26906577000545179</v>
      </c>
      <c r="O90" s="39"/>
      <c r="R90" s="65"/>
      <c r="S90" s="65"/>
    </row>
    <row r="91" spans="1:19" x14ac:dyDescent="0.3">
      <c r="A91" s="37"/>
      <c r="B91" s="37"/>
      <c r="C91" s="37">
        <v>3</v>
      </c>
      <c r="D91" s="44">
        <v>17.232206344604492</v>
      </c>
      <c r="E91" s="45">
        <f>D102-D91</f>
        <v>0.55743832058376697</v>
      </c>
      <c r="F91" s="45">
        <f>E72^E91</f>
        <v>1.4230235939130784</v>
      </c>
      <c r="G91" s="44">
        <v>18.018861770629883</v>
      </c>
      <c r="H91" s="45">
        <f>G102-G91</f>
        <v>-8.1403732299804688E-2</v>
      </c>
      <c r="I91" s="45">
        <f>H72^H91</f>
        <v>0.95086247299558513</v>
      </c>
      <c r="J91" s="44">
        <v>25.910940170288086</v>
      </c>
      <c r="K91" s="45">
        <f>J102-J91</f>
        <v>-1.9526040818956147</v>
      </c>
      <c r="L91" s="45">
        <f>K72^K91</f>
        <v>0.33222358045634542</v>
      </c>
      <c r="M91" s="45">
        <f t="shared" si="4"/>
        <v>1.16322815201458</v>
      </c>
      <c r="N91" s="68">
        <f t="shared" si="5"/>
        <v>0.28560483158954814</v>
      </c>
      <c r="O91" s="45"/>
      <c r="P91" s="37"/>
      <c r="Q91" s="37"/>
      <c r="R91" s="71"/>
      <c r="S91" s="71"/>
    </row>
    <row r="92" spans="1:19" x14ac:dyDescent="0.3">
      <c r="A92" s="4" t="s">
        <v>14</v>
      </c>
      <c r="B92" s="4" t="s">
        <v>8</v>
      </c>
      <c r="C92" s="4">
        <v>1</v>
      </c>
      <c r="D92" s="43">
        <v>18.140266418457031</v>
      </c>
      <c r="E92" s="39">
        <f>D102-D92</f>
        <v>-0.3506217532687721</v>
      </c>
      <c r="F92" s="39">
        <f>E72^E92</f>
        <v>0.80099812395453829</v>
      </c>
      <c r="G92" s="43">
        <v>18.796941757202148</v>
      </c>
      <c r="H92" s="39">
        <f>G102-G92</f>
        <v>-0.85948371887207031</v>
      </c>
      <c r="I92" s="39">
        <f>H72^H92</f>
        <v>0.58743598283195431</v>
      </c>
      <c r="J92" s="43">
        <v>22.669258117675781</v>
      </c>
      <c r="K92" s="39">
        <f>J102-J92</f>
        <v>1.2890779707166899</v>
      </c>
      <c r="L92" s="39">
        <f>K72^K92</f>
        <v>2.0698742236879921</v>
      </c>
      <c r="M92" s="39">
        <f t="shared" si="4"/>
        <v>0.68595562552674338</v>
      </c>
      <c r="N92" s="67">
        <f t="shared" si="5"/>
        <v>3.0175045537363174</v>
      </c>
      <c r="O92" s="39">
        <f>AVERAGE(N92:N94)</f>
        <v>2.9591979836514781</v>
      </c>
      <c r="P92" s="39">
        <f>AVERAGE(N92:N100)</f>
        <v>2.3720136315062534</v>
      </c>
      <c r="Q92" s="39">
        <f>STDEV(N92:N100)/SQRT(COUNT(N92:N100))</f>
        <v>0.15391565344137373</v>
      </c>
      <c r="R92" s="65">
        <f>_xlfn.T.TEST(N92:N100,N83:N91,2,1)</f>
        <v>1.6070550675253382E-3</v>
      </c>
      <c r="S92" s="65"/>
    </row>
    <row r="93" spans="1:19" x14ac:dyDescent="0.3">
      <c r="C93" s="4">
        <v>2</v>
      </c>
      <c r="D93" s="43">
        <v>18.205406188964844</v>
      </c>
      <c r="E93" s="39">
        <f>D102-D93</f>
        <v>-0.4157615237765846</v>
      </c>
      <c r="F93" s="39">
        <f>E72^E93</f>
        <v>0.76864854979853825</v>
      </c>
      <c r="G93" s="43">
        <v>18.869047164916992</v>
      </c>
      <c r="H93" s="39">
        <f>G102-G93</f>
        <v>-0.93158912658691406</v>
      </c>
      <c r="I93" s="39">
        <f>H72^H93</f>
        <v>0.56179484960309301</v>
      </c>
      <c r="J93" s="43">
        <v>22.927734375</v>
      </c>
      <c r="K93" s="39">
        <f>J102-J93</f>
        <v>1.0306017133924712</v>
      </c>
      <c r="L93" s="39">
        <f>K72^K93</f>
        <v>1.7889295631708269</v>
      </c>
      <c r="M93" s="39">
        <f t="shared" si="4"/>
        <v>0.65713225185780177</v>
      </c>
      <c r="N93" s="67">
        <f t="shared" si="5"/>
        <v>2.7223280520980078</v>
      </c>
      <c r="O93" s="39"/>
      <c r="R93" s="65"/>
      <c r="S93" s="65"/>
    </row>
    <row r="94" spans="1:19" x14ac:dyDescent="0.3">
      <c r="B94" s="37"/>
      <c r="C94" s="37">
        <v>3</v>
      </c>
      <c r="D94" s="44">
        <v>18.158260345458984</v>
      </c>
      <c r="E94" s="45">
        <f>D102-D94</f>
        <v>-0.36861568027072522</v>
      </c>
      <c r="F94" s="45">
        <f>E72^E94</f>
        <v>0.79192829875233139</v>
      </c>
      <c r="G94" s="44">
        <v>18.811120986938477</v>
      </c>
      <c r="H94" s="45">
        <f>G102-G94</f>
        <v>-0.87366294860839844</v>
      </c>
      <c r="I94" s="45">
        <f>H72^H94</f>
        <v>0.58230296242722934</v>
      </c>
      <c r="J94" s="44">
        <v>22.617876052856445</v>
      </c>
      <c r="K94" s="45">
        <f>J102-J94</f>
        <v>1.3404600355360259</v>
      </c>
      <c r="L94" s="45">
        <f>K72^K94</f>
        <v>2.1307737577802746</v>
      </c>
      <c r="M94" s="45">
        <f t="shared" si="4"/>
        <v>0.67907451313787248</v>
      </c>
      <c r="N94" s="68">
        <f t="shared" si="5"/>
        <v>3.1377613451201101</v>
      </c>
      <c r="O94" s="45"/>
      <c r="R94" s="65"/>
      <c r="S94" s="65"/>
    </row>
    <row r="95" spans="1:19" x14ac:dyDescent="0.3">
      <c r="B95" s="4" t="s">
        <v>9</v>
      </c>
      <c r="C95" s="4">
        <v>1</v>
      </c>
      <c r="D95" s="43">
        <v>16.710407257080078</v>
      </c>
      <c r="E95" s="39">
        <f>D102-D95</f>
        <v>1.079237408108181</v>
      </c>
      <c r="F95" s="39">
        <f>E72^E95</f>
        <v>1.9798338577893937</v>
      </c>
      <c r="G95" s="43">
        <v>17.727558135986328</v>
      </c>
      <c r="H95" s="39">
        <f>G102-G95</f>
        <v>0.20989990234375</v>
      </c>
      <c r="I95" s="39">
        <f>H72^H95</f>
        <v>1.1387374203346918</v>
      </c>
      <c r="J95" s="43">
        <v>21.84173583984375</v>
      </c>
      <c r="K95" s="39">
        <f>J102-J95</f>
        <v>2.1166002485487212</v>
      </c>
      <c r="L95" s="39">
        <f>K72^K95</f>
        <v>3.3018995276585605</v>
      </c>
      <c r="M95" s="39">
        <f t="shared" si="4"/>
        <v>1.5015028804202726</v>
      </c>
      <c r="N95" s="67">
        <f t="shared" si="5"/>
        <v>2.1990630658892605</v>
      </c>
      <c r="O95" s="39">
        <f>AVERAGE(N95:N97)</f>
        <v>2.147186385111544</v>
      </c>
      <c r="R95" s="65"/>
      <c r="S95" s="65"/>
    </row>
    <row r="96" spans="1:19" x14ac:dyDescent="0.3">
      <c r="C96" s="4">
        <v>2</v>
      </c>
      <c r="D96" s="43">
        <v>16.8719482421875</v>
      </c>
      <c r="E96" s="39">
        <f>D102-D96</f>
        <v>0.91769642300075915</v>
      </c>
      <c r="F96" s="39">
        <f>E72^E96</f>
        <v>1.7874304639893757</v>
      </c>
      <c r="G96" s="43">
        <v>17.793479919433594</v>
      </c>
      <c r="H96" s="39">
        <f>G102-G96</f>
        <v>0.14397811889648438</v>
      </c>
      <c r="I96" s="39">
        <f>H72^H96</f>
        <v>1.0932085816665973</v>
      </c>
      <c r="J96" s="43">
        <v>22.040287017822266</v>
      </c>
      <c r="K96" s="39">
        <f>J102-J96</f>
        <v>1.9180490705702056</v>
      </c>
      <c r="L96" s="39">
        <f>K72^K96</f>
        <v>2.9518912589693316</v>
      </c>
      <c r="M96" s="39">
        <f t="shared" si="4"/>
        <v>1.3978677771397026</v>
      </c>
      <c r="N96" s="67">
        <f t="shared" si="5"/>
        <v>2.1117099251042544</v>
      </c>
      <c r="O96" s="39"/>
      <c r="R96" s="65"/>
      <c r="S96" s="65"/>
    </row>
    <row r="97" spans="1:19" x14ac:dyDescent="0.3">
      <c r="B97" s="37"/>
      <c r="C97" s="37">
        <v>3</v>
      </c>
      <c r="D97" s="44">
        <v>16.81181526184082</v>
      </c>
      <c r="E97" s="45">
        <f>D102-D97</f>
        <v>0.97782940334743884</v>
      </c>
      <c r="F97" s="45">
        <f>E72^E97</f>
        <v>1.8567640737563462</v>
      </c>
      <c r="G97" s="44">
        <v>17.758083343505859</v>
      </c>
      <c r="H97" s="45">
        <f>G102-G97</f>
        <v>0.17937469482421875</v>
      </c>
      <c r="I97" s="45">
        <f>H72^H97</f>
        <v>1.1174241500293736</v>
      </c>
      <c r="J97" s="44">
        <v>21.971223831176758</v>
      </c>
      <c r="K97" s="45">
        <f>J102-J97</f>
        <v>1.9871122572157134</v>
      </c>
      <c r="L97" s="45">
        <f>K72^K97</f>
        <v>3.0692146108253895</v>
      </c>
      <c r="M97" s="45">
        <f t="shared" si="4"/>
        <v>1.4404141824219387</v>
      </c>
      <c r="N97" s="68">
        <f t="shared" si="5"/>
        <v>2.1307861643411172</v>
      </c>
      <c r="O97" s="45"/>
      <c r="R97" s="65"/>
      <c r="S97" s="65"/>
    </row>
    <row r="98" spans="1:19" x14ac:dyDescent="0.3">
      <c r="B98" s="4" t="s">
        <v>10</v>
      </c>
      <c r="C98" s="4">
        <v>1</v>
      </c>
      <c r="D98" s="43">
        <v>17.02227783203125</v>
      </c>
      <c r="E98" s="39">
        <f>D102-D98</f>
        <v>0.76736683315700915</v>
      </c>
      <c r="F98" s="39">
        <f>E72^E98</f>
        <v>1.6252157396403122</v>
      </c>
      <c r="G98" s="43">
        <v>18.469427108764648</v>
      </c>
      <c r="H98" s="39">
        <f>G102-G98</f>
        <v>-0.53196907043457031</v>
      </c>
      <c r="I98" s="39">
        <f>H72^H98</f>
        <v>0.71944960990422835</v>
      </c>
      <c r="J98" s="43">
        <v>22.550083160400391</v>
      </c>
      <c r="K98" s="39">
        <f>J102-J98</f>
        <v>1.4082529279920806</v>
      </c>
      <c r="L98" s="39">
        <f>K72^K98</f>
        <v>2.2138740067883598</v>
      </c>
      <c r="M98" s="39">
        <f t="shared" si="4"/>
        <v>1.0813236471540029</v>
      </c>
      <c r="N98" s="67">
        <f t="shared" si="5"/>
        <v>2.0473740795507251</v>
      </c>
      <c r="O98" s="39">
        <f>AVERAGE(N98:N100)</f>
        <v>2.0096565257557382</v>
      </c>
      <c r="R98" s="65"/>
      <c r="S98" s="65"/>
    </row>
    <row r="99" spans="1:19" x14ac:dyDescent="0.3">
      <c r="C99" s="4">
        <v>2</v>
      </c>
      <c r="D99" s="43">
        <v>17.092437744140625</v>
      </c>
      <c r="E99" s="39">
        <f>D102-D99</f>
        <v>0.69720692104763415</v>
      </c>
      <c r="F99" s="39">
        <f>E72^E99</f>
        <v>1.554631794315475</v>
      </c>
      <c r="G99" s="43">
        <v>18.703926086425781</v>
      </c>
      <c r="H99" s="39">
        <f>G102-G99</f>
        <v>-0.76646804809570313</v>
      </c>
      <c r="I99" s="39">
        <f>H72^H99</f>
        <v>0.62224908238167154</v>
      </c>
      <c r="J99" s="43">
        <v>22.876310348510742</v>
      </c>
      <c r="K99" s="39">
        <f>J102-J99</f>
        <v>1.082025739881729</v>
      </c>
      <c r="L99" s="39">
        <f>K72^K99</f>
        <v>1.8416067954039492</v>
      </c>
      <c r="M99" s="39">
        <f t="shared" si="4"/>
        <v>0.9835487824476099</v>
      </c>
      <c r="N99" s="67">
        <f t="shared" si="5"/>
        <v>1.8724102233353586</v>
      </c>
      <c r="O99" s="39"/>
      <c r="R99" s="65"/>
      <c r="S99" s="65"/>
    </row>
    <row r="100" spans="1:19" x14ac:dyDescent="0.3">
      <c r="A100" s="37"/>
      <c r="B100" s="37"/>
      <c r="C100" s="37">
        <v>3</v>
      </c>
      <c r="D100" s="44">
        <v>17.104640960693359</v>
      </c>
      <c r="E100" s="45">
        <f>D102-D100</f>
        <v>0.68500370449489978</v>
      </c>
      <c r="F100" s="45">
        <f>E72^E100</f>
        <v>1.5426716106341025</v>
      </c>
      <c r="G100" s="44">
        <v>18.508489608764648</v>
      </c>
      <c r="H100" s="45">
        <f>G102-G100</f>
        <v>-0.57103157043457031</v>
      </c>
      <c r="I100" s="45">
        <f>H72^H100</f>
        <v>0.70226320864331182</v>
      </c>
      <c r="J100" s="44">
        <v>22.564981460571289</v>
      </c>
      <c r="K100" s="45">
        <f>J102-J100</f>
        <v>1.3933546278211821</v>
      </c>
      <c r="L100" s="45">
        <f>K72^K100</f>
        <v>2.1953381903338456</v>
      </c>
      <c r="M100" s="45">
        <f t="shared" si="4"/>
        <v>1.0408465377599383</v>
      </c>
      <c r="N100" s="68">
        <f t="shared" si="5"/>
        <v>2.1091852743811308</v>
      </c>
      <c r="O100" s="45"/>
      <c r="P100" s="37"/>
      <c r="Q100" s="37"/>
      <c r="R100" s="71"/>
      <c r="S100" s="71"/>
    </row>
    <row r="101" spans="1:19" x14ac:dyDescent="0.3">
      <c r="R101" s="65"/>
      <c r="S101" s="65"/>
    </row>
    <row r="102" spans="1:19" x14ac:dyDescent="0.3">
      <c r="A102" s="4" t="s">
        <v>53</v>
      </c>
      <c r="D102" s="46">
        <f>AVERAGE(D83:D91)</f>
        <v>17.789644665188259</v>
      </c>
      <c r="E102" s="46"/>
      <c r="F102" s="47"/>
      <c r="G102" s="46">
        <f>AVERAGE(G83:G91)</f>
        <v>17.937458038330078</v>
      </c>
      <c r="J102" s="46">
        <f>AVERAGE(J83:J91)</f>
        <v>23.958336088392471</v>
      </c>
      <c r="R102" s="65"/>
      <c r="S102" s="65"/>
    </row>
    <row r="103" spans="1:19" ht="15" thickBot="1" x14ac:dyDescent="0.35">
      <c r="R103" s="65"/>
      <c r="S103" s="65"/>
    </row>
    <row r="104" spans="1:19" ht="5.4" customHeight="1" thickTop="1" thickBot="1" x14ac:dyDescent="0.3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3"/>
    </row>
    <row r="105" spans="1:19" ht="15" thickTop="1" x14ac:dyDescent="0.3">
      <c r="R105" s="65"/>
      <c r="S105" s="65"/>
    </row>
    <row r="106" spans="1:19" x14ac:dyDescent="0.3">
      <c r="R106" s="65"/>
      <c r="S106" s="65"/>
    </row>
    <row r="107" spans="1:19" x14ac:dyDescent="0.3">
      <c r="A107" s="38" t="s">
        <v>57</v>
      </c>
      <c r="B107" s="38"/>
      <c r="C107" s="38"/>
      <c r="D107" s="4" t="s">
        <v>40</v>
      </c>
      <c r="E107" s="4">
        <v>88.3</v>
      </c>
      <c r="G107" s="4" t="s">
        <v>40</v>
      </c>
      <c r="H107" s="4">
        <v>85.7</v>
      </c>
      <c r="J107" s="4" t="s">
        <v>40</v>
      </c>
      <c r="K107" s="4">
        <v>108.2</v>
      </c>
      <c r="R107" s="65"/>
      <c r="S107" s="65"/>
    </row>
    <row r="108" spans="1:19" x14ac:dyDescent="0.3">
      <c r="A108" s="37"/>
      <c r="B108" s="55" t="s">
        <v>111</v>
      </c>
      <c r="C108" s="55" t="s">
        <v>110</v>
      </c>
      <c r="D108" s="41" t="s">
        <v>41</v>
      </c>
      <c r="E108" s="56">
        <f>E107/100+1</f>
        <v>1.883</v>
      </c>
      <c r="F108" s="41"/>
      <c r="G108" s="41" t="s">
        <v>41</v>
      </c>
      <c r="H108" s="56">
        <f>H107/100+1</f>
        <v>1.857</v>
      </c>
      <c r="I108" s="41"/>
      <c r="J108" s="41" t="s">
        <v>41</v>
      </c>
      <c r="K108" s="56">
        <f>K107/100+1</f>
        <v>2.0819999999999999</v>
      </c>
      <c r="L108" s="41"/>
      <c r="M108" s="41"/>
      <c r="N108" s="69"/>
      <c r="O108" s="41"/>
      <c r="P108" s="41"/>
      <c r="Q108" s="41"/>
      <c r="R108" s="72" t="s">
        <v>42</v>
      </c>
      <c r="S108" s="65" t="s">
        <v>43</v>
      </c>
    </row>
    <row r="109" spans="1:19" ht="28.8" x14ac:dyDescent="0.3">
      <c r="B109" s="57"/>
      <c r="C109" s="57"/>
      <c r="D109" s="57" t="s">
        <v>44</v>
      </c>
      <c r="E109" s="57" t="s">
        <v>45</v>
      </c>
      <c r="F109" s="57" t="s">
        <v>46</v>
      </c>
      <c r="G109" s="57" t="s">
        <v>47</v>
      </c>
      <c r="H109" s="57" t="s">
        <v>45</v>
      </c>
      <c r="I109" s="57" t="s">
        <v>46</v>
      </c>
      <c r="J109" s="57" t="s">
        <v>57</v>
      </c>
      <c r="K109" s="57" t="s">
        <v>45</v>
      </c>
      <c r="L109" s="57" t="s">
        <v>46</v>
      </c>
      <c r="M109" s="57" t="s">
        <v>49</v>
      </c>
      <c r="N109" s="59" t="s">
        <v>50</v>
      </c>
      <c r="O109" s="57" t="s">
        <v>51</v>
      </c>
      <c r="P109" s="57" t="s">
        <v>51</v>
      </c>
      <c r="Q109" s="57" t="s">
        <v>6</v>
      </c>
      <c r="R109" s="73" t="s">
        <v>52</v>
      </c>
      <c r="S109" s="73"/>
    </row>
    <row r="110" spans="1:19" x14ac:dyDescent="0.3">
      <c r="A110" s="4" t="s">
        <v>32</v>
      </c>
      <c r="B110" s="4" t="s">
        <v>8</v>
      </c>
      <c r="C110" s="4">
        <v>1</v>
      </c>
      <c r="D110" s="42">
        <v>17.911699295043945</v>
      </c>
      <c r="E110" s="39">
        <f>D138-D110</f>
        <v>0.36726612514919665</v>
      </c>
      <c r="F110" s="39">
        <f>E108^E110</f>
        <v>1.2616625498986334</v>
      </c>
      <c r="G110" s="43">
        <v>18.396835327148438</v>
      </c>
      <c r="H110" s="39">
        <f>G138-G110</f>
        <v>-0.50974633958604443</v>
      </c>
      <c r="I110" s="39">
        <f>H108^H110</f>
        <v>0.72941403585330322</v>
      </c>
      <c r="J110" s="43">
        <v>20.194583892822266</v>
      </c>
      <c r="K110" s="39">
        <f>J138-J110</f>
        <v>2.8553820716010208</v>
      </c>
      <c r="L110" s="39">
        <f>K108^K110</f>
        <v>8.1167870638100386</v>
      </c>
      <c r="M110" s="39">
        <f t="shared" ref="M110:M136" si="6">GEOMEAN(F110,I110)</f>
        <v>0.95930932050435735</v>
      </c>
      <c r="N110" s="67">
        <f t="shared" ref="N110:N136" si="7">L110/M110</f>
        <v>8.4610739104907626</v>
      </c>
      <c r="O110" s="39">
        <f>AVERAGE(N110:N112)</f>
        <v>8.610967445159007</v>
      </c>
      <c r="P110" s="39">
        <f>AVERAGE(N110:N118)</f>
        <v>10.045543225437576</v>
      </c>
      <c r="Q110" s="39">
        <f>STDEV(N110:N118)/SQRT(COUNT(N110:N118))</f>
        <v>0.43478853765082409</v>
      </c>
      <c r="R110" s="65">
        <f>_xlfn.T.TEST(N110:N118,N119:N127,2,1)</f>
        <v>1.3039689314179629E-6</v>
      </c>
      <c r="S110" s="65">
        <f>_xlfn.T.TEST(N110:N118,N128:N136,2,1)</f>
        <v>9.0355798108354072E-6</v>
      </c>
    </row>
    <row r="111" spans="1:19" x14ac:dyDescent="0.3">
      <c r="C111" s="4">
        <v>2</v>
      </c>
      <c r="D111" s="42">
        <v>17.881330490112305</v>
      </c>
      <c r="E111" s="39">
        <f>D138-D111</f>
        <v>0.39763493008083728</v>
      </c>
      <c r="F111" s="39">
        <f>E108^E111</f>
        <v>1.2861454562717387</v>
      </c>
      <c r="G111" s="43">
        <v>18.435009002685547</v>
      </c>
      <c r="H111" s="39">
        <f>G138-G111</f>
        <v>-0.5479200151231538</v>
      </c>
      <c r="I111" s="39">
        <f>H108^H111</f>
        <v>0.71238140977237652</v>
      </c>
      <c r="J111" s="43">
        <v>20.167766571044922</v>
      </c>
      <c r="K111" s="39">
        <f>J138-J111</f>
        <v>2.8821993933783645</v>
      </c>
      <c r="L111" s="39">
        <f>K108^K111</f>
        <v>8.2779910573630708</v>
      </c>
      <c r="M111" s="39">
        <f t="shared" si="6"/>
        <v>0.95719700862006341</v>
      </c>
      <c r="N111" s="67">
        <f t="shared" si="7"/>
        <v>8.648158093700042</v>
      </c>
      <c r="O111" s="39"/>
      <c r="R111" s="65"/>
      <c r="S111" s="65"/>
    </row>
    <row r="112" spans="1:19" x14ac:dyDescent="0.3">
      <c r="B112" s="37"/>
      <c r="C112" s="37">
        <v>3</v>
      </c>
      <c r="D112" s="44">
        <v>17.93882942199707</v>
      </c>
      <c r="E112" s="45">
        <f>D138-D112</f>
        <v>0.34013599819607165</v>
      </c>
      <c r="F112" s="45">
        <f>E108^E112</f>
        <v>1.2401850390915417</v>
      </c>
      <c r="G112" s="44">
        <v>18.181053161621094</v>
      </c>
      <c r="H112" s="45">
        <f>G138-G112</f>
        <v>-0.29396417405870068</v>
      </c>
      <c r="I112" s="45">
        <f>H108^H112</f>
        <v>0.8336407405884273</v>
      </c>
      <c r="J112" s="44">
        <v>20.07354736328125</v>
      </c>
      <c r="K112" s="45">
        <f>J138-J112</f>
        <v>2.9764186011420364</v>
      </c>
      <c r="L112" s="45">
        <f>K108^K112</f>
        <v>8.8701702286119364</v>
      </c>
      <c r="M112" s="45">
        <f t="shared" si="6"/>
        <v>1.0167933784476375</v>
      </c>
      <c r="N112" s="68">
        <f t="shared" si="7"/>
        <v>8.72367033128622</v>
      </c>
      <c r="O112" s="45"/>
      <c r="R112" s="65"/>
      <c r="S112" s="65"/>
    </row>
    <row r="113" spans="1:19" x14ac:dyDescent="0.3">
      <c r="B113" s="4" t="s">
        <v>9</v>
      </c>
      <c r="C113" s="4">
        <v>1</v>
      </c>
      <c r="D113" s="42">
        <v>17.954288482666016</v>
      </c>
      <c r="E113" s="39">
        <f>D138-D113</f>
        <v>0.32467693752712634</v>
      </c>
      <c r="F113" s="39">
        <f>E108^E113</f>
        <v>1.2281108271917047</v>
      </c>
      <c r="G113" s="43">
        <v>18.185342788696289</v>
      </c>
      <c r="H113" s="39">
        <f>G138-G113</f>
        <v>-0.29825380113389599</v>
      </c>
      <c r="I113" s="39">
        <f>H108^H113</f>
        <v>0.83143026242001095</v>
      </c>
      <c r="J113" s="43">
        <v>19.946199417114258</v>
      </c>
      <c r="K113" s="39">
        <f>J138-J113</f>
        <v>3.1037665473090286</v>
      </c>
      <c r="L113" s="39">
        <f>K108^K113</f>
        <v>9.7384495953012618</v>
      </c>
      <c r="M113" s="39">
        <f t="shared" si="6"/>
        <v>1.0104892415720494</v>
      </c>
      <c r="N113" s="67">
        <f t="shared" si="7"/>
        <v>9.6373609877833566</v>
      </c>
      <c r="O113" s="39">
        <f>AVERAGE(N113:N115)</f>
        <v>9.9350833686419957</v>
      </c>
      <c r="R113" s="65"/>
      <c r="S113" s="65"/>
    </row>
    <row r="114" spans="1:19" x14ac:dyDescent="0.3">
      <c r="C114" s="4">
        <v>2</v>
      </c>
      <c r="D114" s="42">
        <v>17.91656494140625</v>
      </c>
      <c r="E114" s="39">
        <f>D138-D114</f>
        <v>0.36240047878689197</v>
      </c>
      <c r="F114" s="39">
        <f>E108^E114</f>
        <v>1.2577834836385724</v>
      </c>
      <c r="G114" s="43">
        <v>18.14210319519043</v>
      </c>
      <c r="H114" s="39">
        <f>G138-G114</f>
        <v>-0.25501420762803662</v>
      </c>
      <c r="I114" s="39">
        <f>H108^H114</f>
        <v>0.85398284263188218</v>
      </c>
      <c r="J114" s="43">
        <v>19.841287612915039</v>
      </c>
      <c r="K114" s="39">
        <f>J138-J114</f>
        <v>3.2086783515082473</v>
      </c>
      <c r="L114" s="39">
        <f>K108^K114</f>
        <v>10.517250261865517</v>
      </c>
      <c r="M114" s="39">
        <f t="shared" si="6"/>
        <v>1.0364002676442627</v>
      </c>
      <c r="N114" s="67">
        <f t="shared" si="7"/>
        <v>10.147865250721345</v>
      </c>
      <c r="O114" s="39"/>
      <c r="R114" s="65"/>
      <c r="S114" s="65"/>
    </row>
    <row r="115" spans="1:19" x14ac:dyDescent="0.3">
      <c r="B115" s="37"/>
      <c r="C115" s="37">
        <v>3</v>
      </c>
      <c r="D115" s="44">
        <v>17.973791122436523</v>
      </c>
      <c r="E115" s="45">
        <f>D138-D115</f>
        <v>0.30517429775661853</v>
      </c>
      <c r="F115" s="45">
        <f>E108^E115</f>
        <v>1.2130459533818929</v>
      </c>
      <c r="G115" s="44">
        <v>18.281032562255859</v>
      </c>
      <c r="H115" s="45">
        <f>G138-G115</f>
        <v>-0.3939435746934663</v>
      </c>
      <c r="I115" s="45">
        <f>H108^H115</f>
        <v>0.78361596898589814</v>
      </c>
      <c r="J115" s="44">
        <v>19.941900253295898</v>
      </c>
      <c r="K115" s="45">
        <f>J138-J115</f>
        <v>3.1080657111273879</v>
      </c>
      <c r="L115" s="45">
        <f>K108^K115</f>
        <v>9.7692004674243194</v>
      </c>
      <c r="M115" s="45">
        <f t="shared" si="6"/>
        <v>0.97496778417739249</v>
      </c>
      <c r="N115" s="68">
        <f t="shared" si="7"/>
        <v>10.020023867421287</v>
      </c>
      <c r="O115" s="45"/>
      <c r="R115" s="65"/>
      <c r="S115" s="65"/>
    </row>
    <row r="116" spans="1:19" x14ac:dyDescent="0.3">
      <c r="B116" s="4" t="s">
        <v>10</v>
      </c>
      <c r="C116" s="4">
        <v>1</v>
      </c>
      <c r="D116" s="42">
        <v>18.298624038696289</v>
      </c>
      <c r="E116" s="39">
        <f>D138-D116</f>
        <v>-1.9658618503147096E-2</v>
      </c>
      <c r="F116" s="39">
        <f>E108^E116</f>
        <v>0.98763579655167844</v>
      </c>
      <c r="G116" s="43">
        <v>18.724359512329102</v>
      </c>
      <c r="H116" s="39">
        <f>G138-G116</f>
        <v>-0.83727052476670849</v>
      </c>
      <c r="I116" s="39">
        <f>H108^H116</f>
        <v>0.59556849549981261</v>
      </c>
      <c r="J116" s="43">
        <v>20.081670761108398</v>
      </c>
      <c r="K116" s="39">
        <f>J138-J116</f>
        <v>2.9682952033148879</v>
      </c>
      <c r="L116" s="39">
        <f>K108^K116</f>
        <v>8.8174866110508088</v>
      </c>
      <c r="M116" s="39">
        <f t="shared" si="6"/>
        <v>0.76694508633541825</v>
      </c>
      <c r="N116" s="67">
        <f t="shared" si="7"/>
        <v>11.496894325488306</v>
      </c>
      <c r="O116" s="39">
        <f>AVERAGE(N116:N118)</f>
        <v>11.590578862511725</v>
      </c>
      <c r="R116" s="65"/>
      <c r="S116" s="65"/>
    </row>
    <row r="117" spans="1:19" x14ac:dyDescent="0.3">
      <c r="C117" s="4">
        <v>2</v>
      </c>
      <c r="D117" s="42">
        <v>18.249401092529297</v>
      </c>
      <c r="E117" s="39">
        <f>D138-D117</f>
        <v>2.9564327663845091E-2</v>
      </c>
      <c r="F117" s="39">
        <f>E108^E117</f>
        <v>1.0188863989726589</v>
      </c>
      <c r="G117" s="43">
        <v>18.748117446899414</v>
      </c>
      <c r="H117" s="39">
        <f>G138-G117</f>
        <v>-0.86102845933702099</v>
      </c>
      <c r="I117" s="39">
        <f>H108^H117</f>
        <v>0.58687458252212932</v>
      </c>
      <c r="J117" s="43">
        <v>20.035842895507813</v>
      </c>
      <c r="K117" s="39">
        <f>J138-J117</f>
        <v>3.0141230689154739</v>
      </c>
      <c r="L117" s="39">
        <f>K108^K117</f>
        <v>9.1188506065667383</v>
      </c>
      <c r="M117" s="39">
        <f t="shared" si="6"/>
        <v>0.7732777832283525</v>
      </c>
      <c r="N117" s="67">
        <f t="shared" si="7"/>
        <v>11.792464240336127</v>
      </c>
      <c r="O117" s="39"/>
      <c r="R117" s="65"/>
      <c r="S117" s="65"/>
    </row>
    <row r="118" spans="1:19" x14ac:dyDescent="0.3">
      <c r="A118" s="37"/>
      <c r="B118" s="37"/>
      <c r="C118" s="37">
        <v>3</v>
      </c>
      <c r="D118" s="44">
        <v>18.291563034057617</v>
      </c>
      <c r="E118" s="45">
        <f>D138-D118</f>
        <v>-1.2597613864475221E-2</v>
      </c>
      <c r="F118" s="45">
        <f>E108^E118</f>
        <v>0.99205909227951095</v>
      </c>
      <c r="G118" s="44">
        <v>18.660453796386719</v>
      </c>
      <c r="H118" s="45">
        <f>G138-G118</f>
        <v>-0.77336480882432568</v>
      </c>
      <c r="I118" s="45">
        <f>H108^H118</f>
        <v>0.61959846541654751</v>
      </c>
      <c r="J118" s="44">
        <v>20.053377151489258</v>
      </c>
      <c r="K118" s="45">
        <f>J138-J118</f>
        <v>2.9965888129340286</v>
      </c>
      <c r="L118" s="45">
        <f>K108^K118</f>
        <v>9.0023476046221749</v>
      </c>
      <c r="M118" s="45">
        <f t="shared" si="6"/>
        <v>0.7840142161841952</v>
      </c>
      <c r="N118" s="68">
        <f t="shared" si="7"/>
        <v>11.482378021710739</v>
      </c>
      <c r="O118" s="45"/>
      <c r="P118" s="37"/>
      <c r="Q118" s="37"/>
      <c r="R118" s="71"/>
      <c r="S118" s="65"/>
    </row>
    <row r="119" spans="1:19" x14ac:dyDescent="0.3">
      <c r="A119" s="4" t="s">
        <v>15</v>
      </c>
      <c r="B119" s="4" t="s">
        <v>8</v>
      </c>
      <c r="C119" s="4">
        <v>1</v>
      </c>
      <c r="D119" s="43">
        <v>18.302371978759766</v>
      </c>
      <c r="E119" s="39">
        <f>D138-D119</f>
        <v>-2.3406558566623659E-2</v>
      </c>
      <c r="F119" s="39">
        <f>E108^E119</f>
        <v>0.98529595507183021</v>
      </c>
      <c r="G119" s="43">
        <v>17.923561096191406</v>
      </c>
      <c r="H119" s="39">
        <f>G138-G119</f>
        <v>-3.6472108629013178E-2</v>
      </c>
      <c r="I119" s="39">
        <f>H108^H119</f>
        <v>0.97767804586650753</v>
      </c>
      <c r="J119" s="43">
        <v>22.144325256347656</v>
      </c>
      <c r="K119" s="39">
        <f>J138-J119</f>
        <v>0.90564070807563013</v>
      </c>
      <c r="L119" s="39">
        <f>K108^K119</f>
        <v>1.9428045390239363</v>
      </c>
      <c r="M119" s="39">
        <f t="shared" si="6"/>
        <v>0.98147960954611846</v>
      </c>
      <c r="N119" s="67">
        <f t="shared" si="7"/>
        <v>1.9794650037838066</v>
      </c>
      <c r="O119" s="39">
        <f>AVERAGE(N119:N121)</f>
        <v>1.8526524600254051</v>
      </c>
      <c r="P119" s="39">
        <f>AVERAGE(N119:N127)</f>
        <v>1.3406851824141084</v>
      </c>
      <c r="Q119" s="39">
        <f>STDEV(N119:N127)/SQRT(COUNT(N119:N127))</f>
        <v>0.26433158359332137</v>
      </c>
      <c r="R119" s="65"/>
      <c r="S119" s="65"/>
    </row>
    <row r="120" spans="1:19" x14ac:dyDescent="0.3">
      <c r="C120" s="4">
        <v>2</v>
      </c>
      <c r="D120" s="43">
        <v>18.163965225219727</v>
      </c>
      <c r="E120" s="39">
        <f>D138-D120</f>
        <v>0.1150001949734154</v>
      </c>
      <c r="F120" s="39">
        <f>E108^E120</f>
        <v>1.0754936248625879</v>
      </c>
      <c r="G120" s="43">
        <v>17.632617950439453</v>
      </c>
      <c r="H120" s="39">
        <f>G138-G120</f>
        <v>0.25447103712293995</v>
      </c>
      <c r="I120" s="39">
        <f>H108^H120</f>
        <v>1.1705900921535752</v>
      </c>
      <c r="J120" s="43">
        <v>22.209758758544922</v>
      </c>
      <c r="K120" s="39">
        <f>J138-J120</f>
        <v>0.8402072058783645</v>
      </c>
      <c r="L120" s="39">
        <f>K108^K120</f>
        <v>1.8517817524592279</v>
      </c>
      <c r="M120" s="39">
        <f t="shared" si="6"/>
        <v>1.1220348396723159</v>
      </c>
      <c r="N120" s="67">
        <f t="shared" si="7"/>
        <v>1.650378122839778</v>
      </c>
      <c r="O120" s="39"/>
      <c r="R120" s="65"/>
      <c r="S120" s="65"/>
    </row>
    <row r="121" spans="1:19" x14ac:dyDescent="0.3">
      <c r="B121" s="37"/>
      <c r="C121" s="37">
        <v>3</v>
      </c>
      <c r="D121" s="44">
        <v>18.477273941040039</v>
      </c>
      <c r="E121" s="45">
        <f>D138-D121</f>
        <v>-0.1983085208468971</v>
      </c>
      <c r="F121" s="45">
        <f>E108^E121</f>
        <v>0.88205332125328417</v>
      </c>
      <c r="G121" s="44">
        <v>17.738164901733398</v>
      </c>
      <c r="H121" s="45">
        <f>G138-G121</f>
        <v>0.14892408582899463</v>
      </c>
      <c r="I121" s="45">
        <f>H108^H121</f>
        <v>1.0965604223112997</v>
      </c>
      <c r="J121" s="44">
        <v>22.177396774291992</v>
      </c>
      <c r="K121" s="45">
        <f>J138-J121</f>
        <v>0.87256919013129419</v>
      </c>
      <c r="L121" s="45">
        <f>K108^K121</f>
        <v>1.8962538189381821</v>
      </c>
      <c r="M121" s="45">
        <f t="shared" si="6"/>
        <v>0.9834758575860344</v>
      </c>
      <c r="N121" s="68">
        <f t="shared" si="7"/>
        <v>1.9281142534526303</v>
      </c>
      <c r="O121" s="45"/>
      <c r="R121" s="65"/>
      <c r="S121" s="65"/>
    </row>
    <row r="122" spans="1:19" x14ac:dyDescent="0.3">
      <c r="B122" s="4" t="s">
        <v>9</v>
      </c>
      <c r="C122" s="4">
        <v>1</v>
      </c>
      <c r="D122" s="43">
        <v>18.33177375793457</v>
      </c>
      <c r="E122" s="39">
        <f>D138-D122</f>
        <v>-5.2808337741428346E-2</v>
      </c>
      <c r="F122" s="39">
        <f>E108^E122</f>
        <v>0.96713168426356044</v>
      </c>
      <c r="G122" s="43">
        <v>17.639017105102539</v>
      </c>
      <c r="H122" s="39">
        <f>G138-G122</f>
        <v>0.24807188245985401</v>
      </c>
      <c r="I122" s="39">
        <f>H108^H122</f>
        <v>1.1659627476308603</v>
      </c>
      <c r="J122" s="43">
        <v>22.036949157714844</v>
      </c>
      <c r="K122" s="39">
        <f>J138-J122</f>
        <v>1.0130168067084426</v>
      </c>
      <c r="L122" s="39">
        <f>K108^K122</f>
        <v>2.1019690991386364</v>
      </c>
      <c r="M122" s="39">
        <f t="shared" si="6"/>
        <v>1.0619037225213981</v>
      </c>
      <c r="N122" s="67">
        <f t="shared" si="7"/>
        <v>1.9794347213961105</v>
      </c>
      <c r="O122" s="39">
        <f>AVERAGE(N122:N124)</f>
        <v>1.8769191378214778</v>
      </c>
      <c r="R122" s="65"/>
      <c r="S122" s="65"/>
    </row>
    <row r="123" spans="1:19" x14ac:dyDescent="0.3">
      <c r="C123" s="4">
        <v>2</v>
      </c>
      <c r="D123" s="43">
        <v>18.49371337890625</v>
      </c>
      <c r="E123" s="39">
        <f>D138-D123</f>
        <v>-0.21474795871310803</v>
      </c>
      <c r="F123" s="39">
        <f>E108^E123</f>
        <v>0.87292404172952442</v>
      </c>
      <c r="G123" s="43">
        <v>17.48661994934082</v>
      </c>
      <c r="H123" s="39">
        <f>G138-G123</f>
        <v>0.40046903822157276</v>
      </c>
      <c r="I123" s="39">
        <f>H108^H123</f>
        <v>1.2813000543053106</v>
      </c>
      <c r="J123" s="43">
        <v>22.150402069091797</v>
      </c>
      <c r="K123" s="39">
        <f>J138-J123</f>
        <v>0.8995638953314895</v>
      </c>
      <c r="L123" s="39">
        <f>K108^K123</f>
        <v>1.9341660757550481</v>
      </c>
      <c r="M123" s="39">
        <f t="shared" si="6"/>
        <v>1.0575810238806533</v>
      </c>
      <c r="N123" s="67">
        <f t="shared" si="7"/>
        <v>1.8288585291157005</v>
      </c>
      <c r="O123" s="39"/>
      <c r="R123" s="65"/>
      <c r="S123" s="65"/>
    </row>
    <row r="124" spans="1:19" x14ac:dyDescent="0.3">
      <c r="B124" s="37"/>
      <c r="C124" s="37">
        <v>3</v>
      </c>
      <c r="D124" s="44">
        <v>18.368499755859375</v>
      </c>
      <c r="E124" s="45">
        <f>D138-D124</f>
        <v>-8.9534335666233034E-2</v>
      </c>
      <c r="F124" s="45">
        <f>E108^E124</f>
        <v>0.94491220626238459</v>
      </c>
      <c r="G124" s="44">
        <v>17.663597106933594</v>
      </c>
      <c r="H124" s="45">
        <f>G138-G124</f>
        <v>0.22349188062879932</v>
      </c>
      <c r="I124" s="45">
        <f>H108^H124</f>
        <v>1.1483579409193878</v>
      </c>
      <c r="J124" s="44">
        <v>22.175836563110352</v>
      </c>
      <c r="K124" s="45">
        <f>J138-J124</f>
        <v>0.87412940131293482</v>
      </c>
      <c r="L124" s="45">
        <f>K108^K124</f>
        <v>1.8984246557072335</v>
      </c>
      <c r="M124" s="45">
        <f t="shared" si="6"/>
        <v>1.0416801023025581</v>
      </c>
      <c r="N124" s="68">
        <f t="shared" si="7"/>
        <v>1.8224641629526221</v>
      </c>
      <c r="O124" s="45"/>
      <c r="R124" s="65"/>
      <c r="S124" s="65"/>
    </row>
    <row r="125" spans="1:19" x14ac:dyDescent="0.3">
      <c r="B125" s="4" t="s">
        <v>10</v>
      </c>
      <c r="C125" s="4">
        <v>1</v>
      </c>
      <c r="D125" s="43">
        <v>18.228811264038086</v>
      </c>
      <c r="E125" s="39">
        <f>D138-D125</f>
        <v>5.0154156155056029E-2</v>
      </c>
      <c r="F125" s="39">
        <f>E108^E125</f>
        <v>1.0322499865058117</v>
      </c>
      <c r="G125" s="43">
        <v>18.41914176940918</v>
      </c>
      <c r="H125" s="39">
        <f>G138-G125</f>
        <v>-0.53205278184678662</v>
      </c>
      <c r="I125" s="39">
        <f>H108^H125</f>
        <v>0.71941233315912401</v>
      </c>
      <c r="J125" s="43">
        <v>24.641452789306641</v>
      </c>
      <c r="K125" s="39">
        <f>J138-J125</f>
        <v>-1.5914868248833542</v>
      </c>
      <c r="L125" s="39">
        <f>K108^K125</f>
        <v>0.31127348060088766</v>
      </c>
      <c r="M125" s="39">
        <f t="shared" si="6"/>
        <v>0.86175017910971174</v>
      </c>
      <c r="N125" s="67">
        <f t="shared" si="7"/>
        <v>0.36121081044911346</v>
      </c>
      <c r="O125" s="39">
        <f>AVERAGE(N125:N127)</f>
        <v>0.29248394939544287</v>
      </c>
      <c r="R125" s="65"/>
      <c r="S125" s="65"/>
    </row>
    <row r="126" spans="1:19" x14ac:dyDescent="0.3">
      <c r="C126" s="4">
        <v>2</v>
      </c>
      <c r="D126" s="43">
        <v>18.007820129394531</v>
      </c>
      <c r="E126" s="39">
        <f>D138-D126</f>
        <v>0.27114529079861072</v>
      </c>
      <c r="F126" s="39">
        <f>E108^E126</f>
        <v>1.1872013176428819</v>
      </c>
      <c r="G126" s="43">
        <v>18.138673782348633</v>
      </c>
      <c r="H126" s="39">
        <f>G138-G126</f>
        <v>-0.25158479478623974</v>
      </c>
      <c r="I126" s="39">
        <f>H108^H126</f>
        <v>0.85579749782314773</v>
      </c>
      <c r="J126" s="43">
        <v>24.871389389038086</v>
      </c>
      <c r="K126" s="39">
        <f>J138-J126</f>
        <v>-1.8214234246147996</v>
      </c>
      <c r="L126" s="39">
        <f>K108^K126</f>
        <v>0.26297335485958756</v>
      </c>
      <c r="M126" s="39">
        <f t="shared" si="6"/>
        <v>1.0079701965093621</v>
      </c>
      <c r="N126" s="67">
        <f t="shared" si="7"/>
        <v>0.26089397858217828</v>
      </c>
      <c r="O126" s="39"/>
      <c r="R126" s="65"/>
      <c r="S126" s="65"/>
    </row>
    <row r="127" spans="1:19" x14ac:dyDescent="0.3">
      <c r="A127" s="37"/>
      <c r="B127" s="37"/>
      <c r="C127" s="37">
        <v>3</v>
      </c>
      <c r="D127" s="44">
        <v>18.136459350585938</v>
      </c>
      <c r="E127" s="45">
        <f>D138-D127</f>
        <v>0.14250606960720447</v>
      </c>
      <c r="F127" s="45">
        <f>E108^E127</f>
        <v>1.0943792218554707</v>
      </c>
      <c r="G127" s="44">
        <v>18.3424072265625</v>
      </c>
      <c r="H127" s="45">
        <f>G138-G127</f>
        <v>-0.45531823900010693</v>
      </c>
      <c r="I127" s="45">
        <f>H108^H127</f>
        <v>0.75440583247485671</v>
      </c>
      <c r="J127" s="43">
        <v>25.042182922363281</v>
      </c>
      <c r="K127" s="45">
        <f>J138-J127</f>
        <v>-1.9922169579399949</v>
      </c>
      <c r="L127" s="45">
        <f>K108^K127</f>
        <v>0.23201565986708422</v>
      </c>
      <c r="M127" s="45">
        <f t="shared" si="6"/>
        <v>0.90862867438082884</v>
      </c>
      <c r="N127" s="68">
        <f t="shared" si="7"/>
        <v>0.25534705915503686</v>
      </c>
      <c r="O127" s="45"/>
      <c r="P127" s="37"/>
      <c r="Q127" s="37"/>
      <c r="R127" s="71"/>
      <c r="S127" s="65"/>
    </row>
    <row r="128" spans="1:19" x14ac:dyDescent="0.3">
      <c r="A128" s="4" t="s">
        <v>14</v>
      </c>
      <c r="B128" s="4" t="s">
        <v>8</v>
      </c>
      <c r="C128" s="4">
        <v>1</v>
      </c>
      <c r="D128" s="43">
        <v>19.056108474731445</v>
      </c>
      <c r="E128" s="39">
        <f>D138-D128</f>
        <v>-0.77714305453830335</v>
      </c>
      <c r="F128" s="39">
        <f>E108^E128</f>
        <v>0.61150777433526515</v>
      </c>
      <c r="G128" s="43">
        <v>18.306606292724609</v>
      </c>
      <c r="H128" s="39">
        <f>G138-G128</f>
        <v>-0.4195173051622163</v>
      </c>
      <c r="I128" s="39">
        <f>H108^H128</f>
        <v>0.77130963154935606</v>
      </c>
      <c r="J128" s="43">
        <v>21.733392715454102</v>
      </c>
      <c r="K128" s="39">
        <f>J138-J128</f>
        <v>1.3165732489691848</v>
      </c>
      <c r="L128" s="39">
        <f>K108^K128</f>
        <v>2.6260512835742076</v>
      </c>
      <c r="M128" s="39">
        <f t="shared" si="6"/>
        <v>0.68677640911150994</v>
      </c>
      <c r="N128" s="67">
        <f t="shared" si="7"/>
        <v>3.8237354235442629</v>
      </c>
      <c r="O128" s="39">
        <f>AVERAGE(N128:N130)</f>
        <v>3.9878975177540426</v>
      </c>
      <c r="P128" s="39">
        <f>AVERAGE(N128:N136)</f>
        <v>2.805548256356972</v>
      </c>
      <c r="Q128" s="39">
        <f>STDEV(N128:N136)/SQRT(COUNT(N128:N136))</f>
        <v>0.30815657663924773</v>
      </c>
      <c r="R128" s="65">
        <f>_xlfn.T.TEST(N128:N136,N119:N127,2,1)</f>
        <v>2.7943352033085706E-4</v>
      </c>
      <c r="S128" s="65"/>
    </row>
    <row r="129" spans="1:19" x14ac:dyDescent="0.3">
      <c r="C129" s="4">
        <v>2</v>
      </c>
      <c r="D129" s="43">
        <v>19.100807189941406</v>
      </c>
      <c r="E129" s="39">
        <f>D138-D129</f>
        <v>-0.82184176974826428</v>
      </c>
      <c r="F129" s="39">
        <f>E108^E129</f>
        <v>0.59445163594691375</v>
      </c>
      <c r="G129" s="43">
        <v>18.203317642211914</v>
      </c>
      <c r="H129" s="39">
        <f>G138-G129</f>
        <v>-0.31622865464952099</v>
      </c>
      <c r="I129" s="39">
        <f>H108^H129</f>
        <v>0.822231239823902</v>
      </c>
      <c r="J129" s="43">
        <v>21.565814971923828</v>
      </c>
      <c r="K129" s="39">
        <f>J138-J129</f>
        <v>1.4841509924994583</v>
      </c>
      <c r="L129" s="39">
        <f>K108^K129</f>
        <v>2.969432683583106</v>
      </c>
      <c r="M129" s="39">
        <f t="shared" si="6"/>
        <v>0.69912567227929612</v>
      </c>
      <c r="N129" s="67">
        <f t="shared" si="7"/>
        <v>4.2473518014323997</v>
      </c>
      <c r="O129" s="39"/>
      <c r="R129" s="65"/>
      <c r="S129" s="65"/>
    </row>
    <row r="130" spans="1:19" x14ac:dyDescent="0.3">
      <c r="B130" s="37"/>
      <c r="C130" s="37">
        <v>3</v>
      </c>
      <c r="D130" s="44">
        <v>19.086238861083984</v>
      </c>
      <c r="E130" s="45">
        <f>D138-D130</f>
        <v>-0.80727344089084241</v>
      </c>
      <c r="F130" s="45">
        <f>E108^E130</f>
        <v>0.59995770675096405</v>
      </c>
      <c r="G130" s="44">
        <v>18.042524337768555</v>
      </c>
      <c r="H130" s="45">
        <f>G138-G130</f>
        <v>-0.15543535020616162</v>
      </c>
      <c r="I130" s="45">
        <f>H108^H130</f>
        <v>0.90827451286855876</v>
      </c>
      <c r="J130" s="44">
        <v>21.610603332519531</v>
      </c>
      <c r="K130" s="45">
        <f>J138-J130</f>
        <v>1.4393626319037551</v>
      </c>
      <c r="L130" s="45">
        <f>K108^K130</f>
        <v>2.8734871199165082</v>
      </c>
      <c r="M130" s="45">
        <f t="shared" si="6"/>
        <v>0.73819123121381591</v>
      </c>
      <c r="N130" s="68">
        <f t="shared" si="7"/>
        <v>3.892605328285466</v>
      </c>
      <c r="O130" s="45"/>
      <c r="R130" s="65"/>
      <c r="S130" s="65"/>
    </row>
    <row r="131" spans="1:19" x14ac:dyDescent="0.3">
      <c r="B131" s="4" t="s">
        <v>9</v>
      </c>
      <c r="C131" s="4">
        <v>1</v>
      </c>
      <c r="D131" s="43">
        <v>17.540016174316406</v>
      </c>
      <c r="E131" s="39">
        <f>D138-D131</f>
        <v>0.73894924587673572</v>
      </c>
      <c r="F131" s="39">
        <f>E108^E131</f>
        <v>1.5962482594077738</v>
      </c>
      <c r="G131" s="43">
        <v>17.53803825378418</v>
      </c>
      <c r="H131" s="39">
        <f>G138-G131</f>
        <v>0.34905073377821338</v>
      </c>
      <c r="I131" s="39">
        <f>H108^H131</f>
        <v>1.2411634909497473</v>
      </c>
      <c r="J131" s="43">
        <v>21.301719665527344</v>
      </c>
      <c r="K131" s="39">
        <f>J138-J131</f>
        <v>1.7482462988959426</v>
      </c>
      <c r="L131" s="39">
        <f>K108^K131</f>
        <v>3.6039831270723384</v>
      </c>
      <c r="M131" s="39">
        <f t="shared" si="6"/>
        <v>1.4075528629749614</v>
      </c>
      <c r="N131" s="67">
        <f t="shared" si="7"/>
        <v>2.5604602298595509</v>
      </c>
      <c r="O131" s="39">
        <f>AVERAGE(N131:N133)</f>
        <v>2.471338542644085</v>
      </c>
      <c r="R131" s="65"/>
      <c r="S131" s="65"/>
    </row>
    <row r="132" spans="1:19" x14ac:dyDescent="0.3">
      <c r="C132" s="4">
        <v>2</v>
      </c>
      <c r="D132" s="43">
        <v>17.366643905639648</v>
      </c>
      <c r="E132" s="39">
        <f>D138-D132</f>
        <v>0.91232151455349353</v>
      </c>
      <c r="F132" s="39">
        <f>E108^E132</f>
        <v>1.7813606731747076</v>
      </c>
      <c r="G132" s="43">
        <v>17.705827713012695</v>
      </c>
      <c r="H132" s="39">
        <f>G138-G132</f>
        <v>0.18126127454969776</v>
      </c>
      <c r="I132" s="39">
        <f>H108^H132</f>
        <v>1.1187297525912325</v>
      </c>
      <c r="J132" s="43">
        <v>21.35930061340332</v>
      </c>
      <c r="K132" s="39">
        <f>J138-J132</f>
        <v>1.6906653510199661</v>
      </c>
      <c r="L132" s="39">
        <f>K108^K132</f>
        <v>3.4549703686113351</v>
      </c>
      <c r="M132" s="39">
        <f t="shared" si="6"/>
        <v>1.411687353905422</v>
      </c>
      <c r="N132" s="67">
        <f t="shared" si="7"/>
        <v>2.4474047734813142</v>
      </c>
      <c r="O132" s="39"/>
      <c r="R132" s="65"/>
      <c r="S132" s="65"/>
    </row>
    <row r="133" spans="1:19" x14ac:dyDescent="0.3">
      <c r="B133" s="37"/>
      <c r="C133" s="37">
        <v>3</v>
      </c>
      <c r="D133" s="44">
        <v>17.414573669433594</v>
      </c>
      <c r="E133" s="45">
        <f>D138-D133</f>
        <v>0.86439175075954822</v>
      </c>
      <c r="F133" s="45">
        <f>E108^E133</f>
        <v>1.7281377187437827</v>
      </c>
      <c r="G133" s="44">
        <v>17.665950775146484</v>
      </c>
      <c r="H133" s="45">
        <f>G138-G133</f>
        <v>0.2211382124159087</v>
      </c>
      <c r="I133" s="45">
        <f>H108^H133</f>
        <v>1.1466861945193816</v>
      </c>
      <c r="J133" s="44">
        <v>21.386335372924805</v>
      </c>
      <c r="K133" s="45">
        <f>J138-J133</f>
        <v>1.6636305914984817</v>
      </c>
      <c r="L133" s="45">
        <f>K108^K133</f>
        <v>3.3871488097901086</v>
      </c>
      <c r="M133" s="45">
        <f t="shared" si="6"/>
        <v>1.4077043952164507</v>
      </c>
      <c r="N133" s="68">
        <f t="shared" si="7"/>
        <v>2.4061506245913904</v>
      </c>
      <c r="O133" s="45"/>
      <c r="R133" s="65"/>
      <c r="S133" s="65"/>
    </row>
    <row r="134" spans="1:19" x14ac:dyDescent="0.3">
      <c r="B134" s="4" t="s">
        <v>10</v>
      </c>
      <c r="C134" s="4">
        <v>1</v>
      </c>
      <c r="D134" s="43">
        <v>17.827484130859375</v>
      </c>
      <c r="E134" s="39">
        <f>D138-D134</f>
        <v>0.45148128933376697</v>
      </c>
      <c r="F134" s="39">
        <f>E108^E134</f>
        <v>1.3307294764113808</v>
      </c>
      <c r="G134" s="43">
        <v>18.775995254516602</v>
      </c>
      <c r="H134" s="39">
        <f>G138-G134</f>
        <v>-0.88890626695420849</v>
      </c>
      <c r="I134" s="39">
        <f>H108^H134</f>
        <v>0.5768347481730457</v>
      </c>
      <c r="J134" s="43">
        <v>22.304039001464844</v>
      </c>
      <c r="K134" s="39">
        <f>J138-J134</f>
        <v>0.74592696295844263</v>
      </c>
      <c r="L134" s="39">
        <f>K108^K134</f>
        <v>1.7280780748833531</v>
      </c>
      <c r="M134" s="39">
        <f t="shared" si="6"/>
        <v>0.87613412352915909</v>
      </c>
      <c r="N134" s="67">
        <f t="shared" si="7"/>
        <v>1.9723898755620606</v>
      </c>
      <c r="O134" s="39">
        <f>AVERAGE(N134:N136)</f>
        <v>1.9574087086727878</v>
      </c>
      <c r="R134" s="65"/>
      <c r="S134" s="65"/>
    </row>
    <row r="135" spans="1:19" x14ac:dyDescent="0.3">
      <c r="C135" s="4">
        <v>2</v>
      </c>
      <c r="D135" s="43">
        <v>17.796808242797852</v>
      </c>
      <c r="E135" s="39">
        <f>D138-D135</f>
        <v>0.4821571773952904</v>
      </c>
      <c r="F135" s="39">
        <f>E108^E135</f>
        <v>1.3568163068755152</v>
      </c>
      <c r="G135" s="43">
        <v>18.802583694458008</v>
      </c>
      <c r="H135" s="39">
        <f>G138-G135</f>
        <v>-0.91549470689561474</v>
      </c>
      <c r="I135" s="39">
        <f>H108^H135</f>
        <v>0.56741932786211602</v>
      </c>
      <c r="J135" s="43">
        <v>22.411657333374023</v>
      </c>
      <c r="K135" s="39">
        <f>J138-J135</f>
        <v>0.63830863104926294</v>
      </c>
      <c r="L135" s="39">
        <f>K108^K135</f>
        <v>1.5969414579909358</v>
      </c>
      <c r="M135" s="39">
        <f t="shared" si="6"/>
        <v>0.87743022336802567</v>
      </c>
      <c r="N135" s="67">
        <f t="shared" si="7"/>
        <v>1.8200210289783023</v>
      </c>
      <c r="O135" s="39"/>
      <c r="R135" s="65"/>
      <c r="S135" s="65"/>
    </row>
    <row r="136" spans="1:19" x14ac:dyDescent="0.3">
      <c r="A136" s="37"/>
      <c r="B136" s="37"/>
      <c r="C136" s="37">
        <v>3</v>
      </c>
      <c r="D136" s="44">
        <v>17.81132698059082</v>
      </c>
      <c r="E136" s="45">
        <f>D138-D136</f>
        <v>0.46763843960232165</v>
      </c>
      <c r="F136" s="45">
        <f>E108^E136</f>
        <v>1.3444064109294394</v>
      </c>
      <c r="G136" s="44">
        <v>18.859823226928711</v>
      </c>
      <c r="H136" s="45">
        <f>G138-G136</f>
        <v>-0.97273423936631787</v>
      </c>
      <c r="I136" s="45">
        <f>H108^H136</f>
        <v>0.54766811506881596</v>
      </c>
      <c r="J136" s="43">
        <v>22.260126113891602</v>
      </c>
      <c r="K136" s="45">
        <f>J138-J136</f>
        <v>0.78983985053168482</v>
      </c>
      <c r="L136" s="45">
        <f>K108^K136</f>
        <v>1.7846323795830634</v>
      </c>
      <c r="M136" s="45">
        <f t="shared" si="6"/>
        <v>0.8580725639246124</v>
      </c>
      <c r="N136" s="68">
        <f t="shared" si="7"/>
        <v>2.0798152214780004</v>
      </c>
      <c r="O136" s="45"/>
      <c r="P136" s="37"/>
      <c r="Q136" s="37"/>
      <c r="R136" s="65"/>
      <c r="S136" s="65"/>
    </row>
    <row r="137" spans="1:19" x14ac:dyDescent="0.3">
      <c r="R137" s="65"/>
      <c r="S137" s="65"/>
    </row>
    <row r="138" spans="1:19" x14ac:dyDescent="0.3">
      <c r="A138" s="4" t="s">
        <v>53</v>
      </c>
      <c r="D138" s="46">
        <f>AVERAGE(D119:D127)</f>
        <v>18.278965420193142</v>
      </c>
      <c r="E138" s="46"/>
      <c r="F138" s="47"/>
      <c r="G138" s="46">
        <f>AVERAGE(G119:G127)</f>
        <v>17.887088987562393</v>
      </c>
      <c r="J138" s="46">
        <f>AVERAGE(J119:J127)</f>
        <v>23.049965964423286</v>
      </c>
      <c r="R138" s="65"/>
      <c r="S138" s="65"/>
    </row>
    <row r="139" spans="1:19" ht="15" thickBot="1" x14ac:dyDescent="0.35">
      <c r="A139" s="41"/>
      <c r="B139" s="41"/>
      <c r="C139" s="41"/>
      <c r="D139" s="42"/>
      <c r="E139" s="48"/>
      <c r="F139" s="48"/>
      <c r="G139" s="42"/>
      <c r="H139" s="48"/>
      <c r="I139" s="48"/>
      <c r="J139" s="42"/>
      <c r="K139" s="48"/>
      <c r="L139" s="48"/>
      <c r="M139" s="48"/>
      <c r="N139" s="70"/>
      <c r="O139" s="48"/>
      <c r="P139" s="41"/>
      <c r="Q139" s="41"/>
      <c r="R139" s="72"/>
      <c r="S139" s="72"/>
    </row>
    <row r="140" spans="1:19" ht="5.4" customHeight="1" thickTop="1" thickBot="1" x14ac:dyDescent="0.35">
      <c r="A140" s="61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3"/>
    </row>
    <row r="141" spans="1:19" ht="15" thickTop="1" x14ac:dyDescent="0.3">
      <c r="A141" s="41"/>
      <c r="B141" s="41"/>
      <c r="C141" s="41"/>
      <c r="D141" s="42"/>
      <c r="E141" s="48"/>
      <c r="F141" s="48"/>
      <c r="G141" s="42"/>
      <c r="H141" s="48"/>
      <c r="I141" s="48"/>
      <c r="J141" s="42"/>
      <c r="K141" s="48"/>
      <c r="L141" s="48"/>
      <c r="M141" s="48"/>
      <c r="N141" s="70"/>
      <c r="O141" s="48"/>
      <c r="P141" s="41"/>
      <c r="Q141" s="41"/>
      <c r="R141" s="72"/>
      <c r="S141" s="72"/>
    </row>
    <row r="142" spans="1:19" x14ac:dyDescent="0.3">
      <c r="A142" s="38" t="s">
        <v>55</v>
      </c>
      <c r="B142" s="38"/>
      <c r="C142" s="38"/>
      <c r="D142" s="4" t="s">
        <v>40</v>
      </c>
      <c r="E142" s="4">
        <v>88.3</v>
      </c>
      <c r="G142" s="4" t="s">
        <v>40</v>
      </c>
      <c r="H142" s="4">
        <v>85.7</v>
      </c>
      <c r="J142" s="4" t="s">
        <v>40</v>
      </c>
      <c r="K142" s="4">
        <v>86.1</v>
      </c>
      <c r="R142" s="65"/>
      <c r="S142" s="65"/>
    </row>
    <row r="143" spans="1:19" x14ac:dyDescent="0.3">
      <c r="A143" s="37"/>
      <c r="B143" s="55" t="s">
        <v>111</v>
      </c>
      <c r="C143" s="55" t="s">
        <v>110</v>
      </c>
      <c r="D143" s="37" t="s">
        <v>41</v>
      </c>
      <c r="E143" s="40">
        <f>E142/100+1</f>
        <v>1.883</v>
      </c>
      <c r="F143" s="37"/>
      <c r="G143" s="37" t="s">
        <v>41</v>
      </c>
      <c r="H143" s="40">
        <f>H142/100+1</f>
        <v>1.857</v>
      </c>
      <c r="I143" s="37"/>
      <c r="J143" s="37" t="s">
        <v>41</v>
      </c>
      <c r="K143" s="40">
        <f>K142/100+1</f>
        <v>1.861</v>
      </c>
      <c r="L143" s="37"/>
      <c r="M143" s="37"/>
      <c r="N143" s="66"/>
      <c r="O143" s="37"/>
      <c r="P143" s="37"/>
      <c r="Q143" s="37"/>
      <c r="R143" s="71" t="s">
        <v>42</v>
      </c>
      <c r="S143" s="71" t="s">
        <v>43</v>
      </c>
    </row>
    <row r="144" spans="1:19" ht="28.8" x14ac:dyDescent="0.3">
      <c r="B144" s="57"/>
      <c r="C144" s="57"/>
      <c r="D144" s="57" t="s">
        <v>44</v>
      </c>
      <c r="E144" s="57" t="s">
        <v>45</v>
      </c>
      <c r="F144" s="57" t="s">
        <v>46</v>
      </c>
      <c r="G144" s="57" t="s">
        <v>47</v>
      </c>
      <c r="H144" s="57" t="s">
        <v>45</v>
      </c>
      <c r="I144" s="57" t="s">
        <v>46</v>
      </c>
      <c r="J144" s="57" t="s">
        <v>48</v>
      </c>
      <c r="K144" s="57" t="s">
        <v>45</v>
      </c>
      <c r="L144" s="57" t="s">
        <v>46</v>
      </c>
      <c r="M144" s="57" t="s">
        <v>49</v>
      </c>
      <c r="N144" s="59" t="s">
        <v>50</v>
      </c>
      <c r="O144" s="57" t="s">
        <v>51</v>
      </c>
      <c r="P144" s="57" t="s">
        <v>51</v>
      </c>
      <c r="Q144" s="57" t="s">
        <v>6</v>
      </c>
      <c r="R144" s="73" t="s">
        <v>52</v>
      </c>
      <c r="S144" s="73"/>
    </row>
    <row r="145" spans="1:19" x14ac:dyDescent="0.3">
      <c r="A145" s="4" t="s">
        <v>32</v>
      </c>
      <c r="B145" s="4" t="s">
        <v>8</v>
      </c>
      <c r="C145" s="4">
        <v>1</v>
      </c>
      <c r="D145" s="42">
        <v>17.911699295043945</v>
      </c>
      <c r="E145" s="39">
        <f>D173-D145</f>
        <v>0.36726612514919665</v>
      </c>
      <c r="F145" s="39">
        <f>E143^E145</f>
        <v>1.2616625498986334</v>
      </c>
      <c r="G145" s="43">
        <v>18.396835327148438</v>
      </c>
      <c r="H145" s="39">
        <f>G173-G145</f>
        <v>-0.50974633958604443</v>
      </c>
      <c r="I145" s="39">
        <f>H143^H145</f>
        <v>0.72941403585330322</v>
      </c>
      <c r="J145" s="43">
        <v>19.715581893920898</v>
      </c>
      <c r="K145" s="39">
        <f>J173-J145</f>
        <v>2.9649571312798386</v>
      </c>
      <c r="L145" s="39">
        <f>K143^K145</f>
        <v>6.3064714307105003</v>
      </c>
      <c r="M145" s="39">
        <f t="shared" ref="M145:M171" si="8">GEOMEAN(F145,I145)</f>
        <v>0.95930932050435735</v>
      </c>
      <c r="N145" s="67">
        <f t="shared" ref="N145:N171" si="9">L145/M145</f>
        <v>6.5739707682553004</v>
      </c>
      <c r="O145" s="39">
        <f>AVERAGE(N145:N147)</f>
        <v>6.3482763212480009</v>
      </c>
      <c r="P145" s="39">
        <f>AVERAGE(N145:N153)</f>
        <v>6.8463955148569049</v>
      </c>
      <c r="Q145" s="39">
        <f>STDEV(N145:N153)/SQRT(COUNT(N145:N153))</f>
        <v>0.33209983337548871</v>
      </c>
      <c r="R145" s="65">
        <f>_xlfn.T.TEST(N145:N153,N154:N162,2,1)</f>
        <v>7.8189105948955467E-6</v>
      </c>
      <c r="S145" s="65">
        <f>_xlfn.T.TEST(N145:N153,N163:N171,2,1)</f>
        <v>1.5701710144342017E-5</v>
      </c>
    </row>
    <row r="146" spans="1:19" x14ac:dyDescent="0.3">
      <c r="C146" s="4">
        <v>2</v>
      </c>
      <c r="D146" s="42">
        <v>17.881330490112305</v>
      </c>
      <c r="E146" s="39">
        <f>D173-D146</f>
        <v>0.39763493008083728</v>
      </c>
      <c r="F146" s="39">
        <f>E143^E146</f>
        <v>1.2861454562717387</v>
      </c>
      <c r="G146" s="43">
        <v>18.435009002685547</v>
      </c>
      <c r="H146" s="39">
        <f>G173-G146</f>
        <v>-0.5479200151231538</v>
      </c>
      <c r="I146" s="39">
        <f>H143^H146</f>
        <v>0.71238140977237652</v>
      </c>
      <c r="J146" s="43">
        <v>19.769346237182617</v>
      </c>
      <c r="K146" s="39">
        <f>J173-J146</f>
        <v>2.9111927880181199</v>
      </c>
      <c r="L146" s="39">
        <f>K143^K146</f>
        <v>6.0993519772680536</v>
      </c>
      <c r="M146" s="39">
        <f t="shared" si="8"/>
        <v>0.95719700862006341</v>
      </c>
      <c r="N146" s="67">
        <f t="shared" si="9"/>
        <v>6.3720967808509377</v>
      </c>
      <c r="O146" s="39"/>
      <c r="R146" s="65"/>
      <c r="S146" s="65"/>
    </row>
    <row r="147" spans="1:19" x14ac:dyDescent="0.3">
      <c r="B147" s="37"/>
      <c r="C147" s="37">
        <v>3</v>
      </c>
      <c r="D147" s="44">
        <v>17.93882942199707</v>
      </c>
      <c r="E147" s="45">
        <f>D173-D147</f>
        <v>0.34013599819607165</v>
      </c>
      <c r="F147" s="45">
        <f>E143^E147</f>
        <v>1.2401850390915417</v>
      </c>
      <c r="G147" s="44">
        <v>18.181053161621094</v>
      </c>
      <c r="H147" s="45">
        <f>G173-G147</f>
        <v>-0.29396417405870068</v>
      </c>
      <c r="I147" s="45">
        <f>H143^H147</f>
        <v>0.8336407405884273</v>
      </c>
      <c r="J147" s="44">
        <v>19.74268913269043</v>
      </c>
      <c r="K147" s="45">
        <f>J173-J147</f>
        <v>2.9378498925103074</v>
      </c>
      <c r="L147" s="45">
        <f>K143^K147</f>
        <v>6.2011802231356254</v>
      </c>
      <c r="M147" s="45">
        <f t="shared" si="8"/>
        <v>1.0167933784476375</v>
      </c>
      <c r="N147" s="68">
        <f t="shared" si="9"/>
        <v>6.0987614146377647</v>
      </c>
      <c r="O147" s="45"/>
      <c r="R147" s="65"/>
      <c r="S147" s="65"/>
    </row>
    <row r="148" spans="1:19" x14ac:dyDescent="0.3">
      <c r="B148" s="4" t="s">
        <v>9</v>
      </c>
      <c r="C148" s="4">
        <v>1</v>
      </c>
      <c r="D148" s="42">
        <v>17.954288482666016</v>
      </c>
      <c r="E148" s="39">
        <f>D173-D148</f>
        <v>0.32467693752712634</v>
      </c>
      <c r="F148" s="39">
        <f>E143^E148</f>
        <v>1.2281108271917047</v>
      </c>
      <c r="G148" s="43">
        <v>18.185342788696289</v>
      </c>
      <c r="H148" s="39">
        <f>G173-G148</f>
        <v>-0.29825380113389599</v>
      </c>
      <c r="I148" s="39">
        <f>H143^H148</f>
        <v>0.83143026242001095</v>
      </c>
      <c r="J148" s="43">
        <v>19.713449478149414</v>
      </c>
      <c r="K148" s="39">
        <f>J173-J148</f>
        <v>2.967089547051323</v>
      </c>
      <c r="L148" s="39">
        <f>K143^K148</f>
        <v>6.3148297173125929</v>
      </c>
      <c r="M148" s="39">
        <f t="shared" si="8"/>
        <v>1.0104892415720494</v>
      </c>
      <c r="N148" s="67">
        <f t="shared" si="9"/>
        <v>6.2492795148302784</v>
      </c>
      <c r="O148" s="39">
        <f>AVERAGE(N148:N150)</f>
        <v>6.1038639818363185</v>
      </c>
      <c r="R148" s="65"/>
      <c r="S148" s="65"/>
    </row>
    <row r="149" spans="1:19" x14ac:dyDescent="0.3">
      <c r="C149" s="4">
        <v>2</v>
      </c>
      <c r="D149" s="42">
        <v>17.91656494140625</v>
      </c>
      <c r="E149" s="39">
        <f>D173-D149</f>
        <v>0.36240047878689197</v>
      </c>
      <c r="F149" s="39">
        <f>E143^E149</f>
        <v>1.2577834836385724</v>
      </c>
      <c r="G149" s="43">
        <v>18.14210319519043</v>
      </c>
      <c r="H149" s="39">
        <f>G173-G149</f>
        <v>-0.25501420762803662</v>
      </c>
      <c r="I149" s="39">
        <f>H143^H149</f>
        <v>0.85398284263188218</v>
      </c>
      <c r="J149" s="43">
        <v>19.732320785522461</v>
      </c>
      <c r="K149" s="39">
        <f>J173-J149</f>
        <v>2.9482182396782761</v>
      </c>
      <c r="L149" s="39">
        <f>K143^K149</f>
        <v>6.2412442269961508</v>
      </c>
      <c r="M149" s="39">
        <f t="shared" si="8"/>
        <v>1.0364002676442627</v>
      </c>
      <c r="N149" s="67">
        <f t="shared" si="9"/>
        <v>6.0220403466148227</v>
      </c>
      <c r="O149" s="39"/>
      <c r="R149" s="65"/>
      <c r="S149" s="65"/>
    </row>
    <row r="150" spans="1:19" x14ac:dyDescent="0.3">
      <c r="B150" s="37"/>
      <c r="C150" s="37">
        <v>3</v>
      </c>
      <c r="D150" s="44">
        <v>17.973791122436523</v>
      </c>
      <c r="E150" s="45">
        <f>D173-D150</f>
        <v>0.30517429775661853</v>
      </c>
      <c r="F150" s="45">
        <f>E143^E150</f>
        <v>1.2130459533818929</v>
      </c>
      <c r="G150" s="44">
        <v>18.281032562255859</v>
      </c>
      <c r="H150" s="45">
        <f>G173-G150</f>
        <v>-0.3939435746934663</v>
      </c>
      <c r="I150" s="45">
        <f>H143^H150</f>
        <v>0.78361596898589814</v>
      </c>
      <c r="J150" s="44">
        <v>19.825832366943359</v>
      </c>
      <c r="K150" s="45">
        <f>J173-J150</f>
        <v>2.8547066582573777</v>
      </c>
      <c r="L150" s="45">
        <f>K143^K150</f>
        <v>5.8890706896282969</v>
      </c>
      <c r="M150" s="45">
        <f t="shared" si="8"/>
        <v>0.97496778417739249</v>
      </c>
      <c r="N150" s="68">
        <f t="shared" si="9"/>
        <v>6.0402720840638544</v>
      </c>
      <c r="O150" s="45"/>
      <c r="R150" s="65"/>
      <c r="S150" s="65"/>
    </row>
    <row r="151" spans="1:19" x14ac:dyDescent="0.3">
      <c r="B151" s="4" t="s">
        <v>10</v>
      </c>
      <c r="C151" s="4">
        <v>1</v>
      </c>
      <c r="D151" s="42">
        <v>18.298624038696289</v>
      </c>
      <c r="E151" s="39">
        <f>D173-D151</f>
        <v>-1.9658618503147096E-2</v>
      </c>
      <c r="F151" s="39">
        <f>E143^E151</f>
        <v>0.98763579655167844</v>
      </c>
      <c r="G151" s="43">
        <v>18.724359512329102</v>
      </c>
      <c r="H151" s="39">
        <f>G173-G151</f>
        <v>-0.83727052476670849</v>
      </c>
      <c r="I151" s="39">
        <f>H143^H151</f>
        <v>0.59556849549981261</v>
      </c>
      <c r="J151" s="43">
        <v>19.634494781494141</v>
      </c>
      <c r="K151" s="39">
        <f>J173-J151</f>
        <v>3.0460442437065964</v>
      </c>
      <c r="L151" s="39">
        <f>K143^K151</f>
        <v>6.6322270736478455</v>
      </c>
      <c r="M151" s="39">
        <f t="shared" si="8"/>
        <v>0.76694508633541825</v>
      </c>
      <c r="N151" s="67">
        <f t="shared" si="9"/>
        <v>8.647590540461831</v>
      </c>
      <c r="O151" s="39">
        <f>AVERAGE(N151:N153)</f>
        <v>8.0870462414863926</v>
      </c>
      <c r="R151" s="65"/>
      <c r="S151" s="65"/>
    </row>
    <row r="152" spans="1:19" x14ac:dyDescent="0.3">
      <c r="C152" s="4">
        <v>2</v>
      </c>
      <c r="D152" s="42">
        <v>18.249401092529297</v>
      </c>
      <c r="E152" s="39">
        <f>D173-D152</f>
        <v>2.9564327663845091E-2</v>
      </c>
      <c r="F152" s="39">
        <f>E143^E152</f>
        <v>1.0188863989726589</v>
      </c>
      <c r="G152" s="43">
        <v>18.748117446899414</v>
      </c>
      <c r="H152" s="39">
        <f>G173-G152</f>
        <v>-0.86102845933702099</v>
      </c>
      <c r="I152" s="39">
        <f>H143^H152</f>
        <v>0.58687458252212932</v>
      </c>
      <c r="J152" s="43">
        <v>19.706995010375977</v>
      </c>
      <c r="K152" s="39">
        <f>J173-J152</f>
        <v>2.9735440148247605</v>
      </c>
      <c r="L152" s="39">
        <f>K143^K152</f>
        <v>6.3401964311171843</v>
      </c>
      <c r="M152" s="39">
        <f t="shared" si="8"/>
        <v>0.7732777832283525</v>
      </c>
      <c r="N152" s="67">
        <f t="shared" si="9"/>
        <v>8.1991188271923949</v>
      </c>
      <c r="O152" s="39"/>
      <c r="R152" s="65"/>
      <c r="S152" s="65"/>
    </row>
    <row r="153" spans="1:19" x14ac:dyDescent="0.3">
      <c r="A153" s="37"/>
      <c r="B153" s="37"/>
      <c r="C153" s="37">
        <v>3</v>
      </c>
      <c r="D153" s="44">
        <v>18.291563034057617</v>
      </c>
      <c r="E153" s="45">
        <f>D173-D153</f>
        <v>-1.2597613864475221E-2</v>
      </c>
      <c r="F153" s="45">
        <f>E143^E153</f>
        <v>0.99205909227951095</v>
      </c>
      <c r="G153" s="44">
        <v>18.660453796386719</v>
      </c>
      <c r="H153" s="45">
        <f>G173-G153</f>
        <v>-0.77336480882432568</v>
      </c>
      <c r="I153" s="45">
        <f>H143^H153</f>
        <v>0.61959846541654751</v>
      </c>
      <c r="J153" s="44">
        <v>19.846759796142578</v>
      </c>
      <c r="K153" s="45">
        <f>J173-J153</f>
        <v>2.8337792290581589</v>
      </c>
      <c r="L153" s="45">
        <f>K143^K153</f>
        <v>5.8130180206285216</v>
      </c>
      <c r="M153" s="45">
        <f t="shared" si="8"/>
        <v>0.7840142161841952</v>
      </c>
      <c r="N153" s="68">
        <f t="shared" si="9"/>
        <v>7.4144293568049529</v>
      </c>
      <c r="O153" s="45"/>
      <c r="P153" s="37"/>
      <c r="Q153" s="37"/>
      <c r="R153" s="71"/>
      <c r="S153" s="71"/>
    </row>
    <row r="154" spans="1:19" x14ac:dyDescent="0.3">
      <c r="A154" s="4" t="s">
        <v>15</v>
      </c>
      <c r="B154" s="4" t="s">
        <v>8</v>
      </c>
      <c r="C154" s="4">
        <v>1</v>
      </c>
      <c r="D154" s="43">
        <v>18.302371978759766</v>
      </c>
      <c r="E154" s="39">
        <f>D173-D154</f>
        <v>-2.3406558566623659E-2</v>
      </c>
      <c r="F154" s="39">
        <f>E143^E154</f>
        <v>0.98529595507183021</v>
      </c>
      <c r="G154" s="43">
        <v>17.923561096191406</v>
      </c>
      <c r="H154" s="39">
        <f>G173-G154</f>
        <v>-3.6472108629013178E-2</v>
      </c>
      <c r="I154" s="39">
        <f>H143^H154</f>
        <v>0.97767804586650753</v>
      </c>
      <c r="J154" s="43">
        <v>21.712871551513672</v>
      </c>
      <c r="K154" s="39">
        <f>J173-J154</f>
        <v>0.96766747368706518</v>
      </c>
      <c r="L154" s="39">
        <f>K143^K154</f>
        <v>1.8239998212150796</v>
      </c>
      <c r="M154" s="39">
        <f t="shared" si="8"/>
        <v>0.98147960954611846</v>
      </c>
      <c r="N154" s="67">
        <f t="shared" si="9"/>
        <v>1.8584184566591062</v>
      </c>
      <c r="O154" s="39">
        <f>AVERAGE(N154:N156)</f>
        <v>1.8113487962999659</v>
      </c>
      <c r="P154" s="39">
        <f>AVERAGE(N154:N162)</f>
        <v>1.2594249181978727</v>
      </c>
      <c r="Q154" s="39">
        <f>STDEV(N154:N162)/SQRT(COUNT(N154:N162))</f>
        <v>0.23395907915286726</v>
      </c>
      <c r="R154" s="65"/>
      <c r="S154" s="65"/>
    </row>
    <row r="155" spans="1:19" x14ac:dyDescent="0.3">
      <c r="C155" s="4">
        <v>2</v>
      </c>
      <c r="D155" s="43">
        <v>18.163965225219727</v>
      </c>
      <c r="E155" s="39">
        <f>D173-D155</f>
        <v>0.1150001949734154</v>
      </c>
      <c r="F155" s="39">
        <f>E143^E155</f>
        <v>1.0754936248625879</v>
      </c>
      <c r="G155" s="43">
        <v>17.632617950439453</v>
      </c>
      <c r="H155" s="39">
        <f>G173-G155</f>
        <v>0.25447103712293995</v>
      </c>
      <c r="I155" s="39">
        <f>H143^H155</f>
        <v>1.1705900921535752</v>
      </c>
      <c r="J155" s="43">
        <v>21.743570327758789</v>
      </c>
      <c r="K155" s="39">
        <f>J173-J155</f>
        <v>0.936968697441948</v>
      </c>
      <c r="L155" s="39">
        <f>K143^K155</f>
        <v>1.7895502917181474</v>
      </c>
      <c r="M155" s="39">
        <f t="shared" si="8"/>
        <v>1.1220348396723159</v>
      </c>
      <c r="N155" s="67">
        <f t="shared" si="9"/>
        <v>1.594915085026037</v>
      </c>
      <c r="O155" s="39"/>
      <c r="R155" s="65"/>
      <c r="S155" s="65"/>
    </row>
    <row r="156" spans="1:19" x14ac:dyDescent="0.3">
      <c r="B156" s="37"/>
      <c r="C156" s="37">
        <v>3</v>
      </c>
      <c r="D156" s="44">
        <v>18.477273941040039</v>
      </c>
      <c r="E156" s="45">
        <f>D173-D156</f>
        <v>-0.1983085208468971</v>
      </c>
      <c r="F156" s="45">
        <f>E143^E156</f>
        <v>0.88205332125328417</v>
      </c>
      <c r="G156" s="44">
        <v>17.738164901733398</v>
      </c>
      <c r="H156" s="45">
        <f>G173-G156</f>
        <v>0.14892408582899463</v>
      </c>
      <c r="I156" s="45">
        <f>H143^H156</f>
        <v>1.0965604223112997</v>
      </c>
      <c r="J156" s="44">
        <v>21.606992721557617</v>
      </c>
      <c r="K156" s="45">
        <f>J173-J156</f>
        <v>1.0735463036431199</v>
      </c>
      <c r="L156" s="45">
        <f>K143^K156</f>
        <v>1.9479832660462066</v>
      </c>
      <c r="M156" s="45">
        <f t="shared" si="8"/>
        <v>0.9834758575860344</v>
      </c>
      <c r="N156" s="68">
        <f t="shared" si="9"/>
        <v>1.9807128472147546</v>
      </c>
      <c r="O156" s="45"/>
      <c r="R156" s="65"/>
      <c r="S156" s="65"/>
    </row>
    <row r="157" spans="1:19" x14ac:dyDescent="0.3">
      <c r="B157" s="4" t="s">
        <v>9</v>
      </c>
      <c r="C157" s="4">
        <v>1</v>
      </c>
      <c r="D157" s="43">
        <v>18.33177375793457</v>
      </c>
      <c r="E157" s="39">
        <f>D173-D157</f>
        <v>-5.2808337741428346E-2</v>
      </c>
      <c r="F157" s="39">
        <f>E143^E157</f>
        <v>0.96713168426356044</v>
      </c>
      <c r="G157" s="43">
        <v>17.639017105102539</v>
      </c>
      <c r="H157" s="39">
        <f>G173-G157</f>
        <v>0.24807188245985401</v>
      </c>
      <c r="I157" s="39">
        <f>H143^H157</f>
        <v>1.1659627476308603</v>
      </c>
      <c r="J157" s="43">
        <v>21.716638565063477</v>
      </c>
      <c r="K157" s="39">
        <f>J173-J157</f>
        <v>0.9639004601372605</v>
      </c>
      <c r="L157" s="39">
        <f>K143^K157</f>
        <v>1.8197371159390769</v>
      </c>
      <c r="M157" s="39">
        <f t="shared" si="8"/>
        <v>1.0619037225213981</v>
      </c>
      <c r="N157" s="67">
        <f t="shared" si="9"/>
        <v>1.7136554636217578</v>
      </c>
      <c r="O157" s="39">
        <f>AVERAGE(N157:N159)</f>
        <v>1.6242361931736369</v>
      </c>
      <c r="R157" s="65"/>
      <c r="S157" s="65"/>
    </row>
    <row r="158" spans="1:19" x14ac:dyDescent="0.3">
      <c r="C158" s="4">
        <v>2</v>
      </c>
      <c r="D158" s="43">
        <v>18.49371337890625</v>
      </c>
      <c r="E158" s="39">
        <f>D173-D158</f>
        <v>-0.21474795871310803</v>
      </c>
      <c r="F158" s="39">
        <f>E143^E158</f>
        <v>0.87292404172952442</v>
      </c>
      <c r="G158" s="43">
        <v>17.48661994934082</v>
      </c>
      <c r="H158" s="39">
        <f>G173-G158</f>
        <v>0.40046903822157276</v>
      </c>
      <c r="I158" s="39">
        <f>H143^H158</f>
        <v>1.2813000543053106</v>
      </c>
      <c r="J158" s="43">
        <v>21.946268081665039</v>
      </c>
      <c r="K158" s="39">
        <f>J173-J158</f>
        <v>0.734270943535698</v>
      </c>
      <c r="L158" s="39">
        <f>K143^K158</f>
        <v>1.5778543951837376</v>
      </c>
      <c r="M158" s="39">
        <f t="shared" si="8"/>
        <v>1.0575810238806533</v>
      </c>
      <c r="N158" s="67">
        <f t="shared" si="9"/>
        <v>1.49194658333979</v>
      </c>
      <c r="O158" s="39"/>
      <c r="R158" s="65"/>
      <c r="S158" s="65"/>
    </row>
    <row r="159" spans="1:19" x14ac:dyDescent="0.3">
      <c r="B159" s="37"/>
      <c r="C159" s="37">
        <v>3</v>
      </c>
      <c r="D159" s="44">
        <v>18.368499755859375</v>
      </c>
      <c r="E159" s="45">
        <f>D173-D159</f>
        <v>-8.9534335666233034E-2</v>
      </c>
      <c r="F159" s="45">
        <f>E143^E159</f>
        <v>0.94491220626238459</v>
      </c>
      <c r="G159" s="44">
        <v>17.663597106933594</v>
      </c>
      <c r="H159" s="45">
        <f>G173-G159</f>
        <v>0.22349188062879932</v>
      </c>
      <c r="I159" s="45">
        <f>H143^H159</f>
        <v>1.1483579409193878</v>
      </c>
      <c r="J159" s="44">
        <v>21.791934967041016</v>
      </c>
      <c r="K159" s="45">
        <f>J173-J159</f>
        <v>0.88860405815972143</v>
      </c>
      <c r="L159" s="45">
        <f>K143^K159</f>
        <v>1.7365917033856995</v>
      </c>
      <c r="M159" s="45">
        <f t="shared" si="8"/>
        <v>1.0416801023025581</v>
      </c>
      <c r="N159" s="68">
        <f t="shared" si="9"/>
        <v>1.6671065325593624</v>
      </c>
      <c r="O159" s="45"/>
      <c r="R159" s="65"/>
      <c r="S159" s="65"/>
    </row>
    <row r="160" spans="1:19" x14ac:dyDescent="0.3">
      <c r="B160" s="4" t="s">
        <v>10</v>
      </c>
      <c r="C160" s="4">
        <v>1</v>
      </c>
      <c r="D160" s="43">
        <v>18.228811264038086</v>
      </c>
      <c r="E160" s="39">
        <f>D173-D160</f>
        <v>5.0154156155056029E-2</v>
      </c>
      <c r="F160" s="39">
        <f>E143^E160</f>
        <v>1.0322499865058117</v>
      </c>
      <c r="G160" s="43">
        <v>18.41914176940918</v>
      </c>
      <c r="H160" s="39">
        <f>G173-G160</f>
        <v>-0.53205278184678662</v>
      </c>
      <c r="I160" s="39">
        <f>H143^H160</f>
        <v>0.71941233315912401</v>
      </c>
      <c r="J160" s="43">
        <v>24.51386833190918</v>
      </c>
      <c r="K160" s="39">
        <f>J173-J160</f>
        <v>-1.8333293067084426</v>
      </c>
      <c r="L160" s="39">
        <f>K143^K160</f>
        <v>0.32023298882137957</v>
      </c>
      <c r="M160" s="39">
        <f t="shared" si="8"/>
        <v>0.86175017910971174</v>
      </c>
      <c r="N160" s="67">
        <f t="shared" si="9"/>
        <v>0.37160768466821503</v>
      </c>
      <c r="O160" s="39">
        <f>AVERAGE(N160:N162)</f>
        <v>0.34268976512001559</v>
      </c>
      <c r="R160" s="65"/>
      <c r="S160" s="65"/>
    </row>
    <row r="161" spans="1:19" x14ac:dyDescent="0.3">
      <c r="C161" s="4">
        <v>2</v>
      </c>
      <c r="D161" s="43">
        <v>18.007820129394531</v>
      </c>
      <c r="E161" s="39">
        <f>D173-D161</f>
        <v>0.27114529079861072</v>
      </c>
      <c r="F161" s="39">
        <f>E143^E161</f>
        <v>1.1872013176428819</v>
      </c>
      <c r="G161" s="43">
        <v>18.138673782348633</v>
      </c>
      <c r="H161" s="39">
        <f>G173-G161</f>
        <v>-0.25158479478623974</v>
      </c>
      <c r="I161" s="39">
        <f>H143^H161</f>
        <v>0.85579749782314773</v>
      </c>
      <c r="J161" s="43">
        <v>24.531335830688477</v>
      </c>
      <c r="K161" s="39">
        <f>J173-J161</f>
        <v>-1.8507968054877395</v>
      </c>
      <c r="L161" s="39">
        <f>K143^K161</f>
        <v>0.31677746154139258</v>
      </c>
      <c r="M161" s="39">
        <f t="shared" si="8"/>
        <v>1.0079701965093621</v>
      </c>
      <c r="N161" s="67">
        <f t="shared" si="9"/>
        <v>0.31427264678896716</v>
      </c>
      <c r="O161" s="39"/>
      <c r="R161" s="65"/>
      <c r="S161" s="65"/>
    </row>
    <row r="162" spans="1:19" x14ac:dyDescent="0.3">
      <c r="A162" s="37"/>
      <c r="B162" s="37"/>
      <c r="C162" s="37">
        <v>3</v>
      </c>
      <c r="D162" s="44">
        <v>18.136459350585938</v>
      </c>
      <c r="E162" s="45">
        <f>D173-D162</f>
        <v>0.14250606960720447</v>
      </c>
      <c r="F162" s="45">
        <f>E143^E162</f>
        <v>1.0943792218554707</v>
      </c>
      <c r="G162" s="44">
        <v>18.3424072265625</v>
      </c>
      <c r="H162" s="45">
        <f>G173-G162</f>
        <v>-0.45531823900010693</v>
      </c>
      <c r="I162" s="45">
        <f>H143^H162</f>
        <v>0.75440583247485671</v>
      </c>
      <c r="J162" s="44">
        <v>24.561370849609375</v>
      </c>
      <c r="K162" s="45">
        <f>J173-J162</f>
        <v>-1.8808318244086379</v>
      </c>
      <c r="L162" s="45">
        <f>K143^K162</f>
        <v>0.31092270465880906</v>
      </c>
      <c r="M162" s="45">
        <f t="shared" si="8"/>
        <v>0.90862867438082884</v>
      </c>
      <c r="N162" s="68">
        <f t="shared" si="9"/>
        <v>0.34218896390286452</v>
      </c>
      <c r="O162" s="45"/>
      <c r="P162" s="37"/>
      <c r="Q162" s="37"/>
      <c r="R162" s="71"/>
      <c r="S162" s="71"/>
    </row>
    <row r="163" spans="1:19" x14ac:dyDescent="0.3">
      <c r="A163" s="4" t="s">
        <v>14</v>
      </c>
      <c r="B163" s="4" t="s">
        <v>8</v>
      </c>
      <c r="C163" s="4">
        <v>1</v>
      </c>
      <c r="D163" s="43">
        <v>19.056108474731445</v>
      </c>
      <c r="E163" s="39">
        <f>D173-D163</f>
        <v>-0.77714305453830335</v>
      </c>
      <c r="F163" s="39">
        <f>E143^E163</f>
        <v>0.61150777433526515</v>
      </c>
      <c r="G163" s="43">
        <v>18.306606292724609</v>
      </c>
      <c r="H163" s="39">
        <f>G173-G163</f>
        <v>-0.4195173051622163</v>
      </c>
      <c r="I163" s="39">
        <f>H143^H163</f>
        <v>0.77130963154935606</v>
      </c>
      <c r="J163" s="43">
        <v>21.361566543579102</v>
      </c>
      <c r="K163" s="39">
        <f>J173-J163</f>
        <v>1.3189724816216355</v>
      </c>
      <c r="L163" s="39">
        <f>K143^K163</f>
        <v>2.2687573177587974</v>
      </c>
      <c r="M163" s="39">
        <f t="shared" si="8"/>
        <v>0.68677640911150994</v>
      </c>
      <c r="N163" s="67">
        <f t="shared" si="9"/>
        <v>3.3034875509103658</v>
      </c>
      <c r="O163" s="39">
        <f>AVERAGE(N163:N165)</f>
        <v>3.1837947662298824</v>
      </c>
      <c r="P163" s="39">
        <f>AVERAGE(N163:N171)</f>
        <v>2.6067124546744345</v>
      </c>
      <c r="Q163" s="39">
        <f>STDEV(N163:N171)/SQRT(COUNT(N163:N171))</f>
        <v>0.16271795388644464</v>
      </c>
      <c r="R163" s="65">
        <f>_xlfn.T.TEST(N163:N171,N154:N162,2,1)</f>
        <v>3.6848442671366307E-6</v>
      </c>
      <c r="S163" s="65"/>
    </row>
    <row r="164" spans="1:19" x14ac:dyDescent="0.3">
      <c r="C164" s="4">
        <v>2</v>
      </c>
      <c r="D164" s="43">
        <v>19.100807189941406</v>
      </c>
      <c r="E164" s="39">
        <f>D173-D164</f>
        <v>-0.82184176974826428</v>
      </c>
      <c r="F164" s="39">
        <f>E143^E164</f>
        <v>0.59445163594691375</v>
      </c>
      <c r="G164" s="43">
        <v>18.203317642211914</v>
      </c>
      <c r="H164" s="39">
        <f>G173-G164</f>
        <v>-0.31622865464952099</v>
      </c>
      <c r="I164" s="39">
        <f>H143^H164</f>
        <v>0.822231239823902</v>
      </c>
      <c r="J164" s="43">
        <v>21.408903121948242</v>
      </c>
      <c r="K164" s="39">
        <f>J173-J164</f>
        <v>1.2716359032524949</v>
      </c>
      <c r="L164" s="39">
        <f>K143^K164</f>
        <v>2.2030237180318268</v>
      </c>
      <c r="M164" s="39">
        <f t="shared" si="8"/>
        <v>0.69912567227929612</v>
      </c>
      <c r="N164" s="67">
        <f t="shared" si="9"/>
        <v>3.151112604475685</v>
      </c>
      <c r="O164" s="39"/>
      <c r="R164" s="65"/>
      <c r="S164" s="65"/>
    </row>
    <row r="165" spans="1:19" x14ac:dyDescent="0.3">
      <c r="B165" s="37"/>
      <c r="C165" s="37">
        <v>3</v>
      </c>
      <c r="D165" s="44">
        <v>19.086238861083984</v>
      </c>
      <c r="E165" s="45">
        <f>D173-D165</f>
        <v>-0.80727344089084241</v>
      </c>
      <c r="F165" s="45">
        <f>E143^E165</f>
        <v>0.59995770675096405</v>
      </c>
      <c r="G165" s="44">
        <v>18.042524337768555</v>
      </c>
      <c r="H165" s="45">
        <f>G173-G165</f>
        <v>-0.15543535020616162</v>
      </c>
      <c r="I165" s="45">
        <f>H143^H165</f>
        <v>0.90827451286855876</v>
      </c>
      <c r="J165" s="44">
        <v>21.349363327026367</v>
      </c>
      <c r="K165" s="45">
        <f>J173-J165</f>
        <v>1.3311756981743699</v>
      </c>
      <c r="L165" s="45">
        <f>K143^K165</f>
        <v>2.2860188995487052</v>
      </c>
      <c r="M165" s="45">
        <f t="shared" si="8"/>
        <v>0.73819123121381591</v>
      </c>
      <c r="N165" s="68">
        <f t="shared" si="9"/>
        <v>3.0967841433035979</v>
      </c>
      <c r="O165" s="45"/>
      <c r="R165" s="65"/>
      <c r="S165" s="65"/>
    </row>
    <row r="166" spans="1:19" x14ac:dyDescent="0.3">
      <c r="B166" s="4" t="s">
        <v>9</v>
      </c>
      <c r="C166" s="4">
        <v>1</v>
      </c>
      <c r="D166" s="43">
        <v>17.540016174316406</v>
      </c>
      <c r="E166" s="39">
        <f>D173-D166</f>
        <v>0.73894924587673572</v>
      </c>
      <c r="F166" s="39">
        <f>E143^E166</f>
        <v>1.5962482594077738</v>
      </c>
      <c r="G166" s="43">
        <v>17.53803825378418</v>
      </c>
      <c r="H166" s="39">
        <f>G173-G166</f>
        <v>0.34905073377821338</v>
      </c>
      <c r="I166" s="39">
        <f>H143^H166</f>
        <v>1.2411634909497473</v>
      </c>
      <c r="J166" s="43">
        <v>20.625925064086914</v>
      </c>
      <c r="K166" s="39">
        <f>J173-J166</f>
        <v>2.054613961113823</v>
      </c>
      <c r="L166" s="39">
        <f>K143^K166</f>
        <v>3.5828173132940702</v>
      </c>
      <c r="M166" s="39">
        <f t="shared" si="8"/>
        <v>1.4075528629749614</v>
      </c>
      <c r="N166" s="67">
        <f t="shared" si="9"/>
        <v>2.5454229162814781</v>
      </c>
      <c r="O166" s="39">
        <f>AVERAGE(N166:N168)</f>
        <v>2.5704128848204122</v>
      </c>
      <c r="R166" s="65"/>
      <c r="S166" s="65"/>
    </row>
    <row r="167" spans="1:19" x14ac:dyDescent="0.3">
      <c r="C167" s="4">
        <v>2</v>
      </c>
      <c r="D167" s="43">
        <v>17.366643905639648</v>
      </c>
      <c r="E167" s="39">
        <f>D173-D167</f>
        <v>0.91232151455349353</v>
      </c>
      <c r="F167" s="39">
        <f>E143^E167</f>
        <v>1.7813606731747076</v>
      </c>
      <c r="G167" s="43">
        <v>17.705827713012695</v>
      </c>
      <c r="H167" s="39">
        <f>G173-G167</f>
        <v>0.18126127454969776</v>
      </c>
      <c r="I167" s="39">
        <f>H143^H167</f>
        <v>1.1187297525912325</v>
      </c>
      <c r="J167" s="43">
        <v>20.604648590087891</v>
      </c>
      <c r="K167" s="39">
        <f>J173-J167</f>
        <v>2.0758904351128464</v>
      </c>
      <c r="L167" s="39">
        <f>K143^K167</f>
        <v>3.6304788905240568</v>
      </c>
      <c r="M167" s="39">
        <f t="shared" si="8"/>
        <v>1.411687353905422</v>
      </c>
      <c r="N167" s="67">
        <f t="shared" si="9"/>
        <v>2.5717301217442841</v>
      </c>
      <c r="O167" s="39"/>
      <c r="R167" s="65"/>
      <c r="S167" s="65"/>
    </row>
    <row r="168" spans="1:19" x14ac:dyDescent="0.3">
      <c r="B168" s="37"/>
      <c r="C168" s="37">
        <v>3</v>
      </c>
      <c r="D168" s="44">
        <v>17.414573669433594</v>
      </c>
      <c r="E168" s="45">
        <f>D173-D168</f>
        <v>0.86439175075954822</v>
      </c>
      <c r="F168" s="45">
        <f>E143^E168</f>
        <v>1.7281377187437827</v>
      </c>
      <c r="G168" s="44">
        <v>17.665950775146484</v>
      </c>
      <c r="H168" s="45">
        <f>G173-G168</f>
        <v>0.2211382124159087</v>
      </c>
      <c r="I168" s="45">
        <f>H143^H168</f>
        <v>1.1466861945193816</v>
      </c>
      <c r="J168" s="44">
        <v>20.59526252746582</v>
      </c>
      <c r="K168" s="45">
        <f>J173-J168</f>
        <v>2.0852764977349167</v>
      </c>
      <c r="L168" s="45">
        <f>K143^K168</f>
        <v>3.6517057238239925</v>
      </c>
      <c r="M168" s="45">
        <f t="shared" si="8"/>
        <v>1.4077043952164507</v>
      </c>
      <c r="N168" s="68">
        <f t="shared" si="9"/>
        <v>2.594085616435474</v>
      </c>
      <c r="O168" s="45"/>
      <c r="R168" s="65"/>
      <c r="S168" s="65"/>
    </row>
    <row r="169" spans="1:19" x14ac:dyDescent="0.3">
      <c r="B169" s="4" t="s">
        <v>10</v>
      </c>
      <c r="C169" s="4">
        <v>1</v>
      </c>
      <c r="D169" s="43">
        <v>17.827484130859375</v>
      </c>
      <c r="E169" s="39">
        <f>D173-D169</f>
        <v>0.45148128933376697</v>
      </c>
      <c r="F169" s="39">
        <f>E143^E169</f>
        <v>1.3307294764113808</v>
      </c>
      <c r="G169" s="43">
        <v>18.775995254516602</v>
      </c>
      <c r="H169" s="39">
        <f>G173-G169</f>
        <v>-0.88890626695420849</v>
      </c>
      <c r="I169" s="39">
        <f>H143^H169</f>
        <v>0.5768347481730457</v>
      </c>
      <c r="J169" s="43">
        <v>21.703620910644531</v>
      </c>
      <c r="K169" s="39">
        <f>J173-J169</f>
        <v>0.97691811455620581</v>
      </c>
      <c r="L169" s="39">
        <f>K143^K169</f>
        <v>1.8345101469539675</v>
      </c>
      <c r="M169" s="39">
        <f t="shared" si="8"/>
        <v>0.87613412352915909</v>
      </c>
      <c r="N169" s="67">
        <f t="shared" si="9"/>
        <v>2.0938690751643945</v>
      </c>
      <c r="O169" s="39">
        <f>AVERAGE(N169:N171)</f>
        <v>2.0659297129730074</v>
      </c>
      <c r="R169" s="65"/>
      <c r="S169" s="65"/>
    </row>
    <row r="170" spans="1:19" x14ac:dyDescent="0.3">
      <c r="C170" s="4">
        <v>2</v>
      </c>
      <c r="D170" s="43">
        <v>17.796808242797852</v>
      </c>
      <c r="E170" s="39">
        <f>D173-D170</f>
        <v>0.4821571773952904</v>
      </c>
      <c r="F170" s="39">
        <f>E143^E170</f>
        <v>1.3568163068755152</v>
      </c>
      <c r="G170" s="43">
        <v>18.802583694458008</v>
      </c>
      <c r="H170" s="39">
        <f>G173-G170</f>
        <v>-0.91549470689561474</v>
      </c>
      <c r="I170" s="39">
        <f>H143^H170</f>
        <v>0.56741932786211602</v>
      </c>
      <c r="J170" s="43">
        <v>21.719518661499023</v>
      </c>
      <c r="K170" s="39">
        <f>J173-J170</f>
        <v>0.96102036370171362</v>
      </c>
      <c r="L170" s="39">
        <f>K143^K170</f>
        <v>1.8164847560541293</v>
      </c>
      <c r="M170" s="39">
        <f t="shared" si="8"/>
        <v>0.87743022336802567</v>
      </c>
      <c r="N170" s="67">
        <f t="shared" si="9"/>
        <v>2.0702327178582158</v>
      </c>
      <c r="O170" s="39"/>
      <c r="R170" s="65"/>
      <c r="S170" s="65"/>
    </row>
    <row r="171" spans="1:19" x14ac:dyDescent="0.3">
      <c r="A171" s="37"/>
      <c r="B171" s="37"/>
      <c r="C171" s="37">
        <v>3</v>
      </c>
      <c r="D171" s="44">
        <v>17.81132698059082</v>
      </c>
      <c r="E171" s="45">
        <f>D173-D171</f>
        <v>0.46763843960232165</v>
      </c>
      <c r="F171" s="45">
        <f>E143^E171</f>
        <v>1.3444064109294394</v>
      </c>
      <c r="G171" s="44">
        <v>18.859823226928711</v>
      </c>
      <c r="H171" s="45">
        <f>G173-G171</f>
        <v>-0.97273423936631787</v>
      </c>
      <c r="I171" s="45">
        <f>H143^H171</f>
        <v>0.54766811506881596</v>
      </c>
      <c r="J171" s="44">
        <v>21.784111022949219</v>
      </c>
      <c r="K171" s="45">
        <f>J173-J171</f>
        <v>0.89642800225151831</v>
      </c>
      <c r="L171" s="45">
        <f>K143^K171</f>
        <v>1.7450513151143747</v>
      </c>
      <c r="M171" s="45">
        <f t="shared" si="8"/>
        <v>0.8580725639246124</v>
      </c>
      <c r="N171" s="68">
        <f t="shared" si="9"/>
        <v>2.0336873458964124</v>
      </c>
      <c r="O171" s="45"/>
      <c r="P171" s="37"/>
      <c r="Q171" s="37"/>
      <c r="R171" s="71"/>
      <c r="S171" s="71"/>
    </row>
    <row r="172" spans="1:19" x14ac:dyDescent="0.3">
      <c r="R172" s="65"/>
      <c r="S172" s="65"/>
    </row>
    <row r="173" spans="1:19" x14ac:dyDescent="0.3">
      <c r="A173" s="4" t="s">
        <v>53</v>
      </c>
      <c r="D173" s="46">
        <f>AVERAGE(D154:D162)</f>
        <v>18.278965420193142</v>
      </c>
      <c r="E173" s="46"/>
      <c r="F173" s="47"/>
      <c r="G173" s="46">
        <f>AVERAGE(G154:G162)</f>
        <v>17.887088987562393</v>
      </c>
      <c r="J173" s="46">
        <f>AVERAGE(J154:J162)</f>
        <v>22.680539025200737</v>
      </c>
      <c r="R173" s="65"/>
      <c r="S173" s="65"/>
    </row>
    <row r="174" spans="1:19" ht="15" thickBot="1" x14ac:dyDescent="0.35">
      <c r="R174" s="65"/>
      <c r="S174" s="65"/>
    </row>
    <row r="175" spans="1:19" ht="5.4" customHeight="1" thickTop="1" thickBot="1" x14ac:dyDescent="0.35">
      <c r="A175" s="61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3"/>
    </row>
    <row r="176" spans="1:19" ht="15" thickTop="1" x14ac:dyDescent="0.3">
      <c r="R176" s="65"/>
      <c r="S176" s="65"/>
    </row>
    <row r="177" spans="1:19" x14ac:dyDescent="0.3">
      <c r="A177" s="38" t="s">
        <v>75</v>
      </c>
      <c r="B177" s="38"/>
      <c r="C177" s="38"/>
      <c r="D177" s="4" t="s">
        <v>40</v>
      </c>
      <c r="E177" s="4">
        <v>88.3</v>
      </c>
      <c r="G177" s="4" t="s">
        <v>40</v>
      </c>
      <c r="H177" s="4">
        <v>85.7</v>
      </c>
      <c r="J177" s="4" t="s">
        <v>40</v>
      </c>
      <c r="K177" s="4">
        <v>93.3</v>
      </c>
      <c r="R177" s="65"/>
      <c r="S177" s="65"/>
    </row>
    <row r="178" spans="1:19" x14ac:dyDescent="0.3">
      <c r="A178" s="37"/>
      <c r="B178" s="55" t="s">
        <v>111</v>
      </c>
      <c r="C178" s="55" t="s">
        <v>110</v>
      </c>
      <c r="D178" s="37" t="s">
        <v>41</v>
      </c>
      <c r="E178" s="40">
        <f>E177/100+1</f>
        <v>1.883</v>
      </c>
      <c r="F178" s="37"/>
      <c r="G178" s="37" t="s">
        <v>41</v>
      </c>
      <c r="H178" s="40">
        <f>H177/100+1</f>
        <v>1.857</v>
      </c>
      <c r="I178" s="37"/>
      <c r="J178" s="37" t="s">
        <v>41</v>
      </c>
      <c r="K178" s="40">
        <f>K177/100+1</f>
        <v>1.9329999999999998</v>
      </c>
      <c r="L178" s="37"/>
      <c r="M178" s="37"/>
      <c r="N178" s="66"/>
      <c r="O178" s="37"/>
      <c r="P178" s="37"/>
      <c r="Q178" s="37"/>
      <c r="R178" s="71" t="s">
        <v>42</v>
      </c>
      <c r="S178" s="71" t="s">
        <v>43</v>
      </c>
    </row>
    <row r="179" spans="1:19" ht="28.8" x14ac:dyDescent="0.3">
      <c r="B179" s="57"/>
      <c r="C179" s="57"/>
      <c r="D179" s="57" t="s">
        <v>44</v>
      </c>
      <c r="E179" s="57" t="s">
        <v>45</v>
      </c>
      <c r="F179" s="57" t="s">
        <v>46</v>
      </c>
      <c r="G179" s="57" t="s">
        <v>47</v>
      </c>
      <c r="H179" s="57" t="s">
        <v>45</v>
      </c>
      <c r="I179" s="57" t="s">
        <v>46</v>
      </c>
      <c r="J179" s="57" t="s">
        <v>74</v>
      </c>
      <c r="K179" s="57" t="s">
        <v>45</v>
      </c>
      <c r="L179" s="57" t="s">
        <v>46</v>
      </c>
      <c r="M179" s="57" t="s">
        <v>49</v>
      </c>
      <c r="N179" s="59" t="s">
        <v>50</v>
      </c>
      <c r="O179" s="57" t="s">
        <v>51</v>
      </c>
      <c r="P179" s="57" t="s">
        <v>51</v>
      </c>
      <c r="Q179" s="57" t="s">
        <v>6</v>
      </c>
      <c r="R179" s="73" t="s">
        <v>52</v>
      </c>
      <c r="S179" s="73"/>
    </row>
    <row r="180" spans="1:19" x14ac:dyDescent="0.3">
      <c r="A180" s="4" t="s">
        <v>32</v>
      </c>
      <c r="B180" s="4" t="s">
        <v>8</v>
      </c>
      <c r="C180" s="4">
        <v>1</v>
      </c>
      <c r="D180" s="43">
        <v>17.705072402954102</v>
      </c>
      <c r="E180" s="39">
        <f>D208-D180</f>
        <v>0.81878365410698706</v>
      </c>
      <c r="F180" s="39">
        <f>E178^E180</f>
        <v>1.6789700508938803</v>
      </c>
      <c r="G180" s="43">
        <v>18.109848022460938</v>
      </c>
      <c r="H180" s="39">
        <f>G208-G180</f>
        <v>-0.40895462036132813</v>
      </c>
      <c r="I180" s="39">
        <f>H178^H180</f>
        <v>0.77636889996626934</v>
      </c>
      <c r="J180" s="43">
        <v>21.47557258605957</v>
      </c>
      <c r="K180" s="39">
        <f>J208-J180</f>
        <v>2.2685879601372605</v>
      </c>
      <c r="L180" s="39">
        <f>K178^K180</f>
        <v>4.4600747540188266</v>
      </c>
      <c r="M180" s="39">
        <f t="shared" ref="M180:M206" si="10">GEOMEAN(F180,I180)</f>
        <v>1.1417093025323009</v>
      </c>
      <c r="N180" s="67">
        <f t="shared" ref="N180:N206" si="11">L180/M180</f>
        <v>3.9064889321006855</v>
      </c>
      <c r="O180" s="39">
        <f>AVERAGE(N180:N182)</f>
        <v>3.9378703115367739</v>
      </c>
      <c r="P180" s="39">
        <f>AVERAGE(N180:N188)</f>
        <v>4.4300810728691395</v>
      </c>
      <c r="Q180" s="39">
        <f>STDEV(N180:N188)/SQRT(COUNT(N180:N188))</f>
        <v>0.30731504883887578</v>
      </c>
      <c r="R180" s="65">
        <f>_xlfn.T.TEST(N180:N188,N189:N197,2,1)</f>
        <v>2.7626868419103014E-4</v>
      </c>
      <c r="S180" s="65">
        <f>_xlfn.T.TEST(N180:N188,N198:N206,2,1)</f>
        <v>2.2261893515414738E-3</v>
      </c>
    </row>
    <row r="181" spans="1:19" x14ac:dyDescent="0.3">
      <c r="C181" s="4">
        <v>2</v>
      </c>
      <c r="D181" s="43">
        <v>18.274246215820313</v>
      </c>
      <c r="E181" s="39">
        <f>D208-D181</f>
        <v>0.24960984124077612</v>
      </c>
      <c r="F181" s="39">
        <f>E178^E181</f>
        <v>1.1711306434527771</v>
      </c>
      <c r="G181" s="43">
        <v>17.984279632568359</v>
      </c>
      <c r="H181" s="39">
        <f>G208-G181</f>
        <v>-0.28338623046875</v>
      </c>
      <c r="I181" s="39">
        <f>H178^H181</f>
        <v>0.83911678393230238</v>
      </c>
      <c r="J181" s="43">
        <v>21.529443740844727</v>
      </c>
      <c r="K181" s="39">
        <f>J208-J181</f>
        <v>2.2147168053521042</v>
      </c>
      <c r="L181" s="39">
        <f>K178^K181</f>
        <v>4.3044978709185129</v>
      </c>
      <c r="M181" s="39">
        <f t="shared" si="10"/>
        <v>0.99132001850999762</v>
      </c>
      <c r="N181" s="67">
        <f t="shared" si="11"/>
        <v>4.3421879822303833</v>
      </c>
      <c r="O181" s="39"/>
      <c r="R181" s="65"/>
      <c r="S181" s="65"/>
    </row>
    <row r="182" spans="1:19" x14ac:dyDescent="0.3">
      <c r="B182" s="37"/>
      <c r="C182" s="37">
        <v>3</v>
      </c>
      <c r="D182" s="44">
        <v>17.87339973449707</v>
      </c>
      <c r="E182" s="45">
        <f>D208-D182</f>
        <v>0.65045632256401831</v>
      </c>
      <c r="F182" s="45">
        <f>E178^E182</f>
        <v>1.5093088841511912</v>
      </c>
      <c r="G182" s="44">
        <v>17.516408920288086</v>
      </c>
      <c r="H182" s="45">
        <f>G208-G182</f>
        <v>0.18448448181152344</v>
      </c>
      <c r="I182" s="45">
        <f>H178^H182</f>
        <v>1.1209638952273395</v>
      </c>
      <c r="J182" s="44">
        <v>21.416549682617188</v>
      </c>
      <c r="K182" s="45">
        <f>J208-J182</f>
        <v>2.3276108635796433</v>
      </c>
      <c r="L182" s="45">
        <f>K178^K182</f>
        <v>4.63699228093797</v>
      </c>
      <c r="M182" s="45">
        <f t="shared" si="10"/>
        <v>1.3007231703476911</v>
      </c>
      <c r="N182" s="68">
        <f t="shared" si="11"/>
        <v>3.564934020279253</v>
      </c>
      <c r="O182" s="45"/>
      <c r="R182" s="65"/>
      <c r="S182" s="65"/>
    </row>
    <row r="183" spans="1:19" x14ac:dyDescent="0.3">
      <c r="B183" s="4" t="s">
        <v>9</v>
      </c>
      <c r="C183" s="4">
        <v>1</v>
      </c>
      <c r="D183" s="43">
        <v>17.756305694580078</v>
      </c>
      <c r="E183" s="39">
        <f>D208-D183</f>
        <v>0.7675503624810105</v>
      </c>
      <c r="F183" s="39">
        <f>E178^E183</f>
        <v>1.6254045186233006</v>
      </c>
      <c r="G183" s="43">
        <v>17.724285125732422</v>
      </c>
      <c r="H183" s="39">
        <f>G208-G183</f>
        <v>-2.33917236328125E-2</v>
      </c>
      <c r="I183" s="39">
        <f>H178^H183</f>
        <v>0.98562571617163519</v>
      </c>
      <c r="J183" s="43">
        <v>21.311887741088867</v>
      </c>
      <c r="K183" s="39">
        <f>J208-J183</f>
        <v>2.4322728051079636</v>
      </c>
      <c r="L183" s="39">
        <f>K178^K183</f>
        <v>4.9681414750273758</v>
      </c>
      <c r="M183" s="39">
        <f t="shared" si="10"/>
        <v>1.2657173826477626</v>
      </c>
      <c r="N183" s="67">
        <f t="shared" si="11"/>
        <v>3.9251586042331881</v>
      </c>
      <c r="O183" s="39">
        <f>AVERAGE(N183:N185)</f>
        <v>3.7449885234254592</v>
      </c>
      <c r="R183" s="65"/>
      <c r="S183" s="65"/>
    </row>
    <row r="184" spans="1:19" x14ac:dyDescent="0.3">
      <c r="C184" s="4">
        <v>2</v>
      </c>
      <c r="D184" s="43">
        <v>17.698516845703125</v>
      </c>
      <c r="E184" s="39">
        <f>D208-D184</f>
        <v>0.82533921135796362</v>
      </c>
      <c r="F184" s="39">
        <f>E178^E184</f>
        <v>1.6859502162272206</v>
      </c>
      <c r="G184" s="43">
        <v>17.833591461181641</v>
      </c>
      <c r="H184" s="39">
        <f>G208-G184</f>
        <v>-0.13269805908203125</v>
      </c>
      <c r="I184" s="39">
        <f>H178^H184</f>
        <v>0.92114750923500965</v>
      </c>
      <c r="J184" s="43">
        <v>21.374555587768555</v>
      </c>
      <c r="K184" s="39">
        <f>J208-J184</f>
        <v>2.3696049584282761</v>
      </c>
      <c r="L184" s="39">
        <f>K178^K184</f>
        <v>4.7671236909560433</v>
      </c>
      <c r="M184" s="39">
        <f t="shared" si="10"/>
        <v>1.246197754119277</v>
      </c>
      <c r="N184" s="67">
        <f t="shared" si="11"/>
        <v>3.8253348436862682</v>
      </c>
      <c r="O184" s="39"/>
      <c r="R184" s="65"/>
      <c r="S184" s="65"/>
    </row>
    <row r="185" spans="1:19" x14ac:dyDescent="0.3">
      <c r="B185" s="37"/>
      <c r="C185" s="37">
        <v>3</v>
      </c>
      <c r="D185" s="44">
        <v>17.686744689941406</v>
      </c>
      <c r="E185" s="45">
        <f>D208-D185</f>
        <v>0.83711136711968237</v>
      </c>
      <c r="F185" s="45">
        <f>E178^E185</f>
        <v>1.6985577887952443</v>
      </c>
      <c r="G185" s="44">
        <v>17.699619293212891</v>
      </c>
      <c r="H185" s="45">
        <f>G208-G185</f>
        <v>1.27410888671875E-3</v>
      </c>
      <c r="I185" s="45">
        <f>H178^H185</f>
        <v>1.0007889363912401</v>
      </c>
      <c r="J185" s="44">
        <v>21.447601318359375</v>
      </c>
      <c r="K185" s="45">
        <f>J208-J185</f>
        <v>2.2965592278374558</v>
      </c>
      <c r="L185" s="45">
        <f>K178^K185</f>
        <v>4.5430593002685233</v>
      </c>
      <c r="M185" s="45">
        <f t="shared" si="10"/>
        <v>1.3038013049722912</v>
      </c>
      <c r="N185" s="68">
        <f t="shared" si="11"/>
        <v>3.4844721223569217</v>
      </c>
      <c r="O185" s="45"/>
      <c r="R185" s="65"/>
      <c r="S185" s="65"/>
    </row>
    <row r="186" spans="1:19" x14ac:dyDescent="0.3">
      <c r="B186" s="4" t="s">
        <v>10</v>
      </c>
      <c r="C186" s="4">
        <v>1</v>
      </c>
      <c r="D186" s="43">
        <v>18.567165374755859</v>
      </c>
      <c r="E186" s="39">
        <f>D208-D186</f>
        <v>-4.3309317694770755E-2</v>
      </c>
      <c r="F186" s="39">
        <f>E178^E186</f>
        <v>0.97296321286017151</v>
      </c>
      <c r="G186" s="43">
        <v>18.044620513916016</v>
      </c>
      <c r="H186" s="39">
        <f>G208-G186</f>
        <v>-0.34372711181640625</v>
      </c>
      <c r="I186" s="39">
        <f>H178^H186</f>
        <v>0.80835487298452213</v>
      </c>
      <c r="J186" s="43">
        <v>21.37586784362793</v>
      </c>
      <c r="K186" s="39">
        <f>J208-J186</f>
        <v>2.3682927025689011</v>
      </c>
      <c r="L186" s="39">
        <f>K178^K186</f>
        <v>4.7630025183688218</v>
      </c>
      <c r="M186" s="39">
        <f t="shared" si="10"/>
        <v>0.88684810105800893</v>
      </c>
      <c r="N186" s="67">
        <f t="shared" si="11"/>
        <v>5.3707083689828785</v>
      </c>
      <c r="O186" s="39">
        <f>AVERAGE(N186:N188)</f>
        <v>5.6073843836451829</v>
      </c>
      <c r="R186" s="65"/>
      <c r="S186" s="65"/>
    </row>
    <row r="187" spans="1:19" x14ac:dyDescent="0.3">
      <c r="C187" s="4">
        <v>2</v>
      </c>
      <c r="D187" s="43">
        <v>18.769863128662109</v>
      </c>
      <c r="E187" s="39">
        <f>D208-D187</f>
        <v>-0.24600707160102075</v>
      </c>
      <c r="F187" s="39">
        <f>E178^E187</f>
        <v>0.85582482044417929</v>
      </c>
      <c r="G187" s="43">
        <v>18.194286346435547</v>
      </c>
      <c r="H187" s="39">
        <f>G208-G187</f>
        <v>-0.4933929443359375</v>
      </c>
      <c r="I187" s="39">
        <f>H178^H187</f>
        <v>0.73683475649310137</v>
      </c>
      <c r="J187" s="43">
        <v>21.46745491027832</v>
      </c>
      <c r="K187" s="39">
        <f>J208-J187</f>
        <v>2.2767056359185105</v>
      </c>
      <c r="L187" s="39">
        <f>K178^K187</f>
        <v>4.4840007363980128</v>
      </c>
      <c r="M187" s="39">
        <f t="shared" si="10"/>
        <v>0.79410419541313282</v>
      </c>
      <c r="N187" s="67">
        <f t="shared" si="11"/>
        <v>5.6466150944652931</v>
      </c>
      <c r="O187" s="39"/>
      <c r="R187" s="65"/>
      <c r="S187" s="65"/>
    </row>
    <row r="188" spans="1:19" x14ac:dyDescent="0.3">
      <c r="A188" s="37"/>
      <c r="B188" s="37"/>
      <c r="C188" s="37">
        <v>3</v>
      </c>
      <c r="D188" s="44">
        <v>18.77369499206543</v>
      </c>
      <c r="E188" s="45">
        <f>D208-D188</f>
        <v>-0.24983893500434107</v>
      </c>
      <c r="F188" s="45">
        <f>E178^E188</f>
        <v>0.85375191093210068</v>
      </c>
      <c r="G188" s="44">
        <v>18.03892707824707</v>
      </c>
      <c r="H188" s="45">
        <f>G208-G188</f>
        <v>-0.33803367614746094</v>
      </c>
      <c r="I188" s="45">
        <f>H178^H188</f>
        <v>0.81120855856116136</v>
      </c>
      <c r="J188" s="44">
        <v>21.354413986206055</v>
      </c>
      <c r="K188" s="45">
        <f>J208-J188</f>
        <v>2.3897465599907761</v>
      </c>
      <c r="L188" s="45">
        <f>K178^K188</f>
        <v>4.8308281520693814</v>
      </c>
      <c r="M188" s="45">
        <f t="shared" si="10"/>
        <v>0.83220842163250575</v>
      </c>
      <c r="N188" s="68">
        <f t="shared" si="11"/>
        <v>5.804829687487377</v>
      </c>
      <c r="O188" s="45"/>
      <c r="P188" s="37"/>
      <c r="Q188" s="37"/>
      <c r="R188" s="71"/>
      <c r="S188" s="71"/>
    </row>
    <row r="189" spans="1:19" x14ac:dyDescent="0.3">
      <c r="A189" s="4" t="s">
        <v>15</v>
      </c>
      <c r="B189" s="4" t="s">
        <v>8</v>
      </c>
      <c r="C189" s="4">
        <v>1</v>
      </c>
      <c r="D189" s="43">
        <v>18.663272857666016</v>
      </c>
      <c r="E189" s="39">
        <f>D208-D189</f>
        <v>-0.139416800604927</v>
      </c>
      <c r="F189" s="39">
        <f>E178^E189</f>
        <v>0.91554827295744301</v>
      </c>
      <c r="G189" s="43">
        <v>17.520120620727539</v>
      </c>
      <c r="H189" s="39">
        <f>G208-G189</f>
        <v>0.18077278137207031</v>
      </c>
      <c r="I189" s="39">
        <f>H178^H189</f>
        <v>1.1183915458798497</v>
      </c>
      <c r="J189" s="43">
        <v>22.991579055786133</v>
      </c>
      <c r="K189" s="39">
        <f>J208-J189</f>
        <v>0.752581490410698</v>
      </c>
      <c r="L189" s="39">
        <f>K178^K189</f>
        <v>1.642149889070041</v>
      </c>
      <c r="M189" s="39">
        <f t="shared" si="10"/>
        <v>1.0118999201109273</v>
      </c>
      <c r="N189" s="67">
        <f t="shared" si="11"/>
        <v>1.6228382436180289</v>
      </c>
      <c r="O189" s="39">
        <f>AVERAGE(N189:N191)</f>
        <v>1.6487452243593042</v>
      </c>
      <c r="P189" s="39">
        <f>AVERAGE(N189:N197)</f>
        <v>1.23534684437937</v>
      </c>
      <c r="Q189" s="39">
        <f>STDEV(N189:N197)/SQRT(COUNT(N189:N197))</f>
        <v>0.22031325453924855</v>
      </c>
      <c r="R189" s="65"/>
      <c r="S189" s="65"/>
    </row>
    <row r="190" spans="1:19" x14ac:dyDescent="0.3">
      <c r="C190" s="4">
        <v>2</v>
      </c>
      <c r="D190" s="43">
        <v>18.665489196777344</v>
      </c>
      <c r="E190" s="39">
        <f>D208-D190</f>
        <v>-0.14163313971625513</v>
      </c>
      <c r="F190" s="39">
        <f>E178^E190</f>
        <v>0.91426498284328717</v>
      </c>
      <c r="G190" s="43">
        <v>17.829605102539063</v>
      </c>
      <c r="H190" s="39">
        <f>G208-G190</f>
        <v>-0.12871170043945313</v>
      </c>
      <c r="I190" s="39">
        <f>H178^H190</f>
        <v>0.92342316012041792</v>
      </c>
      <c r="J190" s="43">
        <v>23.022602081298828</v>
      </c>
      <c r="K190" s="39">
        <f>J208-J190</f>
        <v>0.72155846489800268</v>
      </c>
      <c r="L190" s="39">
        <f>K178^K190</f>
        <v>1.6089146908296375</v>
      </c>
      <c r="M190" s="39">
        <f t="shared" si="10"/>
        <v>0.91883266139411257</v>
      </c>
      <c r="N190" s="67">
        <f t="shared" si="11"/>
        <v>1.7510421194524013</v>
      </c>
      <c r="O190" s="39"/>
      <c r="R190" s="65"/>
      <c r="S190" s="65"/>
    </row>
    <row r="191" spans="1:19" x14ac:dyDescent="0.3">
      <c r="B191" s="37"/>
      <c r="C191" s="37">
        <v>3</v>
      </c>
      <c r="D191" s="44">
        <v>18.680461883544922</v>
      </c>
      <c r="E191" s="45">
        <f>D208-D191</f>
        <v>-0.15660582648383325</v>
      </c>
      <c r="F191" s="45">
        <f>E178^E191</f>
        <v>0.9056425908706448</v>
      </c>
      <c r="G191" s="44">
        <v>17.562864303588867</v>
      </c>
      <c r="H191" s="45">
        <f>G208-G191</f>
        <v>0.13802909851074219</v>
      </c>
      <c r="I191" s="45">
        <f>H178^H191</f>
        <v>1.0891905501747889</v>
      </c>
      <c r="J191" s="44">
        <v>23.067852020263672</v>
      </c>
      <c r="K191" s="45">
        <f>J208-J191</f>
        <v>0.67630852593315893</v>
      </c>
      <c r="L191" s="45">
        <f>K178^K191</f>
        <v>1.5616404269903661</v>
      </c>
      <c r="M191" s="45">
        <f t="shared" si="10"/>
        <v>0.99318545690727811</v>
      </c>
      <c r="N191" s="68">
        <f t="shared" si="11"/>
        <v>1.5723553100074821</v>
      </c>
      <c r="O191" s="45"/>
      <c r="R191" s="65"/>
      <c r="S191" s="65"/>
    </row>
    <row r="192" spans="1:19" x14ac:dyDescent="0.3">
      <c r="B192" s="4" t="s">
        <v>9</v>
      </c>
      <c r="C192" s="4">
        <v>1</v>
      </c>
      <c r="D192" s="43">
        <v>18.692184448242188</v>
      </c>
      <c r="E192" s="39">
        <f>D208-D192</f>
        <v>-0.16832839118109888</v>
      </c>
      <c r="F192" s="39">
        <f>E178^E192</f>
        <v>0.89894865676224567</v>
      </c>
      <c r="G192" s="43">
        <v>17.397150039672852</v>
      </c>
      <c r="H192" s="39">
        <f>G208-G192</f>
        <v>0.30374336242675781</v>
      </c>
      <c r="I192" s="39">
        <f>H178^H192</f>
        <v>1.2068403760517943</v>
      </c>
      <c r="J192" s="43">
        <v>22.910411834716797</v>
      </c>
      <c r="K192" s="39">
        <f>J208-J192</f>
        <v>0.83374871148003393</v>
      </c>
      <c r="L192" s="39">
        <f>K178^K192</f>
        <v>1.7323890878222197</v>
      </c>
      <c r="M192" s="39">
        <f t="shared" si="10"/>
        <v>1.0415793464629586</v>
      </c>
      <c r="N192" s="67">
        <f t="shared" si="11"/>
        <v>1.6632329487956377</v>
      </c>
      <c r="O192" s="39">
        <f>AVERAGE(N192:N194)</f>
        <v>1.7000065637556168</v>
      </c>
      <c r="R192" s="65"/>
      <c r="S192" s="65"/>
    </row>
    <row r="193" spans="1:19" x14ac:dyDescent="0.3">
      <c r="C193" s="4">
        <v>2</v>
      </c>
      <c r="D193" s="43">
        <v>18.824335098266602</v>
      </c>
      <c r="E193" s="39">
        <f>D208-D193</f>
        <v>-0.30047904120551294</v>
      </c>
      <c r="F193" s="39">
        <f>E178^E193</f>
        <v>0.8268243142807743</v>
      </c>
      <c r="G193" s="43">
        <v>17.563409805297852</v>
      </c>
      <c r="H193" s="39">
        <f>G208-G193</f>
        <v>0.13748359680175781</v>
      </c>
      <c r="I193" s="39">
        <f>H178^H193</f>
        <v>1.0888228525293024</v>
      </c>
      <c r="J193" s="43">
        <v>22.973247528076172</v>
      </c>
      <c r="K193" s="39">
        <f>J208-J193</f>
        <v>0.77091301812065893</v>
      </c>
      <c r="L193" s="39">
        <f>K178^K193</f>
        <v>1.6621103829282793</v>
      </c>
      <c r="M193" s="39">
        <f t="shared" si="10"/>
        <v>0.94882306486287382</v>
      </c>
      <c r="N193" s="67">
        <f t="shared" si="11"/>
        <v>1.7517600957228958</v>
      </c>
      <c r="O193" s="39"/>
      <c r="R193" s="65"/>
      <c r="S193" s="65"/>
    </row>
    <row r="194" spans="1:19" x14ac:dyDescent="0.3">
      <c r="B194" s="37"/>
      <c r="C194" s="37">
        <v>3</v>
      </c>
      <c r="D194" s="44">
        <v>18.938760757446289</v>
      </c>
      <c r="E194" s="45">
        <f>D208-D194</f>
        <v>-0.41490470038520044</v>
      </c>
      <c r="F194" s="45">
        <f>E178^E194</f>
        <v>0.76906546604248349</v>
      </c>
      <c r="G194" s="44">
        <v>17.466533660888672</v>
      </c>
      <c r="H194" s="45">
        <f>G208-G194</f>
        <v>0.2343597412109375</v>
      </c>
      <c r="I194" s="45">
        <f>H178^H194</f>
        <v>1.1561087501107168</v>
      </c>
      <c r="J194" s="44">
        <v>23.0416259765625</v>
      </c>
      <c r="K194" s="45">
        <f>J208-J194</f>
        <v>0.70253456963433081</v>
      </c>
      <c r="L194" s="45">
        <f>K178^K194</f>
        <v>1.5888678317203859</v>
      </c>
      <c r="M194" s="45">
        <f t="shared" si="10"/>
        <v>0.94293335644662157</v>
      </c>
      <c r="N194" s="68">
        <f t="shared" si="11"/>
        <v>1.6850266467483166</v>
      </c>
      <c r="O194" s="45"/>
      <c r="R194" s="65"/>
      <c r="S194" s="65"/>
    </row>
    <row r="195" spans="1:19" x14ac:dyDescent="0.3">
      <c r="B195" s="4" t="s">
        <v>10</v>
      </c>
      <c r="C195" s="4">
        <v>1</v>
      </c>
      <c r="D195" s="43">
        <v>18.123872756958008</v>
      </c>
      <c r="E195" s="39">
        <f>D208-D195</f>
        <v>0.39998330010308081</v>
      </c>
      <c r="F195" s="39">
        <f>E178^E195</f>
        <v>1.2880583520838473</v>
      </c>
      <c r="G195" s="43">
        <v>17.910345077514648</v>
      </c>
      <c r="H195" s="39">
        <f>G208-G195</f>
        <v>-0.20945167541503906</v>
      </c>
      <c r="I195" s="39">
        <f>H178^H195</f>
        <v>0.87840924184051439</v>
      </c>
      <c r="J195" s="43">
        <v>25.248750686645508</v>
      </c>
      <c r="K195" s="39">
        <f>J208-J195</f>
        <v>-1.504590140448677</v>
      </c>
      <c r="L195" s="39">
        <f>K178^K195</f>
        <v>0.37096964508710828</v>
      </c>
      <c r="M195" s="39">
        <f t="shared" si="10"/>
        <v>1.0636927942316403</v>
      </c>
      <c r="N195" s="67">
        <f t="shared" si="11"/>
        <v>0.34875637693407391</v>
      </c>
      <c r="O195" s="39">
        <f>AVERAGE(N195:N197)</f>
        <v>0.35728874502318969</v>
      </c>
      <c r="R195" s="65"/>
      <c r="S195" s="65"/>
    </row>
    <row r="196" spans="1:19" x14ac:dyDescent="0.3">
      <c r="C196" s="4">
        <v>2</v>
      </c>
      <c r="D196" s="43">
        <v>18.002412796020508</v>
      </c>
      <c r="E196" s="39">
        <f>D208-D196</f>
        <v>0.52144326104058081</v>
      </c>
      <c r="F196" s="39">
        <f>E178^E196</f>
        <v>1.3909734712286113</v>
      </c>
      <c r="G196" s="43">
        <v>18.08680534362793</v>
      </c>
      <c r="H196" s="39">
        <f>G208-G196</f>
        <v>-0.38591194152832031</v>
      </c>
      <c r="I196" s="39">
        <f>H178^H196</f>
        <v>0.7875212408623935</v>
      </c>
      <c r="J196" s="43">
        <v>25.230785369873047</v>
      </c>
      <c r="K196" s="39">
        <f>J208-J196</f>
        <v>-1.4866248236762161</v>
      </c>
      <c r="L196" s="39">
        <f>K178^K196</f>
        <v>0.37538820314791588</v>
      </c>
      <c r="M196" s="39">
        <f t="shared" si="10"/>
        <v>1.0466236926749874</v>
      </c>
      <c r="N196" s="67">
        <f t="shared" si="11"/>
        <v>0.35866587559133994</v>
      </c>
      <c r="O196" s="39"/>
      <c r="R196" s="65"/>
      <c r="S196" s="65"/>
    </row>
    <row r="197" spans="1:19" x14ac:dyDescent="0.3">
      <c r="A197" s="37"/>
      <c r="B197" s="37"/>
      <c r="C197" s="37">
        <v>3</v>
      </c>
      <c r="D197" s="44">
        <v>18.12391471862793</v>
      </c>
      <c r="E197" s="45">
        <f>D208-D197</f>
        <v>0.39994133843315893</v>
      </c>
      <c r="F197" s="45">
        <f>E178^E197</f>
        <v>1.2880241466998459</v>
      </c>
      <c r="G197" s="44">
        <v>17.971206665039063</v>
      </c>
      <c r="H197" s="45">
        <f>G208-G197</f>
        <v>-0.27031326293945313</v>
      </c>
      <c r="I197" s="45">
        <f>H178^H197</f>
        <v>0.84593418815226873</v>
      </c>
      <c r="J197" s="44">
        <v>25.210590362548828</v>
      </c>
      <c r="K197" s="45">
        <f>J208-J197</f>
        <v>-1.4664298163519973</v>
      </c>
      <c r="L197" s="45">
        <f>K178^K197</f>
        <v>0.38041801477854881</v>
      </c>
      <c r="M197" s="45">
        <f t="shared" si="10"/>
        <v>1.0438312415611313</v>
      </c>
      <c r="N197" s="68">
        <f t="shared" si="11"/>
        <v>0.36444398254415522</v>
      </c>
      <c r="O197" s="45"/>
      <c r="P197" s="37"/>
      <c r="Q197" s="37"/>
      <c r="R197" s="71"/>
      <c r="S197" s="71"/>
    </row>
    <row r="198" spans="1:19" x14ac:dyDescent="0.3">
      <c r="A198" s="4" t="s">
        <v>14</v>
      </c>
      <c r="B198" s="4" t="s">
        <v>8</v>
      </c>
      <c r="C198" s="4">
        <v>1</v>
      </c>
      <c r="D198" s="43">
        <v>20.398134231567383</v>
      </c>
      <c r="E198" s="39">
        <f>D208-D198</f>
        <v>-1.8742781745062942</v>
      </c>
      <c r="F198" s="39">
        <f>E178^E198</f>
        <v>0.30538945992697775</v>
      </c>
      <c r="G198" s="43">
        <v>19.43290901184082</v>
      </c>
      <c r="H198" s="39">
        <f>G208-G198</f>
        <v>-1.7320156097412109</v>
      </c>
      <c r="I198" s="39">
        <f>H178^H198</f>
        <v>0.34230527096052499</v>
      </c>
      <c r="J198" s="43">
        <v>23.792472839355469</v>
      </c>
      <c r="K198" s="39">
        <f>J208-J198</f>
        <v>-4.8312293158637942E-2</v>
      </c>
      <c r="L198" s="39">
        <f>K178^K198</f>
        <v>0.96866025978866954</v>
      </c>
      <c r="M198" s="39">
        <f t="shared" si="10"/>
        <v>0.32332092698863851</v>
      </c>
      <c r="N198" s="67">
        <f t="shared" si="11"/>
        <v>2.9959714294110884</v>
      </c>
      <c r="O198" s="39">
        <f>AVERAGE(N198:N200)</f>
        <v>3.2761605315128506</v>
      </c>
      <c r="P198" s="39">
        <f>AVERAGE(N198:N206)</f>
        <v>2.0597123717607855</v>
      </c>
      <c r="Q198" s="39">
        <f>STDEV(N198:N206)/SQRT(COUNT(N198:N206))</f>
        <v>0.3115742876599788</v>
      </c>
      <c r="R198" s="65">
        <f>_xlfn.T.TEST(N198:N206,N189:N197,2,1)</f>
        <v>1.1341234858249697E-2</v>
      </c>
      <c r="S198" s="65"/>
    </row>
    <row r="199" spans="1:19" x14ac:dyDescent="0.3">
      <c r="C199" s="4">
        <v>2</v>
      </c>
      <c r="D199" s="43">
        <v>20.874343872070313</v>
      </c>
      <c r="E199" s="39">
        <f>D208-D199</f>
        <v>-2.3504878150092239</v>
      </c>
      <c r="F199" s="39">
        <f>E178^E199</f>
        <v>0.22592675878833007</v>
      </c>
      <c r="G199" s="43">
        <v>19.60516357421875</v>
      </c>
      <c r="H199" s="39">
        <f>G208-G199</f>
        <v>-1.9042701721191406</v>
      </c>
      <c r="I199" s="39">
        <f>H178^H199</f>
        <v>0.30768725676656095</v>
      </c>
      <c r="J199" s="43">
        <v>23.846506118774414</v>
      </c>
      <c r="K199" s="39">
        <f>J208-J199</f>
        <v>-0.10234557257758325</v>
      </c>
      <c r="L199" s="39">
        <f>K178^K199</f>
        <v>0.93477144441791316</v>
      </c>
      <c r="M199" s="39">
        <f t="shared" si="10"/>
        <v>0.26365656570952639</v>
      </c>
      <c r="N199" s="67">
        <f t="shared" si="11"/>
        <v>3.5454131092937096</v>
      </c>
      <c r="O199" s="39"/>
      <c r="R199" s="65"/>
      <c r="S199" s="65"/>
    </row>
    <row r="200" spans="1:19" x14ac:dyDescent="0.3">
      <c r="B200" s="37"/>
      <c r="C200" s="37">
        <v>3</v>
      </c>
      <c r="D200" s="44">
        <v>20.765640258789063</v>
      </c>
      <c r="E200" s="45">
        <f>D208-D200</f>
        <v>-2.2417842017279739</v>
      </c>
      <c r="F200" s="45">
        <f>E178^E200</f>
        <v>0.24201645474370828</v>
      </c>
      <c r="G200" s="44">
        <v>19.344884872436523</v>
      </c>
      <c r="H200" s="45">
        <f>G208-G200</f>
        <v>-1.6439914703369141</v>
      </c>
      <c r="I200" s="45">
        <f>H178^H200</f>
        <v>0.36147271671077913</v>
      </c>
      <c r="J200" s="44">
        <v>23.78687858581543</v>
      </c>
      <c r="K200" s="45">
        <f>J208-J200</f>
        <v>-4.271803961859888E-2</v>
      </c>
      <c r="L200" s="45">
        <f>K178^K200</f>
        <v>0.97223832419099721</v>
      </c>
      <c r="M200" s="45">
        <f t="shared" si="10"/>
        <v>0.29577414590345713</v>
      </c>
      <c r="N200" s="68">
        <f t="shared" si="11"/>
        <v>3.2870970558337542</v>
      </c>
      <c r="O200" s="45"/>
      <c r="R200" s="65"/>
      <c r="S200" s="65"/>
    </row>
    <row r="201" spans="1:19" x14ac:dyDescent="0.3">
      <c r="B201" s="4" t="s">
        <v>9</v>
      </c>
      <c r="C201" s="4">
        <v>1</v>
      </c>
      <c r="D201" s="43">
        <v>17.959758758544922</v>
      </c>
      <c r="E201" s="39">
        <f>D208-D201</f>
        <v>0.56409729851616675</v>
      </c>
      <c r="F201" s="39">
        <f>E178^E201</f>
        <v>1.4290332143700655</v>
      </c>
      <c r="G201" s="43">
        <v>17.582893371582031</v>
      </c>
      <c r="H201" s="39">
        <f>G208-G201</f>
        <v>0.11800003051757813</v>
      </c>
      <c r="I201" s="39">
        <f>H178^H201</f>
        <v>1.0757709509434321</v>
      </c>
      <c r="J201" s="43">
        <v>22.743858337402344</v>
      </c>
      <c r="K201" s="39">
        <f>J208-J201</f>
        <v>1.0003022087944871</v>
      </c>
      <c r="L201" s="39">
        <f>K178^K201</f>
        <v>1.9333850488728823</v>
      </c>
      <c r="M201" s="39">
        <f t="shared" si="10"/>
        <v>1.2398840348809379</v>
      </c>
      <c r="N201" s="67">
        <f t="shared" si="11"/>
        <v>1.5593273197186857</v>
      </c>
      <c r="O201" s="39">
        <f>AVERAGE(N201:N203)</f>
        <v>1.6129740677713098</v>
      </c>
      <c r="R201" s="65"/>
      <c r="S201" s="65"/>
    </row>
    <row r="202" spans="1:19" x14ac:dyDescent="0.3">
      <c r="C202" s="4">
        <v>2</v>
      </c>
      <c r="D202" s="43">
        <v>18.100625991821289</v>
      </c>
      <c r="E202" s="39">
        <f>D208-D202</f>
        <v>0.42323006523979956</v>
      </c>
      <c r="F202" s="39">
        <f>E178^E202</f>
        <v>1.3071484699033435</v>
      </c>
      <c r="G202" s="43">
        <v>17.755899429321289</v>
      </c>
      <c r="H202" s="39">
        <f>G208-G202</f>
        <v>-5.5006027221679688E-2</v>
      </c>
      <c r="I202" s="39">
        <f>H178^H202</f>
        <v>0.96652640918123978</v>
      </c>
      <c r="J202" s="43">
        <v>22.754880905151367</v>
      </c>
      <c r="K202" s="39">
        <f>J208-J202</f>
        <v>0.98927964104546362</v>
      </c>
      <c r="L202" s="39">
        <f>K178^K202</f>
        <v>1.9193905215292011</v>
      </c>
      <c r="M202" s="39">
        <f t="shared" si="10"/>
        <v>1.124007792180477</v>
      </c>
      <c r="N202" s="67">
        <f t="shared" si="11"/>
        <v>1.7076309745199818</v>
      </c>
      <c r="O202" s="39"/>
      <c r="R202" s="65"/>
      <c r="S202" s="65"/>
    </row>
    <row r="203" spans="1:19" x14ac:dyDescent="0.3">
      <c r="B203" s="37"/>
      <c r="C203" s="37">
        <v>3</v>
      </c>
      <c r="D203" s="44">
        <v>17.981496810913086</v>
      </c>
      <c r="E203" s="45">
        <f>D208-D203</f>
        <v>0.54235924614800268</v>
      </c>
      <c r="F203" s="45">
        <f>E178^E203</f>
        <v>1.4095082181337577</v>
      </c>
      <c r="G203" s="44">
        <v>17.558029174804688</v>
      </c>
      <c r="H203" s="45">
        <f>G208-G203</f>
        <v>0.14286422729492188</v>
      </c>
      <c r="I203" s="45">
        <f>H178^H203</f>
        <v>1.0924551212490123</v>
      </c>
      <c r="J203" s="44">
        <v>22.730373382568359</v>
      </c>
      <c r="K203" s="45">
        <f>J208-J203</f>
        <v>1.0137871636284714</v>
      </c>
      <c r="L203" s="45">
        <f>K178^K203</f>
        <v>1.9506447330864551</v>
      </c>
      <c r="M203" s="45">
        <f t="shared" si="10"/>
        <v>1.2408966400723282</v>
      </c>
      <c r="N203" s="68">
        <f t="shared" si="11"/>
        <v>1.5719639090752617</v>
      </c>
      <c r="O203" s="45"/>
      <c r="R203" s="65"/>
      <c r="S203" s="65"/>
    </row>
    <row r="204" spans="1:19" x14ac:dyDescent="0.3">
      <c r="B204" s="4" t="s">
        <v>10</v>
      </c>
      <c r="C204" s="4">
        <v>1</v>
      </c>
      <c r="D204" s="43">
        <v>18.428943634033203</v>
      </c>
      <c r="E204" s="39">
        <f>D208-D204</f>
        <v>9.4912423027885495E-2</v>
      </c>
      <c r="F204" s="39">
        <f>E178^E204</f>
        <v>1.0619075530896041</v>
      </c>
      <c r="G204" s="43">
        <v>18.793529510498047</v>
      </c>
      <c r="H204" s="39">
        <f>G208-G204</f>
        <v>-1.0926361083984375</v>
      </c>
      <c r="I204" s="39">
        <f>H178^H204</f>
        <v>0.50849467300159668</v>
      </c>
      <c r="J204" s="43">
        <v>23.842864990234375</v>
      </c>
      <c r="K204" s="39">
        <f>J208-J204</f>
        <v>-9.8704444037544192E-2</v>
      </c>
      <c r="L204" s="39">
        <f>K178^K204</f>
        <v>0.93701737489150694</v>
      </c>
      <c r="M204" s="39">
        <f t="shared" si="10"/>
        <v>0.73482945910341935</v>
      </c>
      <c r="N204" s="67">
        <f t="shared" si="11"/>
        <v>1.2751494422049727</v>
      </c>
      <c r="O204" s="39">
        <f>AVERAGE(N204:N206)</f>
        <v>1.2900025159981965</v>
      </c>
      <c r="R204" s="65"/>
      <c r="S204" s="65"/>
    </row>
    <row r="205" spans="1:19" x14ac:dyDescent="0.3">
      <c r="C205" s="4">
        <v>2</v>
      </c>
      <c r="D205" s="43">
        <v>18.283733367919922</v>
      </c>
      <c r="E205" s="39">
        <f>D208-D205</f>
        <v>0.24012268914116675</v>
      </c>
      <c r="F205" s="39">
        <f>E178^E205</f>
        <v>1.1641201268420498</v>
      </c>
      <c r="G205" s="43">
        <v>18.815078735351563</v>
      </c>
      <c r="H205" s="39">
        <f>G208-G205</f>
        <v>-1.1141853332519531</v>
      </c>
      <c r="I205" s="39">
        <f>H178^H205</f>
        <v>0.50175732281985153</v>
      </c>
      <c r="J205" s="43">
        <v>23.839164733886719</v>
      </c>
      <c r="K205" s="39">
        <f>J208-J205</f>
        <v>-9.5004187689887942E-2</v>
      </c>
      <c r="L205" s="39">
        <f>K178^K205</f>
        <v>0.93930530514944821</v>
      </c>
      <c r="M205" s="39">
        <f t="shared" si="10"/>
        <v>0.76426814553857525</v>
      </c>
      <c r="N205" s="67">
        <f t="shared" si="11"/>
        <v>1.2290258473189737</v>
      </c>
      <c r="O205" s="39"/>
      <c r="R205" s="65"/>
      <c r="S205" s="65"/>
    </row>
    <row r="206" spans="1:19" x14ac:dyDescent="0.3">
      <c r="A206" s="37"/>
      <c r="B206" s="37"/>
      <c r="C206" s="37">
        <v>3</v>
      </c>
      <c r="D206" s="44">
        <v>18.491874694824219</v>
      </c>
      <c r="E206" s="45">
        <f>D208-D206</f>
        <v>3.198136223686987E-2</v>
      </c>
      <c r="F206" s="45">
        <f>E178^E206</f>
        <v>1.020446140972862</v>
      </c>
      <c r="G206" s="44">
        <v>18.527214050292969</v>
      </c>
      <c r="H206" s="45">
        <f>G208-G206</f>
        <v>-0.82632064819335938</v>
      </c>
      <c r="I206" s="45">
        <f>H178^H206</f>
        <v>0.59961870683926177</v>
      </c>
      <c r="J206" s="44">
        <v>23.643787384033203</v>
      </c>
      <c r="K206" s="45">
        <f>J208-J206</f>
        <v>0.10037316216362768</v>
      </c>
      <c r="L206" s="45">
        <f>K178^K206</f>
        <v>1.0683904474252441</v>
      </c>
      <c r="M206" s="45">
        <f t="shared" si="10"/>
        <v>0.78222669057586014</v>
      </c>
      <c r="N206" s="68">
        <f t="shared" si="11"/>
        <v>1.3658322584706433</v>
      </c>
      <c r="O206" s="45"/>
      <c r="P206" s="37"/>
      <c r="Q206" s="37"/>
      <c r="R206" s="71"/>
      <c r="S206" s="71"/>
    </row>
    <row r="207" spans="1:19" x14ac:dyDescent="0.3">
      <c r="R207" s="65"/>
      <c r="S207" s="65"/>
    </row>
    <row r="208" spans="1:19" x14ac:dyDescent="0.3">
      <c r="A208" s="4" t="s">
        <v>53</v>
      </c>
      <c r="D208" s="46">
        <f>AVERAGE(D189:D197)</f>
        <v>18.523856057061089</v>
      </c>
      <c r="E208" s="46"/>
      <c r="F208" s="47"/>
      <c r="G208" s="46">
        <f>AVERAGE(G189:G197)</f>
        <v>17.700893402099609</v>
      </c>
      <c r="J208" s="46">
        <f>AVERAGE(J189:J197)</f>
        <v>23.744160546196831</v>
      </c>
      <c r="R208" s="65"/>
      <c r="S208" s="65"/>
    </row>
    <row r="209" spans="1:19" ht="15" thickBot="1" x14ac:dyDescent="0.35">
      <c r="R209" s="65"/>
      <c r="S209" s="65"/>
    </row>
    <row r="210" spans="1:19" ht="5.4" customHeight="1" thickTop="1" thickBot="1" x14ac:dyDescent="0.35">
      <c r="A210" s="61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3"/>
    </row>
    <row r="211" spans="1:19" ht="15" thickTop="1" x14ac:dyDescent="0.3"/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D266-34D4-4213-A762-879C33758925}">
  <dimension ref="A1:N39"/>
  <sheetViews>
    <sheetView zoomScale="55" zoomScaleNormal="55" workbookViewId="0">
      <selection activeCell="F44" sqref="F44"/>
    </sheetView>
  </sheetViews>
  <sheetFormatPr baseColWidth="10" defaultRowHeight="14.4" x14ac:dyDescent="0.3"/>
  <cols>
    <col min="1" max="1" width="32" style="22" customWidth="1"/>
    <col min="2" max="7" width="11.5546875" style="22"/>
    <col min="8" max="8" width="13.33203125" style="22" customWidth="1"/>
    <col min="9" max="9" width="21.44140625" style="22" customWidth="1"/>
    <col min="10" max="10" width="32.109375" style="22" customWidth="1"/>
    <col min="11" max="16384" width="11.5546875" style="22"/>
  </cols>
  <sheetData>
    <row r="1" spans="1:14" x14ac:dyDescent="0.3">
      <c r="A1" s="52" t="s">
        <v>76</v>
      </c>
      <c r="B1" s="52"/>
      <c r="C1" s="52" t="s">
        <v>86</v>
      </c>
      <c r="D1" s="52" t="s">
        <v>87</v>
      </c>
      <c r="E1" s="52" t="s">
        <v>88</v>
      </c>
      <c r="F1" s="52" t="s">
        <v>89</v>
      </c>
      <c r="G1" s="52" t="s">
        <v>90</v>
      </c>
      <c r="H1" s="52"/>
      <c r="I1" s="52" t="s">
        <v>76</v>
      </c>
      <c r="J1" s="52"/>
      <c r="K1" s="52" t="s">
        <v>77</v>
      </c>
      <c r="L1" s="52" t="s">
        <v>78</v>
      </c>
      <c r="M1" s="77" t="s">
        <v>6</v>
      </c>
      <c r="N1" s="77" t="s">
        <v>7</v>
      </c>
    </row>
    <row r="2" spans="1:14" x14ac:dyDescent="0.3">
      <c r="A2" s="76" t="s">
        <v>113</v>
      </c>
      <c r="B2" s="76" t="s">
        <v>79</v>
      </c>
      <c r="C2" s="53">
        <v>15.973474241137776</v>
      </c>
      <c r="D2" s="53">
        <v>14.244641639286158</v>
      </c>
      <c r="E2" s="53">
        <v>29.625079418974511</v>
      </c>
      <c r="F2" s="53">
        <v>28.896447409486864</v>
      </c>
      <c r="G2" s="53">
        <v>14.743511017421778</v>
      </c>
      <c r="I2" s="76" t="s">
        <v>113</v>
      </c>
      <c r="J2" s="76" t="s">
        <v>79</v>
      </c>
      <c r="K2" s="53">
        <f>AVERAGE(C2:G2)</f>
        <v>20.69663074526142</v>
      </c>
      <c r="L2" s="53">
        <f>STDEV(C2:G2)</f>
        <v>7.847454911085836</v>
      </c>
      <c r="M2" s="53">
        <f>_xlfn.STDEV.S(C2:G2)/SQRT(COUNT(C2:G2))</f>
        <v>3.5094885263104993</v>
      </c>
      <c r="N2" s="53">
        <f>_xlfn.STDEV.S(C2:G2)/K2*100</f>
        <v>37.916581726146624</v>
      </c>
    </row>
    <row r="3" spans="1:14" x14ac:dyDescent="0.3">
      <c r="A3" s="76"/>
      <c r="B3" s="76" t="s">
        <v>80</v>
      </c>
      <c r="C3" s="53">
        <v>3.2172069077247158</v>
      </c>
      <c r="D3" s="53">
        <v>2.9963103860588252</v>
      </c>
      <c r="E3" s="53">
        <v>5.8638438604175445</v>
      </c>
      <c r="F3" s="53">
        <v>5.1114343880959119</v>
      </c>
      <c r="G3" s="53">
        <v>4.2304443529914488</v>
      </c>
      <c r="I3" s="76"/>
      <c r="J3" s="76" t="s">
        <v>80</v>
      </c>
      <c r="K3" s="53">
        <f>AVERAGE(C3:G3)</f>
        <v>4.2838479790576889</v>
      </c>
      <c r="L3" s="53">
        <f t="shared" ref="L3:L10" si="0">STDEV(C3:G3)</f>
        <v>1.222662507118746</v>
      </c>
      <c r="M3" s="53">
        <f t="shared" ref="M3:M28" si="1">_xlfn.STDEV.S(C3:G3)/SQRT(COUNT(C3:G3))</f>
        <v>0.54679129589156727</v>
      </c>
      <c r="N3" s="53">
        <f t="shared" ref="N3:N28" si="2">_xlfn.STDEV.S(C3:G3)/K3*100</f>
        <v>28.541220722489157</v>
      </c>
    </row>
    <row r="4" spans="1:14" x14ac:dyDescent="0.3">
      <c r="A4" s="76"/>
      <c r="B4" s="76" t="s">
        <v>81</v>
      </c>
      <c r="C4" s="53">
        <v>2.0449468588453739</v>
      </c>
      <c r="D4" s="53">
        <v>2.5320439855548393</v>
      </c>
      <c r="E4" s="53">
        <v>5.1932920264655271</v>
      </c>
      <c r="F4" s="53">
        <v>4.2291183238951131</v>
      </c>
      <c r="G4" s="53">
        <v>3.4718439772637986</v>
      </c>
      <c r="I4" s="76"/>
      <c r="J4" s="76" t="s">
        <v>81</v>
      </c>
      <c r="K4" s="53">
        <f t="shared" ref="K4:K10" si="3">AVERAGE(C4:G4)</f>
        <v>3.4942490344049304</v>
      </c>
      <c r="L4" s="53">
        <f t="shared" si="0"/>
        <v>1.2701965694535031</v>
      </c>
      <c r="M4" s="53">
        <f t="shared" si="1"/>
        <v>0.56804917481701311</v>
      </c>
      <c r="N4" s="53">
        <f t="shared" si="2"/>
        <v>36.351060183374059</v>
      </c>
    </row>
    <row r="5" spans="1:14" x14ac:dyDescent="0.3">
      <c r="A5" s="76"/>
      <c r="B5" s="76" t="s">
        <v>82</v>
      </c>
      <c r="C5" s="53">
        <v>4.0164140156106427</v>
      </c>
      <c r="D5" s="53">
        <v>6.9216886965928213</v>
      </c>
      <c r="E5" s="53">
        <v>12.864047534097631</v>
      </c>
      <c r="F5" s="53">
        <v>11.152056010248955</v>
      </c>
      <c r="G5" s="53">
        <v>5.9643887723817901</v>
      </c>
      <c r="I5" s="76"/>
      <c r="J5" s="76" t="s">
        <v>82</v>
      </c>
      <c r="K5" s="53">
        <f t="shared" si="3"/>
        <v>8.1837190057863687</v>
      </c>
      <c r="L5" s="53">
        <f t="shared" si="0"/>
        <v>3.6946271047413046</v>
      </c>
      <c r="M5" s="53">
        <f t="shared" si="1"/>
        <v>1.6522874715429585</v>
      </c>
      <c r="N5" s="53">
        <f t="shared" si="2"/>
        <v>45.146065036311569</v>
      </c>
    </row>
    <row r="6" spans="1:14" x14ac:dyDescent="0.3">
      <c r="A6" s="76"/>
      <c r="B6" s="76" t="s">
        <v>83</v>
      </c>
      <c r="C6" s="53">
        <v>3.8779859587042163</v>
      </c>
      <c r="D6" s="53">
        <v>8.6944086117434392</v>
      </c>
      <c r="E6" s="53">
        <v>12.003602561249703</v>
      </c>
      <c r="F6" s="53">
        <v>9.7166114151461755</v>
      </c>
      <c r="G6" s="53">
        <v>6.4785261364050486</v>
      </c>
      <c r="I6" s="76"/>
      <c r="J6" s="76" t="s">
        <v>83</v>
      </c>
      <c r="K6" s="53">
        <f t="shared" si="3"/>
        <v>8.1542269366497173</v>
      </c>
      <c r="L6" s="53">
        <f t="shared" si="0"/>
        <v>3.1082448533464593</v>
      </c>
      <c r="M6" s="53">
        <f t="shared" si="1"/>
        <v>1.3900493565593095</v>
      </c>
      <c r="N6" s="53">
        <f t="shared" si="2"/>
        <v>38.118203938821537</v>
      </c>
    </row>
    <row r="7" spans="1:14" x14ac:dyDescent="0.3">
      <c r="A7" s="76"/>
      <c r="B7" s="76" t="s">
        <v>84</v>
      </c>
      <c r="C7" s="53">
        <v>4.5420954594805263</v>
      </c>
      <c r="D7" s="53">
        <v>7.7648682760082623</v>
      </c>
      <c r="E7" s="53">
        <v>10.024493474949042</v>
      </c>
      <c r="F7" s="53">
        <v>9.3543383057217753</v>
      </c>
      <c r="G7" s="53">
        <v>0.10704120978878645</v>
      </c>
      <c r="I7" s="76"/>
      <c r="J7" s="76" t="s">
        <v>84</v>
      </c>
      <c r="K7" s="53">
        <f t="shared" si="3"/>
        <v>6.3585673451896785</v>
      </c>
      <c r="L7" s="53">
        <f t="shared" si="0"/>
        <v>4.0857217684888063</v>
      </c>
      <c r="M7" s="53">
        <f t="shared" si="1"/>
        <v>1.8271903222983257</v>
      </c>
      <c r="N7" s="53">
        <f t="shared" si="2"/>
        <v>64.255382489259887</v>
      </c>
    </row>
    <row r="8" spans="1:14" x14ac:dyDescent="0.3">
      <c r="A8" s="76"/>
      <c r="B8" s="76" t="s">
        <v>85</v>
      </c>
      <c r="C8" s="53">
        <v>3.1271304859847455</v>
      </c>
      <c r="D8" s="53">
        <v>1.6872438868138289</v>
      </c>
      <c r="E8" s="53">
        <v>3.2653218122565999</v>
      </c>
      <c r="F8" s="53">
        <v>3.5047893967058834</v>
      </c>
      <c r="G8" s="53">
        <v>1.8043651977649098</v>
      </c>
      <c r="I8" s="76"/>
      <c r="J8" s="76" t="s">
        <v>85</v>
      </c>
      <c r="K8" s="53">
        <f t="shared" si="3"/>
        <v>2.677770155905193</v>
      </c>
      <c r="L8" s="53">
        <f t="shared" si="0"/>
        <v>0.86242115443226697</v>
      </c>
      <c r="M8" s="53">
        <f t="shared" si="1"/>
        <v>0.38568646530887857</v>
      </c>
      <c r="N8" s="53">
        <f t="shared" si="2"/>
        <v>32.206690799447436</v>
      </c>
    </row>
    <row r="9" spans="1:14" x14ac:dyDescent="0.3">
      <c r="A9" s="76" t="s">
        <v>112</v>
      </c>
      <c r="B9" s="76" t="s">
        <v>79</v>
      </c>
      <c r="C9" s="53">
        <v>1.5261029868764575</v>
      </c>
      <c r="D9" s="53">
        <v>3.2843163699827014</v>
      </c>
      <c r="E9" s="53">
        <v>5.626574268542722</v>
      </c>
      <c r="F9" s="53">
        <v>5.5757369556171907</v>
      </c>
      <c r="G9" s="53">
        <v>2.9757265940234898</v>
      </c>
      <c r="I9" s="76" t="s">
        <v>112</v>
      </c>
      <c r="J9" s="76" t="s">
        <v>79</v>
      </c>
      <c r="K9" s="53">
        <f t="shared" si="3"/>
        <v>3.7976914350085123</v>
      </c>
      <c r="L9" s="53">
        <f t="shared" si="0"/>
        <v>1.7752149536778279</v>
      </c>
      <c r="M9" s="53">
        <f t="shared" si="1"/>
        <v>0.79390026221955268</v>
      </c>
      <c r="N9" s="53">
        <f t="shared" si="2"/>
        <v>46.744581124028286</v>
      </c>
    </row>
    <row r="10" spans="1:14" x14ac:dyDescent="0.3">
      <c r="A10" s="76"/>
      <c r="B10" s="76" t="s">
        <v>80</v>
      </c>
      <c r="C10" s="53">
        <v>0</v>
      </c>
      <c r="D10" s="53">
        <v>11.916394860759956</v>
      </c>
      <c r="E10" s="53">
        <v>19.207748183722511</v>
      </c>
      <c r="F10" s="53">
        <v>20.074457472055066</v>
      </c>
      <c r="G10" s="53">
        <v>9.379981040141752</v>
      </c>
      <c r="I10" s="76"/>
      <c r="J10" s="76" t="s">
        <v>80</v>
      </c>
      <c r="K10" s="53">
        <f t="shared" si="3"/>
        <v>12.115716311335856</v>
      </c>
      <c r="L10" s="53">
        <f t="shared" si="0"/>
        <v>8.1846355324131466</v>
      </c>
      <c r="M10" s="53">
        <f t="shared" si="1"/>
        <v>3.6602802843071958</v>
      </c>
      <c r="N10" s="53">
        <f t="shared" si="2"/>
        <v>67.553872359617202</v>
      </c>
    </row>
    <row r="11" spans="1:14" x14ac:dyDescent="0.3">
      <c r="A11" s="76"/>
      <c r="B11" s="76" t="s">
        <v>81</v>
      </c>
      <c r="C11" s="53"/>
      <c r="D11" s="53"/>
      <c r="E11" s="53"/>
      <c r="F11" s="53"/>
      <c r="G11" s="53"/>
      <c r="I11" s="76"/>
      <c r="J11" s="76" t="s">
        <v>81</v>
      </c>
      <c r="K11" s="53"/>
      <c r="L11" s="53"/>
      <c r="M11" s="53"/>
      <c r="N11" s="53"/>
    </row>
    <row r="12" spans="1:14" x14ac:dyDescent="0.3">
      <c r="A12" s="76"/>
      <c r="B12" s="76" t="s">
        <v>82</v>
      </c>
      <c r="C12" s="53">
        <v>1.3626271448387437</v>
      </c>
      <c r="D12" s="53">
        <v>1.4764279138932774</v>
      </c>
      <c r="E12" s="53">
        <v>2.6835985781622318</v>
      </c>
      <c r="F12" s="53">
        <v>1.8245489791159692</v>
      </c>
      <c r="G12" s="53">
        <v>0.81019854665517554</v>
      </c>
      <c r="I12" s="76"/>
      <c r="J12" s="76" t="s">
        <v>82</v>
      </c>
      <c r="K12" s="53">
        <f t="shared" ref="K12:K26" si="4">AVERAGE(C12:G12)</f>
        <v>1.6314802325330795</v>
      </c>
      <c r="L12" s="53">
        <f t="shared" ref="L12:L26" si="5">STDEV(C12:G12)</f>
        <v>0.69192762734864866</v>
      </c>
      <c r="M12" s="53">
        <f t="shared" si="1"/>
        <v>0.30943944205234419</v>
      </c>
      <c r="N12" s="53">
        <f t="shared" si="2"/>
        <v>42.411033462191781</v>
      </c>
    </row>
    <row r="13" spans="1:14" x14ac:dyDescent="0.3">
      <c r="A13" s="76"/>
      <c r="B13" s="76" t="s">
        <v>83</v>
      </c>
      <c r="C13" s="53">
        <v>1.2545719257076566</v>
      </c>
      <c r="D13" s="53">
        <v>1.6328454741653076</v>
      </c>
      <c r="E13" s="53">
        <v>2.5834583053164053</v>
      </c>
      <c r="F13" s="53">
        <v>1.7807746792309924</v>
      </c>
      <c r="G13" s="53">
        <v>0.84614016320207908</v>
      </c>
      <c r="I13" s="76"/>
      <c r="J13" s="76" t="s">
        <v>83</v>
      </c>
      <c r="K13" s="53">
        <f t="shared" si="4"/>
        <v>1.6195581095244882</v>
      </c>
      <c r="L13" s="53">
        <f t="shared" si="5"/>
        <v>0.64935759753880462</v>
      </c>
      <c r="M13" s="53">
        <f t="shared" si="1"/>
        <v>0.29040154596054346</v>
      </c>
      <c r="N13" s="53">
        <f t="shared" si="2"/>
        <v>40.094739035295241</v>
      </c>
    </row>
    <row r="14" spans="1:14" x14ac:dyDescent="0.3">
      <c r="A14" s="76" t="s">
        <v>114</v>
      </c>
      <c r="B14" s="76" t="s">
        <v>80</v>
      </c>
      <c r="C14" s="53">
        <v>0.23492731590740862</v>
      </c>
      <c r="D14" s="53">
        <v>0.5166507064025152</v>
      </c>
      <c r="E14" s="53">
        <v>1.0578152969507975</v>
      </c>
      <c r="F14" s="53">
        <v>0.92162421024356211</v>
      </c>
      <c r="G14" s="53">
        <v>0.58196677166425903</v>
      </c>
      <c r="I14" s="76" t="s">
        <v>114</v>
      </c>
      <c r="J14" s="76" t="s">
        <v>80</v>
      </c>
      <c r="K14" s="53">
        <f t="shared" si="4"/>
        <v>0.66259686023370856</v>
      </c>
      <c r="L14" s="53">
        <f t="shared" si="5"/>
        <v>0.32939167829474958</v>
      </c>
      <c r="M14" s="53">
        <f t="shared" si="1"/>
        <v>0.14730843677796041</v>
      </c>
      <c r="N14" s="53">
        <f t="shared" si="2"/>
        <v>49.712230477302263</v>
      </c>
    </row>
    <row r="15" spans="1:14" x14ac:dyDescent="0.3">
      <c r="A15" s="76"/>
      <c r="B15" s="76" t="s">
        <v>81</v>
      </c>
      <c r="C15" s="53">
        <v>0.99711519084101263</v>
      </c>
      <c r="D15" s="53">
        <v>1.9838093712417411</v>
      </c>
      <c r="E15" s="53">
        <v>3.9798036987165641</v>
      </c>
      <c r="F15" s="53">
        <v>3.4846224181014391</v>
      </c>
      <c r="G15" s="53">
        <v>2.488211595949879</v>
      </c>
      <c r="I15" s="76"/>
      <c r="J15" s="76" t="s">
        <v>81</v>
      </c>
      <c r="K15" s="53">
        <f t="shared" si="4"/>
        <v>2.5867124549701273</v>
      </c>
      <c r="L15" s="53">
        <f t="shared" si="5"/>
        <v>1.18816660500718</v>
      </c>
      <c r="M15" s="53">
        <f t="shared" si="1"/>
        <v>0.53136425947823929</v>
      </c>
      <c r="N15" s="53">
        <f t="shared" si="2"/>
        <v>45.933462868059742</v>
      </c>
    </row>
    <row r="16" spans="1:14" x14ac:dyDescent="0.3">
      <c r="A16" s="76"/>
      <c r="B16" s="76" t="s">
        <v>82</v>
      </c>
      <c r="C16" s="53">
        <v>3.278396032076496</v>
      </c>
      <c r="D16" s="53">
        <v>9.701002216325854</v>
      </c>
      <c r="E16" s="53">
        <v>14.021293949650994</v>
      </c>
      <c r="F16" s="53">
        <v>15.450794318859399</v>
      </c>
      <c r="G16" s="53">
        <v>5.4756350921217383</v>
      </c>
      <c r="I16" s="76"/>
      <c r="J16" s="76" t="s">
        <v>82</v>
      </c>
      <c r="K16" s="53">
        <f t="shared" si="4"/>
        <v>9.5854243218068973</v>
      </c>
      <c r="L16" s="53">
        <f t="shared" si="5"/>
        <v>5.2621724640862571</v>
      </c>
      <c r="M16" s="53">
        <f t="shared" si="1"/>
        <v>2.3533150678048882</v>
      </c>
      <c r="N16" s="53">
        <f t="shared" si="2"/>
        <v>54.897647588899986</v>
      </c>
    </row>
    <row r="17" spans="1:14" x14ac:dyDescent="0.3">
      <c r="A17" s="76"/>
      <c r="B17" s="76" t="s">
        <v>83</v>
      </c>
      <c r="C17" s="53">
        <v>3.9080844239933459</v>
      </c>
      <c r="D17" s="53">
        <v>4.5696426160290144</v>
      </c>
      <c r="E17" s="53">
        <v>5.062503817149226</v>
      </c>
      <c r="F17" s="53">
        <v>5.3619833980539129</v>
      </c>
      <c r="G17" s="53">
        <v>2.8209528718429864</v>
      </c>
      <c r="I17" s="76"/>
      <c r="J17" s="76" t="s">
        <v>83</v>
      </c>
      <c r="K17" s="53">
        <f t="shared" si="4"/>
        <v>4.3446334254136971</v>
      </c>
      <c r="L17" s="53">
        <f t="shared" si="5"/>
        <v>1.0140445579452588</v>
      </c>
      <c r="M17" s="53">
        <f t="shared" si="1"/>
        <v>0.45349451275586461</v>
      </c>
      <c r="N17" s="53">
        <f t="shared" si="2"/>
        <v>23.340163798714531</v>
      </c>
    </row>
    <row r="18" spans="1:14" x14ac:dyDescent="0.3">
      <c r="A18" s="76"/>
      <c r="B18" s="76" t="s">
        <v>84</v>
      </c>
      <c r="C18" s="53">
        <v>1.7990893354279611</v>
      </c>
      <c r="D18" s="53">
        <v>0.85467989509480935</v>
      </c>
      <c r="E18" s="53">
        <v>1.0903960461933373</v>
      </c>
      <c r="F18" s="53">
        <v>1.1403012849912568</v>
      </c>
      <c r="G18" s="53">
        <v>0.73231927656854723</v>
      </c>
      <c r="I18" s="76"/>
      <c r="J18" s="76" t="s">
        <v>84</v>
      </c>
      <c r="K18" s="53">
        <f t="shared" si="4"/>
        <v>1.1233571676551823</v>
      </c>
      <c r="L18" s="53">
        <f t="shared" si="5"/>
        <v>0.41324496677490935</v>
      </c>
      <c r="M18" s="53">
        <f t="shared" si="1"/>
        <v>0.18480876741366786</v>
      </c>
      <c r="N18" s="53">
        <f t="shared" si="2"/>
        <v>36.786605246618777</v>
      </c>
    </row>
    <row r="19" spans="1:14" x14ac:dyDescent="0.3">
      <c r="A19" s="76" t="s">
        <v>115</v>
      </c>
      <c r="B19" s="76" t="s">
        <v>79</v>
      </c>
      <c r="C19" s="53">
        <v>10.770371327042453</v>
      </c>
      <c r="D19" s="53">
        <v>7.6207590269592513</v>
      </c>
      <c r="E19" s="53">
        <v>13.804537296528162</v>
      </c>
      <c r="F19" s="53">
        <v>18.336580871703738</v>
      </c>
      <c r="G19" s="53">
        <v>10.24806965045593</v>
      </c>
      <c r="I19" s="76" t="s">
        <v>115</v>
      </c>
      <c r="J19" s="76" t="s">
        <v>79</v>
      </c>
      <c r="K19" s="53">
        <f t="shared" si="4"/>
        <v>12.156063634537906</v>
      </c>
      <c r="L19" s="53">
        <f t="shared" si="5"/>
        <v>4.0940759284314927</v>
      </c>
      <c r="M19" s="53">
        <f t="shared" si="1"/>
        <v>1.8309264162036762</v>
      </c>
      <c r="N19" s="53">
        <f t="shared" si="2"/>
        <v>33.679290035956797</v>
      </c>
    </row>
    <row r="20" spans="1:14" x14ac:dyDescent="0.3">
      <c r="A20" s="76"/>
      <c r="B20" s="76" t="s">
        <v>80</v>
      </c>
      <c r="C20" s="53">
        <v>176.99141027780612</v>
      </c>
      <c r="D20" s="53">
        <v>116.19853281265574</v>
      </c>
      <c r="E20" s="53">
        <v>103.50904994170563</v>
      </c>
      <c r="F20" s="53">
        <v>151.76910705773</v>
      </c>
      <c r="G20" s="53">
        <v>295.46472652036294</v>
      </c>
      <c r="I20" s="76"/>
      <c r="J20" s="76" t="s">
        <v>80</v>
      </c>
      <c r="K20" s="53">
        <f t="shared" si="4"/>
        <v>168.7865653220521</v>
      </c>
      <c r="L20" s="53">
        <f t="shared" si="5"/>
        <v>76.535816890773091</v>
      </c>
      <c r="M20" s="53">
        <f t="shared" si="1"/>
        <v>34.227857856249045</v>
      </c>
      <c r="N20" s="53">
        <f t="shared" si="2"/>
        <v>45.344732707096341</v>
      </c>
    </row>
    <row r="21" spans="1:14" x14ac:dyDescent="0.3">
      <c r="A21" s="76"/>
      <c r="B21" s="76" t="s">
        <v>81</v>
      </c>
      <c r="C21" s="53">
        <v>5.0054934322230835</v>
      </c>
      <c r="D21" s="53">
        <v>3.2715668289397226</v>
      </c>
      <c r="E21" s="53">
        <v>3.3939707916116069</v>
      </c>
      <c r="F21" s="53">
        <v>3.8718082289547406</v>
      </c>
      <c r="G21" s="53">
        <v>6.5055085080431603</v>
      </c>
      <c r="I21" s="76"/>
      <c r="J21" s="76" t="s">
        <v>81</v>
      </c>
      <c r="K21" s="53">
        <f t="shared" si="4"/>
        <v>4.4096695579544631</v>
      </c>
      <c r="L21" s="53">
        <f t="shared" si="5"/>
        <v>1.3568127734540147</v>
      </c>
      <c r="M21" s="53">
        <f t="shared" si="1"/>
        <v>0.60678511883663977</v>
      </c>
      <c r="N21" s="53">
        <f t="shared" si="2"/>
        <v>30.769035085781049</v>
      </c>
    </row>
    <row r="22" spans="1:14" x14ac:dyDescent="0.3">
      <c r="A22" s="76"/>
      <c r="B22" s="76" t="s">
        <v>82</v>
      </c>
      <c r="C22" s="53">
        <v>3.5368075046159175</v>
      </c>
      <c r="D22" s="53">
        <v>9.996746554871013</v>
      </c>
      <c r="E22" s="53">
        <v>17.070083792642393</v>
      </c>
      <c r="F22" s="53">
        <v>13.702747999686467</v>
      </c>
      <c r="G22" s="53">
        <v>6.6525883396552814</v>
      </c>
      <c r="I22" s="76"/>
      <c r="J22" s="76" t="s">
        <v>82</v>
      </c>
      <c r="K22" s="53">
        <f t="shared" si="4"/>
        <v>10.191794838294214</v>
      </c>
      <c r="L22" s="53">
        <f t="shared" si="5"/>
        <v>5.3965390280551899</v>
      </c>
      <c r="M22" s="53">
        <f t="shared" si="1"/>
        <v>2.4134056219924096</v>
      </c>
      <c r="N22" s="53">
        <f t="shared" si="2"/>
        <v>52.949839686513947</v>
      </c>
    </row>
    <row r="23" spans="1:14" x14ac:dyDescent="0.3">
      <c r="A23" s="76"/>
      <c r="B23" s="76" t="s">
        <v>83</v>
      </c>
      <c r="C23" s="53">
        <v>3.2809419992039026</v>
      </c>
      <c r="D23" s="53">
        <v>11.273744279835761</v>
      </c>
      <c r="E23" s="53">
        <v>14.23169430751752</v>
      </c>
      <c r="F23" s="53">
        <v>12.310942666368557</v>
      </c>
      <c r="G23" s="53">
        <v>6.4453870109489131</v>
      </c>
      <c r="I23" s="76"/>
      <c r="J23" s="76" t="s">
        <v>83</v>
      </c>
      <c r="K23" s="53">
        <f t="shared" si="4"/>
        <v>9.5085420527749314</v>
      </c>
      <c r="L23" s="53">
        <f t="shared" si="5"/>
        <v>4.5123019779396554</v>
      </c>
      <c r="M23" s="53">
        <f t="shared" si="1"/>
        <v>2.017962791535965</v>
      </c>
      <c r="N23" s="53">
        <f t="shared" si="2"/>
        <v>47.455245534964057</v>
      </c>
    </row>
    <row r="24" spans="1:14" x14ac:dyDescent="0.3">
      <c r="A24" s="76"/>
      <c r="B24" s="76" t="s">
        <v>84</v>
      </c>
      <c r="C24" s="53">
        <v>0.47964242825216857</v>
      </c>
      <c r="D24" s="53">
        <v>0.41149804381110816</v>
      </c>
      <c r="E24" s="53">
        <v>0.87693642994554399</v>
      </c>
      <c r="F24" s="53">
        <v>0.68116664316625541</v>
      </c>
      <c r="G24" s="53">
        <v>0.10930916355793047</v>
      </c>
      <c r="I24" s="76"/>
      <c r="J24" s="76" t="s">
        <v>84</v>
      </c>
      <c r="K24" s="53">
        <f t="shared" si="4"/>
        <v>0.51171054174660136</v>
      </c>
      <c r="L24" s="53">
        <f t="shared" si="5"/>
        <v>0.28944045049576234</v>
      </c>
      <c r="M24" s="53">
        <f t="shared" si="1"/>
        <v>0.12944170454933746</v>
      </c>
      <c r="N24" s="53">
        <f t="shared" si="2"/>
        <v>56.563315953551921</v>
      </c>
    </row>
    <row r="25" spans="1:14" x14ac:dyDescent="0.3">
      <c r="A25" s="76"/>
      <c r="B25" s="76" t="s">
        <v>85</v>
      </c>
      <c r="C25" s="53">
        <v>0.41969865376739052</v>
      </c>
      <c r="D25" s="53">
        <v>0.45850914521647418</v>
      </c>
      <c r="E25" s="53">
        <v>0.57635370005978181</v>
      </c>
      <c r="F25" s="53">
        <v>0.41445668941765546</v>
      </c>
      <c r="G25" s="53">
        <v>0.1242007058505696</v>
      </c>
      <c r="I25" s="76"/>
      <c r="J25" s="76" t="s">
        <v>85</v>
      </c>
      <c r="K25" s="53">
        <f t="shared" si="4"/>
        <v>0.39864377886237429</v>
      </c>
      <c r="L25" s="53">
        <f t="shared" si="5"/>
        <v>0.16671610180360324</v>
      </c>
      <c r="M25" s="53">
        <f t="shared" si="1"/>
        <v>7.4557707315326432E-2</v>
      </c>
      <c r="N25" s="53">
        <f t="shared" si="2"/>
        <v>41.820821155009028</v>
      </c>
    </row>
    <row r="26" spans="1:14" x14ac:dyDescent="0.3">
      <c r="A26" s="76" t="s">
        <v>116</v>
      </c>
      <c r="B26" s="76" t="s">
        <v>79</v>
      </c>
      <c r="C26" s="53">
        <v>1.2121439859701999</v>
      </c>
      <c r="D26" s="53">
        <v>0.42635815177813524</v>
      </c>
      <c r="E26" s="53">
        <v>0.77609877787586556</v>
      </c>
      <c r="F26" s="53">
        <v>0.9301469722568364</v>
      </c>
      <c r="G26" s="53">
        <v>0.94218364887351391</v>
      </c>
      <c r="I26" s="76" t="s">
        <v>116</v>
      </c>
      <c r="J26" s="76" t="s">
        <v>79</v>
      </c>
      <c r="K26" s="53">
        <f t="shared" si="4"/>
        <v>0.85738630735091026</v>
      </c>
      <c r="L26" s="53">
        <f t="shared" si="5"/>
        <v>0.28754592997068545</v>
      </c>
      <c r="M26" s="53">
        <f t="shared" si="1"/>
        <v>0.12859444921356936</v>
      </c>
      <c r="N26" s="53">
        <f t="shared" si="2"/>
        <v>33.537499666763267</v>
      </c>
    </row>
    <row r="27" spans="1:14" x14ac:dyDescent="0.3">
      <c r="A27" s="76" t="s">
        <v>117</v>
      </c>
      <c r="B27" s="76" t="s">
        <v>81</v>
      </c>
      <c r="C27" s="53"/>
      <c r="D27" s="53"/>
      <c r="E27" s="53"/>
      <c r="F27" s="53"/>
      <c r="G27" s="53"/>
      <c r="I27" s="76" t="s">
        <v>117</v>
      </c>
      <c r="J27" s="76" t="s">
        <v>81</v>
      </c>
      <c r="K27" s="53"/>
      <c r="L27" s="53"/>
      <c r="M27" s="53"/>
      <c r="N27" s="53"/>
    </row>
    <row r="28" spans="1:14" x14ac:dyDescent="0.3">
      <c r="A28" s="76"/>
      <c r="B28" s="76" t="s">
        <v>84</v>
      </c>
      <c r="C28" s="53">
        <v>0.72861165652839865</v>
      </c>
      <c r="D28" s="53">
        <v>3.0829484567314123</v>
      </c>
      <c r="E28" s="53">
        <v>2.9434789734529874</v>
      </c>
      <c r="F28" s="53">
        <v>2.7898382093462644</v>
      </c>
      <c r="G28" s="53">
        <v>1.0101462805040884</v>
      </c>
      <c r="I28" s="76"/>
      <c r="J28" s="76" t="s">
        <v>84</v>
      </c>
      <c r="K28" s="53">
        <f>AVERAGE(C28:G28)</f>
        <v>2.1110047153126303</v>
      </c>
      <c r="L28" s="53">
        <f>STDEV(C28:G28)</f>
        <v>1.1425194530111211</v>
      </c>
      <c r="M28" s="53">
        <f t="shared" si="1"/>
        <v>0.51095023250974869</v>
      </c>
      <c r="N28" s="53">
        <f t="shared" si="2"/>
        <v>54.122070155675573</v>
      </c>
    </row>
    <row r="29" spans="1:14" x14ac:dyDescent="0.3">
      <c r="A29" s="76"/>
      <c r="D29" s="53"/>
      <c r="E29" s="53"/>
      <c r="F29" s="53"/>
      <c r="G29" s="53"/>
      <c r="I29" s="76"/>
      <c r="J29" s="53"/>
      <c r="K29" s="53"/>
      <c r="L29" s="53"/>
      <c r="M29" s="53"/>
      <c r="N29" s="53"/>
    </row>
    <row r="30" spans="1:14" x14ac:dyDescent="0.3">
      <c r="A30" s="76" t="s">
        <v>118</v>
      </c>
      <c r="C30" s="53">
        <f>SUM(C2:C28)</f>
        <v>253.58528954856669</v>
      </c>
      <c r="D30" s="53">
        <f t="shared" ref="D30:F30" si="6">SUM(D2:D28)</f>
        <v>233.517638206752</v>
      </c>
      <c r="E30" s="53">
        <f t="shared" si="6"/>
        <v>291.33507684415486</v>
      </c>
      <c r="F30" s="53">
        <f t="shared" si="6"/>
        <v>332.38643430420001</v>
      </c>
      <c r="G30" s="53">
        <f>SUM(G2:G28)</f>
        <v>390.41337244443986</v>
      </c>
      <c r="I30" s="76" t="s">
        <v>118</v>
      </c>
      <c r="K30" s="53">
        <f>AVERAGE(C30:G30)</f>
        <v>300.24756226962268</v>
      </c>
      <c r="L30" s="53">
        <f>STDEV(C30:G30)</f>
        <v>62.992982302646041</v>
      </c>
      <c r="M30" s="53">
        <f>_xlfn.STDEV.S(C30:G30)/SQRT(COUNT(C30:G30))</f>
        <v>28.171318106831553</v>
      </c>
      <c r="N30" s="53">
        <f>_xlfn.STDEV.S(C30:G30)/K30*100</f>
        <v>20.980347625962828</v>
      </c>
    </row>
    <row r="31" spans="1:14" x14ac:dyDescent="0.3">
      <c r="M31" s="53"/>
      <c r="N31" s="53"/>
    </row>
    <row r="32" spans="1:14" x14ac:dyDescent="0.3">
      <c r="M32" s="53"/>
      <c r="N32" s="53"/>
    </row>
    <row r="33" spans="1:14" x14ac:dyDescent="0.3">
      <c r="A33" s="52" t="s">
        <v>76</v>
      </c>
      <c r="B33" s="52"/>
      <c r="C33" s="52" t="s">
        <v>86</v>
      </c>
      <c r="D33" s="52" t="s">
        <v>87</v>
      </c>
      <c r="E33" s="52" t="s">
        <v>88</v>
      </c>
      <c r="F33" s="52" t="s">
        <v>89</v>
      </c>
      <c r="G33" s="52" t="s">
        <v>90</v>
      </c>
      <c r="H33" s="52"/>
      <c r="I33" s="52" t="s">
        <v>76</v>
      </c>
      <c r="J33" s="52" t="s">
        <v>77</v>
      </c>
      <c r="K33" s="52" t="s">
        <v>78</v>
      </c>
      <c r="L33" s="77" t="s">
        <v>6</v>
      </c>
      <c r="M33" s="77" t="s">
        <v>7</v>
      </c>
      <c r="N33" s="52"/>
    </row>
    <row r="34" spans="1:14" x14ac:dyDescent="0.3">
      <c r="A34" s="76" t="s">
        <v>113</v>
      </c>
      <c r="C34" s="53">
        <f>SUM(C2:C8)</f>
        <v>36.799253927487996</v>
      </c>
      <c r="D34" s="53">
        <f>SUM(D2:D8)</f>
        <v>44.841205482058179</v>
      </c>
      <c r="E34" s="53">
        <f>SUM(E2:E8)</f>
        <v>78.839680688410553</v>
      </c>
      <c r="F34" s="53">
        <f>SUM(F2:F8)</f>
        <v>71.964795249300693</v>
      </c>
      <c r="G34" s="53">
        <f>SUM(G2:G8)</f>
        <v>36.800120664017562</v>
      </c>
      <c r="I34" s="76" t="s">
        <v>113</v>
      </c>
      <c r="J34" s="53">
        <f t="shared" ref="J34:J39" si="7">AVERAGE(D34:G34)</f>
        <v>58.111450520946747</v>
      </c>
      <c r="K34" s="53">
        <f t="shared" ref="K34:K39" si="8">STDEV(D34:G34)</f>
        <v>20.427488585245094</v>
      </c>
      <c r="L34" s="53">
        <f t="shared" ref="L34:L39" si="9">_xlfn.STDEV.S(C34:G34)/SQRT(COUNT(C34:G34))</f>
        <v>8.9866975263762576</v>
      </c>
      <c r="M34" s="53">
        <f t="shared" ref="M34:M39" si="10">_xlfn.STDEV.S(C34:G34)/J34*100</f>
        <v>34.579874331244177</v>
      </c>
    </row>
    <row r="35" spans="1:14" x14ac:dyDescent="0.3">
      <c r="A35" s="76" t="s">
        <v>112</v>
      </c>
      <c r="C35" s="53">
        <f>SUM(C9:C13)</f>
        <v>4.1433020574228578</v>
      </c>
      <c r="D35" s="53">
        <f>SUM(D9:D13)</f>
        <v>18.309984618801241</v>
      </c>
      <c r="E35" s="53">
        <f>SUM(E9:E13)</f>
        <v>30.101379335743871</v>
      </c>
      <c r="F35" s="53">
        <f>SUM(F9:F13)</f>
        <v>29.255518086019222</v>
      </c>
      <c r="G35" s="53">
        <f>SUM(G9:G13)</f>
        <v>14.012046344022497</v>
      </c>
      <c r="I35" s="76" t="s">
        <v>112</v>
      </c>
      <c r="J35" s="53">
        <f t="shared" si="7"/>
        <v>22.919732096146706</v>
      </c>
      <c r="K35" s="53">
        <f t="shared" si="8"/>
        <v>8.0065572802748903</v>
      </c>
      <c r="L35" s="53">
        <f t="shared" si="9"/>
        <v>4.8701044056890668</v>
      </c>
      <c r="M35" s="53">
        <f t="shared" si="10"/>
        <v>47.513140480698681</v>
      </c>
    </row>
    <row r="36" spans="1:14" x14ac:dyDescent="0.3">
      <c r="A36" s="76" t="s">
        <v>119</v>
      </c>
      <c r="C36" s="53">
        <f>SUM(C14:C18)</f>
        <v>10.217612298246225</v>
      </c>
      <c r="D36" s="53">
        <f>SUM(D14:D18)</f>
        <v>17.625784805093932</v>
      </c>
      <c r="E36" s="53">
        <f>SUM(E14:E18)</f>
        <v>25.21181280866092</v>
      </c>
      <c r="F36" s="53">
        <f>SUM(F14:F18)</f>
        <v>26.359325630249568</v>
      </c>
      <c r="G36" s="53">
        <f>SUM(G14:G18)</f>
        <v>12.09908560814741</v>
      </c>
      <c r="I36" s="76" t="s">
        <v>119</v>
      </c>
      <c r="J36" s="53">
        <f t="shared" si="7"/>
        <v>20.324002213037957</v>
      </c>
      <c r="K36" s="53">
        <f t="shared" si="8"/>
        <v>6.7142994548193808</v>
      </c>
      <c r="L36" s="53">
        <f t="shared" si="9"/>
        <v>3.2936055106433657</v>
      </c>
      <c r="M36" s="53">
        <f t="shared" si="10"/>
        <v>36.236592260071497</v>
      </c>
    </row>
    <row r="37" spans="1:14" x14ac:dyDescent="0.3">
      <c r="A37" s="76" t="s">
        <v>115</v>
      </c>
      <c r="C37" s="53">
        <f>SUM(C19:C25)</f>
        <v>200.48436562291104</v>
      </c>
      <c r="D37" s="53">
        <f>SUM(D19:D25)</f>
        <v>149.2313566922891</v>
      </c>
      <c r="E37" s="53">
        <f>SUM(E19:E25)</f>
        <v>153.46262626001064</v>
      </c>
      <c r="F37" s="53">
        <f>SUM(F19:F25)</f>
        <v>201.0868101570274</v>
      </c>
      <c r="G37" s="53">
        <f>SUM(G19:G25)</f>
        <v>325.54978989887474</v>
      </c>
      <c r="I37" s="76" t="s">
        <v>115</v>
      </c>
      <c r="J37" s="53">
        <f t="shared" si="7"/>
        <v>207.33264575205047</v>
      </c>
      <c r="K37" s="53">
        <f t="shared" si="8"/>
        <v>82.243626750019885</v>
      </c>
      <c r="L37" s="53">
        <f t="shared" si="9"/>
        <v>31.882253351646515</v>
      </c>
      <c r="M37" s="53">
        <f t="shared" si="10"/>
        <v>34.384785623875672</v>
      </c>
    </row>
    <row r="38" spans="1:14" x14ac:dyDescent="0.3">
      <c r="A38" s="76" t="s">
        <v>116</v>
      </c>
      <c r="C38" s="53">
        <f>C26</f>
        <v>1.2121439859701999</v>
      </c>
      <c r="D38" s="53">
        <f>D26</f>
        <v>0.42635815177813524</v>
      </c>
      <c r="E38" s="53">
        <f>E26</f>
        <v>0.77609877787586556</v>
      </c>
      <c r="F38" s="53">
        <f>F26</f>
        <v>0.9301469722568364</v>
      </c>
      <c r="G38" s="53">
        <f>G26</f>
        <v>0.94218364887351391</v>
      </c>
      <c r="I38" s="76" t="s">
        <v>116</v>
      </c>
      <c r="J38" s="53">
        <f t="shared" si="7"/>
        <v>0.76869688769608779</v>
      </c>
      <c r="K38" s="53">
        <f t="shared" si="8"/>
        <v>0.24042627712505507</v>
      </c>
      <c r="L38" s="53">
        <f t="shared" si="9"/>
        <v>0.12859444921356936</v>
      </c>
      <c r="M38" s="53">
        <f t="shared" si="10"/>
        <v>37.40693302824581</v>
      </c>
    </row>
    <row r="39" spans="1:14" x14ac:dyDescent="0.3">
      <c r="A39" s="76" t="s">
        <v>117</v>
      </c>
      <c r="C39" s="53">
        <f>C27+C28</f>
        <v>0.72861165652839865</v>
      </c>
      <c r="D39" s="53">
        <f>D27+D28</f>
        <v>3.0829484567314123</v>
      </c>
      <c r="E39" s="53">
        <f>E27+E28</f>
        <v>2.9434789734529874</v>
      </c>
      <c r="F39" s="53">
        <f>F27+F28</f>
        <v>2.7898382093462644</v>
      </c>
      <c r="G39" s="53">
        <f>G27+G28</f>
        <v>1.0101462805040884</v>
      </c>
      <c r="I39" s="76" t="s">
        <v>117</v>
      </c>
      <c r="J39" s="53">
        <f t="shared" si="7"/>
        <v>2.4566029800086882</v>
      </c>
      <c r="K39" s="53">
        <f t="shared" si="8"/>
        <v>0.97170633266379969</v>
      </c>
      <c r="L39" s="53">
        <f t="shared" si="9"/>
        <v>0.51095023250974869</v>
      </c>
      <c r="M39" s="53">
        <f t="shared" si="10"/>
        <v>46.508103356899795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435F-7527-4EB2-AA2B-87F86371819A}">
  <dimension ref="A1:O41"/>
  <sheetViews>
    <sheetView zoomScale="70" zoomScaleNormal="70" workbookViewId="0">
      <selection activeCell="E34" sqref="E34"/>
    </sheetView>
  </sheetViews>
  <sheetFormatPr baseColWidth="10" defaultRowHeight="14.4" x14ac:dyDescent="0.3"/>
  <cols>
    <col min="1" max="1" width="24.5546875" style="22" customWidth="1"/>
    <col min="2" max="7" width="11.5546875" style="22"/>
    <col min="8" max="8" width="23.5546875" style="22" customWidth="1"/>
    <col min="9" max="9" width="27.109375" style="22" customWidth="1"/>
    <col min="10" max="11" width="11.5546875" style="22"/>
    <col min="12" max="12" width="15.88671875" style="22" bestFit="1" customWidth="1"/>
    <col min="13" max="14" width="15.88671875" style="22" customWidth="1"/>
    <col min="15" max="16384" width="11.5546875" style="22"/>
  </cols>
  <sheetData>
    <row r="1" spans="1:15" x14ac:dyDescent="0.3">
      <c r="A1" s="52" t="s">
        <v>76</v>
      </c>
      <c r="B1" s="52"/>
      <c r="C1" s="52" t="s">
        <v>91</v>
      </c>
      <c r="D1" s="52" t="s">
        <v>92</v>
      </c>
      <c r="E1" s="52" t="s">
        <v>93</v>
      </c>
      <c r="F1" s="52" t="s">
        <v>94</v>
      </c>
      <c r="G1" s="52" t="s">
        <v>95</v>
      </c>
      <c r="H1" s="52"/>
      <c r="I1" s="52" t="s">
        <v>76</v>
      </c>
      <c r="J1" s="52"/>
      <c r="K1" s="52" t="s">
        <v>77</v>
      </c>
      <c r="L1" s="52" t="s">
        <v>78</v>
      </c>
      <c r="M1" s="52" t="s">
        <v>6</v>
      </c>
      <c r="N1" s="52" t="s">
        <v>7</v>
      </c>
      <c r="O1" s="52"/>
    </row>
    <row r="2" spans="1:15" x14ac:dyDescent="0.3">
      <c r="A2" s="76" t="s">
        <v>113</v>
      </c>
      <c r="B2" s="76" t="s">
        <v>79</v>
      </c>
      <c r="C2" s="53">
        <v>9.9281579889510461</v>
      </c>
      <c r="D2" s="53">
        <v>39.965682885072631</v>
      </c>
      <c r="E2" s="53">
        <v>29.04182102685979</v>
      </c>
      <c r="F2" s="53">
        <v>27.764112967346829</v>
      </c>
      <c r="G2" s="53">
        <v>15.59208942498822</v>
      </c>
      <c r="I2" s="76" t="s">
        <v>113</v>
      </c>
      <c r="J2" s="76" t="s">
        <v>79</v>
      </c>
      <c r="K2" s="53">
        <f>AVERAGE(C2:G2)</f>
        <v>24.458372858643706</v>
      </c>
      <c r="L2" s="53">
        <f>STDEV(C2:G2)</f>
        <v>11.854858762530089</v>
      </c>
      <c r="M2" s="53">
        <f>_xlfn.STDEV.S(C2:G2)/SQRT(COUNT(C2:G2))</f>
        <v>5.3016540113352626</v>
      </c>
      <c r="N2" s="53">
        <f>_xlfn.STDEV.S(C2:G2)/K2*100</f>
        <v>48.469531603941206</v>
      </c>
    </row>
    <row r="3" spans="1:15" x14ac:dyDescent="0.3">
      <c r="A3" s="76"/>
      <c r="B3" s="76" t="s">
        <v>80</v>
      </c>
      <c r="C3" s="53">
        <v>2.2054553084869086</v>
      </c>
      <c r="D3" s="53">
        <v>5.0740082863673432</v>
      </c>
      <c r="E3" s="53">
        <v>2.8006397494597479</v>
      </c>
      <c r="F3" s="53">
        <v>4.6315813638948766</v>
      </c>
      <c r="G3" s="53">
        <v>2.3473126812405125</v>
      </c>
      <c r="I3" s="76"/>
      <c r="J3" s="76" t="s">
        <v>80</v>
      </c>
      <c r="K3" s="53">
        <f t="shared" ref="K3:K28" si="0">AVERAGE(C3:G3)</f>
        <v>3.4117994778898781</v>
      </c>
      <c r="L3" s="53">
        <f t="shared" ref="L3:L28" si="1">STDEV(C3:G3)</f>
        <v>1.3428254336802432</v>
      </c>
      <c r="M3" s="53">
        <f t="shared" ref="M3:M27" si="2">_xlfn.STDEV.S(C3:G3)/SQRT(COUNT(C3:G3))</f>
        <v>0.60052979032493181</v>
      </c>
      <c r="N3" s="53">
        <f t="shared" ref="N3:N27" si="3">_xlfn.STDEV.S(C3:G3)/K3*100</f>
        <v>39.358275372934607</v>
      </c>
    </row>
    <row r="4" spans="1:15" x14ac:dyDescent="0.3">
      <c r="A4" s="76"/>
      <c r="B4" s="76" t="s">
        <v>81</v>
      </c>
      <c r="C4" s="53">
        <v>2.3819998455036941</v>
      </c>
      <c r="D4" s="53">
        <v>6.3450269693319257</v>
      </c>
      <c r="E4" s="53">
        <v>3.2587516689167071</v>
      </c>
      <c r="F4" s="53">
        <v>7.5635801691093496</v>
      </c>
      <c r="G4" s="53">
        <v>4.0518935929305071</v>
      </c>
      <c r="I4" s="76"/>
      <c r="J4" s="76" t="s">
        <v>81</v>
      </c>
      <c r="K4" s="53">
        <f t="shared" si="0"/>
        <v>4.7202504491584367</v>
      </c>
      <c r="L4" s="53">
        <f t="shared" si="1"/>
        <v>2.1664785998406448</v>
      </c>
      <c r="M4" s="53">
        <f t="shared" si="2"/>
        <v>0.96887868420844936</v>
      </c>
      <c r="N4" s="53">
        <f t="shared" si="3"/>
        <v>45.897534954462039</v>
      </c>
    </row>
    <row r="5" spans="1:15" x14ac:dyDescent="0.3">
      <c r="A5" s="76"/>
      <c r="B5" s="76" t="s">
        <v>82</v>
      </c>
      <c r="C5" s="53">
        <v>6.5376580555287775</v>
      </c>
      <c r="D5" s="53">
        <v>22.170271634540626</v>
      </c>
      <c r="E5" s="53">
        <v>14.796595171331846</v>
      </c>
      <c r="F5" s="53">
        <v>19.073597075739578</v>
      </c>
      <c r="G5" s="53">
        <v>11.358514876899106</v>
      </c>
      <c r="I5" s="76"/>
      <c r="J5" s="76" t="s">
        <v>82</v>
      </c>
      <c r="K5" s="53">
        <f t="shared" si="0"/>
        <v>14.787327362807986</v>
      </c>
      <c r="L5" s="53">
        <f t="shared" si="1"/>
        <v>6.1784678280049485</v>
      </c>
      <c r="M5" s="53">
        <f t="shared" si="2"/>
        <v>2.7630948120429086</v>
      </c>
      <c r="N5" s="53">
        <f t="shared" si="3"/>
        <v>41.782180622744463</v>
      </c>
    </row>
    <row r="6" spans="1:15" x14ac:dyDescent="0.3">
      <c r="A6" s="76"/>
      <c r="B6" s="76" t="s">
        <v>83</v>
      </c>
      <c r="C6" s="53">
        <v>6.3868146413479083</v>
      </c>
      <c r="D6" s="53">
        <v>20.952647247467148</v>
      </c>
      <c r="E6" s="53">
        <v>10.156170766313112</v>
      </c>
      <c r="F6" s="53">
        <v>18.056649089183225</v>
      </c>
      <c r="G6" s="53">
        <v>11.475622903801018</v>
      </c>
      <c r="I6" s="76"/>
      <c r="J6" s="76" t="s">
        <v>83</v>
      </c>
      <c r="K6" s="53">
        <f t="shared" si="0"/>
        <v>13.405580929622483</v>
      </c>
      <c r="L6" s="53">
        <f t="shared" si="1"/>
        <v>5.9610638654332417</v>
      </c>
      <c r="M6" s="53">
        <f t="shared" si="2"/>
        <v>2.6658688042652772</v>
      </c>
      <c r="N6" s="53">
        <f t="shared" si="3"/>
        <v>44.467031281434458</v>
      </c>
    </row>
    <row r="7" spans="1:15" x14ac:dyDescent="0.3">
      <c r="A7" s="76"/>
      <c r="B7" s="76" t="s">
        <v>84</v>
      </c>
      <c r="C7" s="53">
        <v>3.9943044791318827</v>
      </c>
      <c r="D7" s="53">
        <v>9.1084731929535803</v>
      </c>
      <c r="E7" s="53">
        <v>6.1276110768864926</v>
      </c>
      <c r="F7" s="53">
        <v>14.538707901454918</v>
      </c>
      <c r="G7" s="53">
        <v>6.5385160617170417</v>
      </c>
      <c r="I7" s="76"/>
      <c r="J7" s="76" t="s">
        <v>84</v>
      </c>
      <c r="K7" s="53">
        <f t="shared" si="0"/>
        <v>8.0615225424287829</v>
      </c>
      <c r="L7" s="53">
        <f t="shared" si="1"/>
        <v>4.0512917974107747</v>
      </c>
      <c r="M7" s="53">
        <f t="shared" si="2"/>
        <v>1.8117927711395596</v>
      </c>
      <c r="N7" s="53">
        <f t="shared" si="3"/>
        <v>50.25467306068213</v>
      </c>
    </row>
    <row r="8" spans="1:15" x14ac:dyDescent="0.3">
      <c r="A8" s="76"/>
      <c r="B8" s="76" t="s">
        <v>85</v>
      </c>
      <c r="C8" s="53">
        <v>0.75457120292268898</v>
      </c>
      <c r="D8" s="53">
        <v>0.55518026940452903</v>
      </c>
      <c r="E8" s="53">
        <v>0.76585515855568131</v>
      </c>
      <c r="F8" s="53">
        <v>4.184567928413415</v>
      </c>
      <c r="G8" s="53">
        <v>1.0502420726557662</v>
      </c>
      <c r="I8" s="76"/>
      <c r="J8" s="76" t="s">
        <v>85</v>
      </c>
      <c r="K8" s="53">
        <f t="shared" si="0"/>
        <v>1.462083326390416</v>
      </c>
      <c r="L8" s="53">
        <f t="shared" si="1"/>
        <v>1.5320995274329219</v>
      </c>
      <c r="M8" s="53">
        <f t="shared" si="2"/>
        <v>0.68517573832706336</v>
      </c>
      <c r="N8" s="53">
        <f t="shared" si="3"/>
        <v>104.78879690225054</v>
      </c>
    </row>
    <row r="9" spans="1:15" x14ac:dyDescent="0.3">
      <c r="A9" s="76" t="s">
        <v>112</v>
      </c>
      <c r="B9" s="76" t="s">
        <v>79</v>
      </c>
      <c r="C9" s="53">
        <v>4.7816212889924907</v>
      </c>
      <c r="D9" s="53">
        <v>24.712870618494698</v>
      </c>
      <c r="E9" s="53">
        <v>16.944053247585678</v>
      </c>
      <c r="F9" s="53">
        <v>11.516256247604582</v>
      </c>
      <c r="G9" s="53">
        <v>8.1709430613098704</v>
      </c>
      <c r="I9" s="76" t="s">
        <v>112</v>
      </c>
      <c r="J9" s="76" t="s">
        <v>79</v>
      </c>
      <c r="K9" s="53">
        <f t="shared" si="0"/>
        <v>13.225148892797463</v>
      </c>
      <c r="L9" s="53">
        <f t="shared" si="1"/>
        <v>7.8351207569375294</v>
      </c>
      <c r="M9" s="53">
        <f t="shared" si="2"/>
        <v>3.5039725248863842</v>
      </c>
      <c r="N9" s="53">
        <f t="shared" si="3"/>
        <v>59.244102432787038</v>
      </c>
    </row>
    <row r="10" spans="1:15" x14ac:dyDescent="0.3">
      <c r="A10" s="76"/>
      <c r="B10" s="76" t="s">
        <v>80</v>
      </c>
      <c r="C10" s="53">
        <v>3.6748179263961425</v>
      </c>
      <c r="D10" s="53">
        <v>18.970068342782188</v>
      </c>
      <c r="E10" s="53">
        <v>13.558113433156119</v>
      </c>
      <c r="F10" s="53">
        <v>5.060507747375647</v>
      </c>
      <c r="G10" s="53">
        <v>7.0629872446879842</v>
      </c>
      <c r="I10" s="76"/>
      <c r="J10" s="76" t="s">
        <v>80</v>
      </c>
      <c r="K10" s="53">
        <f t="shared" si="0"/>
        <v>9.6652989388796158</v>
      </c>
      <c r="L10" s="53">
        <f t="shared" si="1"/>
        <v>6.4341807788298659</v>
      </c>
      <c r="M10" s="53">
        <f t="shared" si="2"/>
        <v>2.8774531201972238</v>
      </c>
      <c r="N10" s="53">
        <f t="shared" si="3"/>
        <v>66.569909730859351</v>
      </c>
    </row>
    <row r="11" spans="1:15" x14ac:dyDescent="0.3">
      <c r="A11" s="76"/>
      <c r="B11" s="76" t="s">
        <v>81</v>
      </c>
      <c r="C11" s="53">
        <v>1.326978560889096</v>
      </c>
      <c r="D11" s="53">
        <v>3.3323679380588609</v>
      </c>
      <c r="E11" s="53">
        <v>2.182874561095979</v>
      </c>
      <c r="F11" s="53">
        <v>2.7939673229529518</v>
      </c>
      <c r="G11" s="53">
        <v>1.86139829775434</v>
      </c>
      <c r="I11" s="76"/>
      <c r="J11" s="76" t="s">
        <v>81</v>
      </c>
      <c r="K11" s="53">
        <f t="shared" si="0"/>
        <v>2.2995173361502457</v>
      </c>
      <c r="L11" s="53">
        <f t="shared" si="1"/>
        <v>0.78464110481734795</v>
      </c>
      <c r="M11" s="53">
        <f t="shared" si="2"/>
        <v>0.35090216966242554</v>
      </c>
      <c r="N11" s="53">
        <f t="shared" si="3"/>
        <v>34.121991275393505</v>
      </c>
    </row>
    <row r="12" spans="1:15" x14ac:dyDescent="0.3">
      <c r="A12" s="76"/>
      <c r="B12" s="76" t="s">
        <v>82</v>
      </c>
      <c r="C12" s="53">
        <v>1.616171765123525</v>
      </c>
      <c r="D12" s="53">
        <v>7.3917489467691819</v>
      </c>
      <c r="E12" s="53">
        <v>6.6562224194730231</v>
      </c>
      <c r="F12" s="53">
        <v>3.5827043844362292</v>
      </c>
      <c r="G12" s="53">
        <v>2.6709466016086076</v>
      </c>
      <c r="I12" s="76"/>
      <c r="J12" s="76" t="s">
        <v>82</v>
      </c>
      <c r="K12" s="53">
        <f t="shared" si="0"/>
        <v>4.3835588234821135</v>
      </c>
      <c r="L12" s="53">
        <f t="shared" si="1"/>
        <v>2.5222533191674454</v>
      </c>
      <c r="M12" s="53">
        <f t="shared" si="2"/>
        <v>1.1279859756265762</v>
      </c>
      <c r="N12" s="53">
        <f t="shared" si="3"/>
        <v>57.538940863667356</v>
      </c>
    </row>
    <row r="13" spans="1:15" x14ac:dyDescent="0.3">
      <c r="A13" s="76"/>
      <c r="B13" s="76" t="s">
        <v>83</v>
      </c>
      <c r="C13" s="53">
        <v>1.4937039886764476</v>
      </c>
      <c r="D13" s="53">
        <v>4.5360327170892534</v>
      </c>
      <c r="E13" s="53">
        <v>5.0121552884985503</v>
      </c>
      <c r="F13" s="53">
        <v>3.5952718272400599</v>
      </c>
      <c r="G13" s="53">
        <v>1.9905694785670935</v>
      </c>
      <c r="I13" s="76"/>
      <c r="J13" s="76" t="s">
        <v>83</v>
      </c>
      <c r="K13" s="53">
        <f t="shared" si="0"/>
        <v>3.3255466600142811</v>
      </c>
      <c r="L13" s="53">
        <f t="shared" si="1"/>
        <v>1.5427644403314038</v>
      </c>
      <c r="M13" s="53">
        <f t="shared" si="2"/>
        <v>0.68994523237008742</v>
      </c>
      <c r="N13" s="53">
        <f t="shared" si="3"/>
        <v>46.391303387238551</v>
      </c>
    </row>
    <row r="14" spans="1:15" x14ac:dyDescent="0.3">
      <c r="A14" s="76" t="s">
        <v>114</v>
      </c>
      <c r="B14" s="76" t="s">
        <v>80</v>
      </c>
      <c r="C14" s="53">
        <v>0.96900511884765261</v>
      </c>
      <c r="D14" s="53">
        <v>4.9078138826511157</v>
      </c>
      <c r="E14" s="53">
        <v>2.9166569777624227</v>
      </c>
      <c r="F14" s="53">
        <v>1.0772847769935872</v>
      </c>
      <c r="G14" s="53">
        <v>1.5948863738638204</v>
      </c>
      <c r="I14" s="76" t="s">
        <v>114</v>
      </c>
      <c r="J14" s="76" t="s">
        <v>80</v>
      </c>
      <c r="K14" s="53">
        <f t="shared" si="0"/>
        <v>2.2931294260237198</v>
      </c>
      <c r="L14" s="53">
        <f t="shared" si="1"/>
        <v>1.6541227408225665</v>
      </c>
      <c r="M14" s="53">
        <f t="shared" si="2"/>
        <v>0.73974617832150502</v>
      </c>
      <c r="N14" s="53">
        <f t="shared" si="3"/>
        <v>72.133858736914419</v>
      </c>
    </row>
    <row r="15" spans="1:15" x14ac:dyDescent="0.3">
      <c r="A15" s="76"/>
      <c r="B15" s="76" t="s">
        <v>81</v>
      </c>
      <c r="C15" s="53">
        <v>0.51923364645232428</v>
      </c>
      <c r="D15" s="53">
        <v>3.3852259344963604</v>
      </c>
      <c r="E15" s="53">
        <v>2.0348726764346856</v>
      </c>
      <c r="F15" s="53">
        <v>0.17913795640814201</v>
      </c>
      <c r="G15" s="53">
        <v>0.90413242682580652</v>
      </c>
      <c r="I15" s="76"/>
      <c r="J15" s="76" t="s">
        <v>81</v>
      </c>
      <c r="K15" s="53">
        <f t="shared" si="0"/>
        <v>1.4045205281234636</v>
      </c>
      <c r="L15" s="53">
        <f t="shared" si="1"/>
        <v>1.3092193570557931</v>
      </c>
      <c r="M15" s="53">
        <f t="shared" si="2"/>
        <v>0.58550069596706444</v>
      </c>
      <c r="N15" s="53">
        <f t="shared" si="3"/>
        <v>93.214682935606547</v>
      </c>
    </row>
    <row r="16" spans="1:15" x14ac:dyDescent="0.3">
      <c r="A16" s="76"/>
      <c r="B16" s="76" t="s">
        <v>82</v>
      </c>
      <c r="C16" s="53">
        <v>12.964120950611902</v>
      </c>
      <c r="D16" s="53">
        <v>66.611740123468806</v>
      </c>
      <c r="E16" s="53">
        <v>56.137141378795832</v>
      </c>
      <c r="F16" s="53">
        <v>22.139177302017838</v>
      </c>
      <c r="G16" s="53">
        <v>29.931714793541261</v>
      </c>
      <c r="I16" s="76"/>
      <c r="J16" s="76" t="s">
        <v>82</v>
      </c>
      <c r="K16" s="53">
        <f t="shared" si="0"/>
        <v>37.556778909687125</v>
      </c>
      <c r="L16" s="53">
        <f t="shared" si="1"/>
        <v>22.858606192296762</v>
      </c>
      <c r="M16" s="53">
        <f t="shared" si="2"/>
        <v>10.222679463374638</v>
      </c>
      <c r="N16" s="53">
        <f t="shared" si="3"/>
        <v>60.864128543251553</v>
      </c>
    </row>
    <row r="17" spans="1:14" x14ac:dyDescent="0.3">
      <c r="A17" s="76"/>
      <c r="B17" s="76" t="s">
        <v>83</v>
      </c>
      <c r="C17" s="53">
        <v>4.9802380419264525</v>
      </c>
      <c r="D17" s="53">
        <v>15.859666726728726</v>
      </c>
      <c r="E17" s="53">
        <v>14.580707576510839</v>
      </c>
      <c r="F17" s="53">
        <v>10.297372527470246</v>
      </c>
      <c r="G17" s="53">
        <v>9.2066414993444212</v>
      </c>
      <c r="I17" s="76"/>
      <c r="J17" s="76" t="s">
        <v>83</v>
      </c>
      <c r="K17" s="53">
        <f t="shared" si="0"/>
        <v>10.984925274396137</v>
      </c>
      <c r="L17" s="53">
        <f t="shared" si="1"/>
        <v>4.36989832019845</v>
      </c>
      <c r="M17" s="53">
        <f t="shared" si="2"/>
        <v>1.9542779397451753</v>
      </c>
      <c r="N17" s="53">
        <f t="shared" si="3"/>
        <v>39.780865240693885</v>
      </c>
    </row>
    <row r="18" spans="1:14" x14ac:dyDescent="0.3">
      <c r="A18" s="76"/>
      <c r="B18" s="76" t="s">
        <v>84</v>
      </c>
      <c r="C18" s="53">
        <v>0.85916999720986476</v>
      </c>
      <c r="D18" s="53">
        <v>0.79687697358079101</v>
      </c>
      <c r="E18" s="53">
        <v>1.0554973106921477</v>
      </c>
      <c r="F18" s="53">
        <v>2.0866843846294203</v>
      </c>
      <c r="G18" s="53">
        <v>0.85725231675170221</v>
      </c>
      <c r="I18" s="76"/>
      <c r="J18" s="76" t="s">
        <v>84</v>
      </c>
      <c r="K18" s="53">
        <f t="shared" si="0"/>
        <v>1.131096196572785</v>
      </c>
      <c r="L18" s="53">
        <f t="shared" si="1"/>
        <v>0.54302412334364969</v>
      </c>
      <c r="M18" s="53">
        <f t="shared" si="2"/>
        <v>0.2428477706437262</v>
      </c>
      <c r="N18" s="53">
        <f t="shared" si="3"/>
        <v>48.008659651496458</v>
      </c>
    </row>
    <row r="19" spans="1:14" x14ac:dyDescent="0.3">
      <c r="A19" s="76" t="s">
        <v>115</v>
      </c>
      <c r="B19" s="76" t="s">
        <v>79</v>
      </c>
      <c r="C19" s="53">
        <v>6.5922061149001641</v>
      </c>
      <c r="D19" s="53">
        <v>21.302214960647895</v>
      </c>
      <c r="E19" s="53">
        <v>14.242183690356816</v>
      </c>
      <c r="F19" s="53">
        <v>15.049416031084956</v>
      </c>
      <c r="G19" s="53">
        <v>9.2488867773297585</v>
      </c>
      <c r="I19" s="76" t="s">
        <v>115</v>
      </c>
      <c r="J19" s="76" t="s">
        <v>79</v>
      </c>
      <c r="K19" s="53">
        <f t="shared" si="0"/>
        <v>13.286981514863919</v>
      </c>
      <c r="L19" s="53">
        <f t="shared" si="1"/>
        <v>5.6874594630579223</v>
      </c>
      <c r="M19" s="53">
        <f t="shared" si="2"/>
        <v>2.5435091957343934</v>
      </c>
      <c r="N19" s="53">
        <f t="shared" si="3"/>
        <v>42.804751829416318</v>
      </c>
    </row>
    <row r="20" spans="1:14" x14ac:dyDescent="0.3">
      <c r="A20" s="76"/>
      <c r="B20" s="76" t="s">
        <v>80</v>
      </c>
      <c r="C20" s="53">
        <v>92.743274810287872</v>
      </c>
      <c r="D20" s="53">
        <v>39.976897139646681</v>
      </c>
      <c r="E20" s="53">
        <v>19.415207710321827</v>
      </c>
      <c r="F20" s="53">
        <v>56.864129734855453</v>
      </c>
      <c r="G20" s="53">
        <v>90.374983234567082</v>
      </c>
      <c r="I20" s="76"/>
      <c r="J20" s="76" t="s">
        <v>80</v>
      </c>
      <c r="K20" s="53">
        <f t="shared" si="0"/>
        <v>59.874898525935784</v>
      </c>
      <c r="L20" s="53">
        <f t="shared" si="1"/>
        <v>31.829888059733367</v>
      </c>
      <c r="M20" s="53">
        <f t="shared" si="2"/>
        <v>14.234758683554539</v>
      </c>
      <c r="N20" s="53">
        <f t="shared" si="3"/>
        <v>53.160654703983731</v>
      </c>
    </row>
    <row r="21" spans="1:14" x14ac:dyDescent="0.3">
      <c r="A21" s="76"/>
      <c r="B21" s="76" t="s">
        <v>81</v>
      </c>
      <c r="C21" s="53">
        <v>3.2829696250726097</v>
      </c>
      <c r="D21" s="53">
        <v>5.9659126246195688</v>
      </c>
      <c r="E21" s="53">
        <v>3.243551448660551</v>
      </c>
      <c r="F21" s="53">
        <v>4.6576436506196641</v>
      </c>
      <c r="G21" s="53">
        <v>4.2243012651045939</v>
      </c>
      <c r="I21" s="76"/>
      <c r="J21" s="76" t="s">
        <v>81</v>
      </c>
      <c r="K21" s="53">
        <f t="shared" si="0"/>
        <v>4.2748757228153966</v>
      </c>
      <c r="L21" s="53">
        <f t="shared" si="1"/>
        <v>1.1242978176168603</v>
      </c>
      <c r="M21" s="53">
        <f t="shared" si="2"/>
        <v>0.50280126942919201</v>
      </c>
      <c r="N21" s="53">
        <f t="shared" si="3"/>
        <v>26.300128717576083</v>
      </c>
    </row>
    <row r="22" spans="1:14" x14ac:dyDescent="0.3">
      <c r="A22" s="76"/>
      <c r="B22" s="76" t="s">
        <v>82</v>
      </c>
      <c r="C22" s="53">
        <v>11.716190484148509</v>
      </c>
      <c r="D22" s="53">
        <v>42.674128183255846</v>
      </c>
      <c r="E22" s="53">
        <v>36.104896851211819</v>
      </c>
      <c r="F22" s="53">
        <v>25.233992239057592</v>
      </c>
      <c r="G22" s="53">
        <v>19.157376955334097</v>
      </c>
      <c r="I22" s="76"/>
      <c r="J22" s="76" t="s">
        <v>82</v>
      </c>
      <c r="K22" s="53">
        <f t="shared" si="0"/>
        <v>26.977316942601572</v>
      </c>
      <c r="L22" s="53">
        <f t="shared" si="1"/>
        <v>12.517939340404064</v>
      </c>
      <c r="M22" s="53">
        <f t="shared" si="2"/>
        <v>5.5981926606724732</v>
      </c>
      <c r="N22" s="53">
        <f t="shared" si="3"/>
        <v>46.401720997821698</v>
      </c>
    </row>
    <row r="23" spans="1:14" x14ac:dyDescent="0.3">
      <c r="A23" s="76"/>
      <c r="B23" s="76" t="s">
        <v>83</v>
      </c>
      <c r="C23" s="53">
        <v>10.343218694236413</v>
      </c>
      <c r="D23" s="53">
        <v>25.516057598023973</v>
      </c>
      <c r="E23" s="53">
        <v>22.147973263598608</v>
      </c>
      <c r="F23" s="53">
        <v>23.397222907965016</v>
      </c>
      <c r="G23" s="53">
        <v>14.267444692836726</v>
      </c>
      <c r="I23" s="76"/>
      <c r="J23" s="76" t="s">
        <v>83</v>
      </c>
      <c r="K23" s="53">
        <f t="shared" si="0"/>
        <v>19.13438343133215</v>
      </c>
      <c r="L23" s="53">
        <f t="shared" si="1"/>
        <v>6.4990568425257562</v>
      </c>
      <c r="M23" s="53">
        <f t="shared" si="2"/>
        <v>2.9064665779045473</v>
      </c>
      <c r="N23" s="53">
        <f t="shared" si="3"/>
        <v>33.965331915966978</v>
      </c>
    </row>
    <row r="24" spans="1:14" x14ac:dyDescent="0.3">
      <c r="A24" s="76"/>
      <c r="B24" s="76" t="s">
        <v>84</v>
      </c>
      <c r="C24" s="53">
        <v>0.65368871713201804</v>
      </c>
      <c r="D24" s="53">
        <v>1.7309998127583561</v>
      </c>
      <c r="E24" s="53">
        <v>2.4841426844269532</v>
      </c>
      <c r="F24" s="53">
        <v>1.2151993395757148</v>
      </c>
      <c r="G24" s="53">
        <v>0.70125462697948338</v>
      </c>
      <c r="I24" s="76"/>
      <c r="J24" s="76" t="s">
        <v>84</v>
      </c>
      <c r="K24" s="53">
        <f t="shared" si="0"/>
        <v>1.3570570361745049</v>
      </c>
      <c r="L24" s="53">
        <f t="shared" si="1"/>
        <v>0.76731392807618937</v>
      </c>
      <c r="M24" s="53">
        <f t="shared" si="2"/>
        <v>0.34315322065214876</v>
      </c>
      <c r="N24" s="53">
        <f t="shared" si="3"/>
        <v>56.542496565893785</v>
      </c>
    </row>
    <row r="25" spans="1:14" x14ac:dyDescent="0.3">
      <c r="A25" s="76"/>
      <c r="B25" s="76" t="s">
        <v>85</v>
      </c>
      <c r="C25" s="53">
        <v>0.30834787288213417</v>
      </c>
      <c r="D25" s="53">
        <v>0.53447565179334855</v>
      </c>
      <c r="E25" s="53">
        <v>0.42537089156253566</v>
      </c>
      <c r="F25" s="53">
        <v>0.87138979286820606</v>
      </c>
      <c r="G25" s="53">
        <v>0.32446627940260625</v>
      </c>
      <c r="I25" s="76"/>
      <c r="J25" s="76" t="s">
        <v>85</v>
      </c>
      <c r="K25" s="53">
        <f t="shared" si="0"/>
        <v>0.49281009770176609</v>
      </c>
      <c r="L25" s="53">
        <f t="shared" si="1"/>
        <v>0.23020241313880263</v>
      </c>
      <c r="M25" s="53">
        <f t="shared" si="2"/>
        <v>0.10294964887257067</v>
      </c>
      <c r="N25" s="53">
        <f t="shared" si="3"/>
        <v>46.712194862150376</v>
      </c>
    </row>
    <row r="26" spans="1:14" x14ac:dyDescent="0.3">
      <c r="A26" s="76" t="s">
        <v>116</v>
      </c>
      <c r="B26" s="76" t="s">
        <v>79</v>
      </c>
      <c r="C26" s="53">
        <v>0.44207802089510023</v>
      </c>
      <c r="D26" s="53">
        <v>2.2686102918049196</v>
      </c>
      <c r="E26" s="53">
        <v>1.049866386208935</v>
      </c>
      <c r="F26" s="53">
        <v>0.94480692325258719</v>
      </c>
      <c r="G26" s="53">
        <v>0.40901096195277387</v>
      </c>
      <c r="I26" s="76" t="s">
        <v>116</v>
      </c>
      <c r="J26" s="76" t="s">
        <v>79</v>
      </c>
      <c r="K26" s="53">
        <f t="shared" si="0"/>
        <v>1.022874516822863</v>
      </c>
      <c r="L26" s="53">
        <f t="shared" si="1"/>
        <v>0.75379602097130094</v>
      </c>
      <c r="M26" s="53">
        <f t="shared" si="2"/>
        <v>0.33710782881213719</v>
      </c>
      <c r="N26" s="53">
        <f t="shared" si="3"/>
        <v>73.693889971240736</v>
      </c>
    </row>
    <row r="27" spans="1:14" x14ac:dyDescent="0.3">
      <c r="A27" s="76" t="s">
        <v>117</v>
      </c>
      <c r="B27" s="76" t="s">
        <v>81</v>
      </c>
      <c r="C27" s="53">
        <v>0.48152393776310315</v>
      </c>
      <c r="D27" s="53">
        <v>1.0121583793572961</v>
      </c>
      <c r="E27" s="53">
        <v>0.26851607634845887</v>
      </c>
      <c r="F27" s="53">
        <v>1.009264160897771</v>
      </c>
      <c r="G27" s="53">
        <v>0.60594034355349802</v>
      </c>
      <c r="I27" s="76" t="s">
        <v>117</v>
      </c>
      <c r="J27" s="76" t="s">
        <v>81</v>
      </c>
      <c r="K27" s="53">
        <f t="shared" si="0"/>
        <v>0.67548057958402541</v>
      </c>
      <c r="L27" s="53">
        <f t="shared" si="1"/>
        <v>0.32895233326509588</v>
      </c>
      <c r="M27" s="53">
        <f t="shared" si="2"/>
        <v>0.14711195570758392</v>
      </c>
      <c r="N27" s="53">
        <f t="shared" si="3"/>
        <v>48.699006782352114</v>
      </c>
    </row>
    <row r="28" spans="1:14" x14ac:dyDescent="0.3">
      <c r="A28" s="76"/>
      <c r="B28" s="76" t="s">
        <v>84</v>
      </c>
      <c r="C28" s="53">
        <v>1.378489787248778</v>
      </c>
      <c r="D28" s="53">
        <v>2.5691933318621105</v>
      </c>
      <c r="E28" s="53">
        <v>2.0530230680190895</v>
      </c>
      <c r="F28" s="53">
        <v>5.4291015243734311</v>
      </c>
      <c r="G28" s="53">
        <v>1.4241581588580312</v>
      </c>
      <c r="I28" s="76"/>
      <c r="J28" s="76" t="s">
        <v>84</v>
      </c>
      <c r="K28" s="53">
        <f t="shared" si="0"/>
        <v>2.5707931740722882</v>
      </c>
      <c r="L28" s="53">
        <f t="shared" si="1"/>
        <v>1.6714046706262435</v>
      </c>
      <c r="M28" s="53">
        <f>_xlfn.STDEV.S(C28:G28)/SQRT(COUNT(C28:G28))</f>
        <v>0.74747489228618524</v>
      </c>
      <c r="N28" s="53">
        <f>_xlfn.STDEV.S(C28:G28)/K28*100</f>
        <v>65.015135697541922</v>
      </c>
    </row>
    <row r="29" spans="1:14" x14ac:dyDescent="0.3">
      <c r="A29" s="76"/>
      <c r="B29" s="76"/>
      <c r="C29" s="53"/>
      <c r="D29" s="53"/>
      <c r="E29" s="53"/>
      <c r="F29" s="53"/>
      <c r="G29" s="53"/>
      <c r="I29" s="76"/>
      <c r="J29" s="76"/>
      <c r="K29" s="53"/>
      <c r="L29" s="53"/>
      <c r="M29" s="53"/>
      <c r="N29" s="53"/>
    </row>
    <row r="30" spans="1:14" x14ac:dyDescent="0.3">
      <c r="A30" s="76" t="s">
        <v>118</v>
      </c>
      <c r="C30" s="53">
        <f>SUM(C2:C28)</f>
        <v>193.31601087156551</v>
      </c>
      <c r="D30" s="53">
        <f t="shared" ref="D30:F30" si="4">SUM(D2:D28)</f>
        <v>398.22635066302774</v>
      </c>
      <c r="E30" s="53">
        <f t="shared" si="4"/>
        <v>289.46047155904427</v>
      </c>
      <c r="F30" s="53">
        <f t="shared" si="4"/>
        <v>292.81332727682133</v>
      </c>
      <c r="G30" s="53">
        <f>SUM(G2:G28)</f>
        <v>257.40348700440575</v>
      </c>
      <c r="I30" s="76" t="s">
        <v>118</v>
      </c>
      <c r="J30" s="76"/>
      <c r="K30" s="53">
        <f>AVERAGE(C30:G30)</f>
        <v>286.2439294749729</v>
      </c>
      <c r="L30" s="53">
        <f>STDEV(C30:G30)</f>
        <v>74.264619711300242</v>
      </c>
      <c r="M30" s="53">
        <f>_xlfn.STDEV.S(C30:G30)/SQRT(COUNT(C30:G30))</f>
        <v>33.212147599527626</v>
      </c>
      <c r="N30" s="53">
        <f>_xlfn.STDEV.S(C30:G30)/K30*100</f>
        <v>25.944522158955831</v>
      </c>
    </row>
    <row r="33" spans="1:15" x14ac:dyDescent="0.3">
      <c r="A33" s="52" t="s">
        <v>76</v>
      </c>
      <c r="B33" s="52" t="s">
        <v>91</v>
      </c>
      <c r="C33" s="52" t="s">
        <v>92</v>
      </c>
      <c r="D33" s="52" t="s">
        <v>93</v>
      </c>
      <c r="E33" s="52" t="s">
        <v>94</v>
      </c>
      <c r="F33" s="52" t="s">
        <v>95</v>
      </c>
      <c r="G33" s="52"/>
      <c r="H33" s="52"/>
      <c r="I33" s="52" t="s">
        <v>76</v>
      </c>
      <c r="J33" s="52" t="s">
        <v>77</v>
      </c>
      <c r="K33" s="52" t="s">
        <v>78</v>
      </c>
      <c r="L33" s="52" t="s">
        <v>6</v>
      </c>
      <c r="M33" s="52" t="s">
        <v>7</v>
      </c>
      <c r="N33" s="52"/>
      <c r="O33" s="52"/>
    </row>
    <row r="34" spans="1:15" x14ac:dyDescent="0.3">
      <c r="A34" s="76" t="s">
        <v>113</v>
      </c>
      <c r="B34" s="53">
        <f>SUM(C2:C8)</f>
        <v>32.188961521872905</v>
      </c>
      <c r="C34" s="53">
        <f t="shared" ref="C34:F34" si="5">SUM(D2:D8)</f>
        <v>104.17129048513779</v>
      </c>
      <c r="D34" s="53">
        <f t="shared" si="5"/>
        <v>66.947444618323374</v>
      </c>
      <c r="E34" s="53">
        <f t="shared" si="5"/>
        <v>95.81279649514218</v>
      </c>
      <c r="F34" s="53">
        <f t="shared" si="5"/>
        <v>52.414191614232166</v>
      </c>
      <c r="I34" s="76" t="s">
        <v>113</v>
      </c>
      <c r="J34" s="53">
        <f>AVERAGE(B34:F34)</f>
        <v>70.306936946941676</v>
      </c>
      <c r="K34" s="53">
        <f>STDEV(B34:F34)</f>
        <v>29.923903015005671</v>
      </c>
      <c r="L34" s="53">
        <f>_xlfn.STDEV.S(B34:F34)/SQRT(COUNT(B34:F34))</f>
        <v>13.382376258732718</v>
      </c>
      <c r="M34" s="53">
        <f>_xlfn.STDEV.S(B34:F34)/J34*100</f>
        <v>42.561807290208435</v>
      </c>
    </row>
    <row r="35" spans="1:15" x14ac:dyDescent="0.3">
      <c r="A35" s="76" t="s">
        <v>112</v>
      </c>
      <c r="B35" s="53">
        <f>SUM(C9:C13)</f>
        <v>12.893293530077701</v>
      </c>
      <c r="C35" s="53">
        <f t="shared" ref="C35:F35" si="6">SUM(D9:D13)</f>
        <v>58.943088563194188</v>
      </c>
      <c r="D35" s="53">
        <f t="shared" si="6"/>
        <v>44.353418949809353</v>
      </c>
      <c r="E35" s="53">
        <f t="shared" si="6"/>
        <v>26.548707529609473</v>
      </c>
      <c r="F35" s="53">
        <f t="shared" si="6"/>
        <v>21.756844683927898</v>
      </c>
      <c r="I35" s="76" t="s">
        <v>112</v>
      </c>
      <c r="J35" s="53">
        <f t="shared" ref="J35:J39" si="7">AVERAGE(B35:F35)</f>
        <v>32.899070651323726</v>
      </c>
      <c r="K35" s="53">
        <f t="shared" ref="K35:K39" si="8">STDEV(B35:F35)</f>
        <v>18.535104487485093</v>
      </c>
      <c r="L35" s="53">
        <f t="shared" ref="L35:L38" si="9">_xlfn.STDEV.S(B35:F35)/SQRT(COUNT(B35:F35))</f>
        <v>8.2891507208156128</v>
      </c>
      <c r="M35" s="53">
        <f t="shared" ref="M35:M39" si="10">_xlfn.STDEV.S(B35:F35)/J35*100</f>
        <v>56.339295063762883</v>
      </c>
    </row>
    <row r="36" spans="1:15" x14ac:dyDescent="0.3">
      <c r="A36" s="76" t="s">
        <v>119</v>
      </c>
      <c r="B36" s="53">
        <f>SUM(C14:C18)</f>
        <v>20.291767755048195</v>
      </c>
      <c r="C36" s="53">
        <f t="shared" ref="C36:F36" si="11">SUM(D14:D18)</f>
        <v>91.561323640925792</v>
      </c>
      <c r="D36" s="53">
        <f t="shared" si="11"/>
        <v>76.724875920195927</v>
      </c>
      <c r="E36" s="53">
        <f t="shared" si="11"/>
        <v>35.779656947519236</v>
      </c>
      <c r="F36" s="53">
        <f t="shared" si="11"/>
        <v>42.494627410327013</v>
      </c>
      <c r="I36" s="76" t="s">
        <v>119</v>
      </c>
      <c r="J36" s="53">
        <f t="shared" si="7"/>
        <v>53.370450334803238</v>
      </c>
      <c r="K36" s="53">
        <f t="shared" si="8"/>
        <v>29.68960582341407</v>
      </c>
      <c r="L36" s="53">
        <f t="shared" si="9"/>
        <v>13.277595369265494</v>
      </c>
      <c r="M36" s="53">
        <f t="shared" si="10"/>
        <v>55.629296056460809</v>
      </c>
    </row>
    <row r="37" spans="1:15" x14ac:dyDescent="0.3">
      <c r="A37" s="76" t="s">
        <v>115</v>
      </c>
      <c r="B37" s="53">
        <f>SUM(C19:C25)</f>
        <v>125.63989631865972</v>
      </c>
      <c r="C37" s="53">
        <f t="shared" ref="C37:F37" si="12">SUM(D19:D25)</f>
        <v>137.70068597074567</v>
      </c>
      <c r="D37" s="53">
        <f t="shared" si="12"/>
        <v>98.063326540139101</v>
      </c>
      <c r="E37" s="53">
        <f t="shared" si="12"/>
        <v>127.28899369602661</v>
      </c>
      <c r="F37" s="53">
        <f t="shared" si="12"/>
        <v>138.29871383155435</v>
      </c>
      <c r="I37" s="76" t="s">
        <v>115</v>
      </c>
      <c r="J37" s="53">
        <f t="shared" si="7"/>
        <v>125.39832327142508</v>
      </c>
      <c r="K37" s="53">
        <f t="shared" si="8"/>
        <v>16.344748721535534</v>
      </c>
      <c r="L37" s="53">
        <f t="shared" si="9"/>
        <v>7.3095938433012471</v>
      </c>
      <c r="M37" s="53">
        <f t="shared" si="10"/>
        <v>13.034264171265889</v>
      </c>
    </row>
    <row r="38" spans="1:15" x14ac:dyDescent="0.3">
      <c r="A38" s="76" t="s">
        <v>116</v>
      </c>
      <c r="B38" s="53">
        <f>C26</f>
        <v>0.44207802089510023</v>
      </c>
      <c r="C38" s="53">
        <f t="shared" ref="C38:F38" si="13">D26</f>
        <v>2.2686102918049196</v>
      </c>
      <c r="D38" s="53">
        <f t="shared" si="13"/>
        <v>1.049866386208935</v>
      </c>
      <c r="E38" s="53">
        <f t="shared" si="13"/>
        <v>0.94480692325258719</v>
      </c>
      <c r="F38" s="53">
        <f t="shared" si="13"/>
        <v>0.40901096195277387</v>
      </c>
      <c r="I38" s="76" t="s">
        <v>116</v>
      </c>
      <c r="J38" s="53">
        <f t="shared" si="7"/>
        <v>1.022874516822863</v>
      </c>
      <c r="K38" s="53">
        <f t="shared" si="8"/>
        <v>0.75379602097130094</v>
      </c>
      <c r="L38" s="53">
        <f t="shared" si="9"/>
        <v>0.33710782881213719</v>
      </c>
      <c r="M38" s="53">
        <f t="shared" si="10"/>
        <v>73.693889971240736</v>
      </c>
    </row>
    <row r="39" spans="1:15" x14ac:dyDescent="0.3">
      <c r="A39" s="76" t="s">
        <v>117</v>
      </c>
      <c r="B39" s="53">
        <f>C27+C28</f>
        <v>1.8600137250118811</v>
      </c>
      <c r="C39" s="53">
        <f t="shared" ref="C39:F39" si="14">D27+D28</f>
        <v>3.5813517112194067</v>
      </c>
      <c r="D39" s="53">
        <f t="shared" si="14"/>
        <v>2.3215391443675486</v>
      </c>
      <c r="E39" s="53">
        <f t="shared" si="14"/>
        <v>6.4383656852712026</v>
      </c>
      <c r="F39" s="53">
        <f t="shared" si="14"/>
        <v>2.030098502411529</v>
      </c>
      <c r="I39" s="76" t="s">
        <v>117</v>
      </c>
      <c r="J39" s="53">
        <f t="shared" si="7"/>
        <v>3.2462737536563138</v>
      </c>
      <c r="K39" s="53">
        <f t="shared" si="8"/>
        <v>1.9077251730726008</v>
      </c>
      <c r="L39" s="53">
        <f>_xlfn.STDEV.S(B39:F39)/SQRT(COUNT(B39:F39))</f>
        <v>0.85316063387557728</v>
      </c>
      <c r="M39" s="53">
        <f t="shared" si="10"/>
        <v>58.766614211876281</v>
      </c>
    </row>
    <row r="40" spans="1:15" x14ac:dyDescent="0.3">
      <c r="L40" s="53"/>
      <c r="M40" s="53"/>
    </row>
    <row r="41" spans="1:15" x14ac:dyDescent="0.3">
      <c r="L41" s="53"/>
      <c r="M41" s="5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B370C-C02C-4D42-9592-65BFC11F341F}">
  <dimension ref="A1:O38"/>
  <sheetViews>
    <sheetView zoomScale="85" zoomScaleNormal="85" workbookViewId="0">
      <selection activeCell="D24" sqref="D24"/>
    </sheetView>
  </sheetViews>
  <sheetFormatPr baseColWidth="10" defaultRowHeight="14.4" x14ac:dyDescent="0.3"/>
  <cols>
    <col min="1" max="1" width="23.88671875" customWidth="1"/>
    <col min="8" max="8" width="17.21875" customWidth="1"/>
    <col min="9" max="9" width="24.6640625" customWidth="1"/>
    <col min="10" max="10" width="10.33203125" customWidth="1"/>
  </cols>
  <sheetData>
    <row r="1" spans="1:15" x14ac:dyDescent="0.3">
      <c r="A1" s="52" t="s">
        <v>96</v>
      </c>
      <c r="B1" s="52"/>
      <c r="C1" s="52" t="s">
        <v>97</v>
      </c>
      <c r="D1" s="52" t="s">
        <v>98</v>
      </c>
      <c r="E1" s="52" t="s">
        <v>99</v>
      </c>
      <c r="F1" s="52" t="s">
        <v>100</v>
      </c>
      <c r="G1" s="52" t="s">
        <v>101</v>
      </c>
      <c r="H1" s="1"/>
      <c r="I1" s="52" t="s">
        <v>96</v>
      </c>
      <c r="J1" s="52"/>
      <c r="K1" s="52" t="s">
        <v>77</v>
      </c>
      <c r="L1" s="52" t="s">
        <v>78</v>
      </c>
      <c r="M1" s="52" t="s">
        <v>6</v>
      </c>
      <c r="N1" s="52" t="s">
        <v>7</v>
      </c>
      <c r="O1" s="30"/>
    </row>
    <row r="2" spans="1:15" x14ac:dyDescent="0.3">
      <c r="A2" s="76" t="s">
        <v>113</v>
      </c>
      <c r="B2" s="76" t="s">
        <v>79</v>
      </c>
      <c r="C2" s="53">
        <v>4.0601765057024108</v>
      </c>
      <c r="D2" s="53">
        <v>3.6964554270429972</v>
      </c>
      <c r="E2" s="53">
        <v>5.2710325352538323</v>
      </c>
      <c r="F2" s="53">
        <v>3.6474463388099001</v>
      </c>
      <c r="G2" s="53">
        <v>6.6464786111533369</v>
      </c>
      <c r="I2" s="76" t="s">
        <v>113</v>
      </c>
      <c r="J2" s="76" t="s">
        <v>79</v>
      </c>
      <c r="K2" s="53">
        <f>AVERAGE(C2:G2)</f>
        <v>4.6643178835924957</v>
      </c>
      <c r="L2" s="53">
        <f>STDEV(C2:G2)</f>
        <v>1.287714651649442</v>
      </c>
      <c r="M2" s="53">
        <f>_xlfn.STDEV.S(C2:G2)/SQRT(COUNT(C2:G2))</f>
        <v>0.5758834993421228</v>
      </c>
      <c r="N2" s="53">
        <f>_xlfn.STDEV.S(C2:G2)/K2*100</f>
        <v>27.607780682770137</v>
      </c>
      <c r="O2" s="30"/>
    </row>
    <row r="3" spans="1:15" x14ac:dyDescent="0.3">
      <c r="A3" s="76"/>
      <c r="B3" s="76" t="s">
        <v>80</v>
      </c>
      <c r="C3" s="53">
        <v>0.8952683586323239</v>
      </c>
      <c r="D3" s="53">
        <v>0.85792988038362306</v>
      </c>
      <c r="E3" s="53">
        <v>1.2653032863695732</v>
      </c>
      <c r="F3" s="53">
        <v>0.99921725178990239</v>
      </c>
      <c r="G3" s="53">
        <v>1.5832816367473923</v>
      </c>
      <c r="I3" s="76"/>
      <c r="J3" s="76" t="s">
        <v>80</v>
      </c>
      <c r="K3" s="53">
        <f t="shared" ref="K3:K21" si="0">AVERAGE(C3:G3)</f>
        <v>1.1202000827845628</v>
      </c>
      <c r="L3" s="53">
        <f t="shared" ref="L3:L21" si="1">STDEV(C3:G3)</f>
        <v>0.30393924158632191</v>
      </c>
      <c r="M3" s="53">
        <f t="shared" ref="M3:M21" si="2">_xlfn.STDEV.S(C3:G3)/SQRT(COUNT(C3:G3))</f>
        <v>0.13592576104334936</v>
      </c>
      <c r="N3" s="53">
        <f t="shared" ref="N3:N21" si="3">_xlfn.STDEV.S(C3:G3)/K3*100</f>
        <v>27.132585174498292</v>
      </c>
      <c r="O3" s="30"/>
    </row>
    <row r="4" spans="1:15" x14ac:dyDescent="0.3">
      <c r="A4" s="76"/>
      <c r="B4" s="76" t="s">
        <v>81</v>
      </c>
      <c r="C4" s="53">
        <v>1.6603387049051204</v>
      </c>
      <c r="D4" s="53">
        <v>0.72314069569052897</v>
      </c>
      <c r="E4" s="53">
        <v>1.0001650264543778</v>
      </c>
      <c r="F4" s="53">
        <v>0.87242119422298903</v>
      </c>
      <c r="G4" s="53">
        <v>1.2963361550789048</v>
      </c>
      <c r="I4" s="76"/>
      <c r="J4" s="76" t="s">
        <v>81</v>
      </c>
      <c r="K4" s="53">
        <f t="shared" si="0"/>
        <v>1.1104803552703841</v>
      </c>
      <c r="L4" s="53">
        <f t="shared" si="1"/>
        <v>0.37274664009193709</v>
      </c>
      <c r="M4" s="53">
        <f t="shared" si="2"/>
        <v>0.16669736512604394</v>
      </c>
      <c r="N4" s="53">
        <f t="shared" si="3"/>
        <v>33.566252507112502</v>
      </c>
      <c r="O4" s="30"/>
    </row>
    <row r="5" spans="1:15" x14ac:dyDescent="0.3">
      <c r="A5" s="76"/>
      <c r="B5" s="76" t="s">
        <v>82</v>
      </c>
      <c r="C5" s="53">
        <v>23.812084599267731</v>
      </c>
      <c r="D5" s="53">
        <v>18.26694322771181</v>
      </c>
      <c r="E5" s="53">
        <v>30.472312545146728</v>
      </c>
      <c r="F5" s="53">
        <v>17.294164269162867</v>
      </c>
      <c r="G5" s="53">
        <v>29.781328730207342</v>
      </c>
      <c r="I5" s="76"/>
      <c r="J5" s="76" t="s">
        <v>82</v>
      </c>
      <c r="K5" s="53">
        <f t="shared" si="0"/>
        <v>23.925366674299294</v>
      </c>
      <c r="L5" s="53">
        <f t="shared" si="1"/>
        <v>6.1878555635887098</v>
      </c>
      <c r="M5" s="53">
        <f t="shared" si="2"/>
        <v>2.7672931350269252</v>
      </c>
      <c r="N5" s="53">
        <f t="shared" si="3"/>
        <v>25.863158746217774</v>
      </c>
      <c r="O5" s="30"/>
    </row>
    <row r="6" spans="1:15" x14ac:dyDescent="0.3">
      <c r="A6" s="76"/>
      <c r="B6" s="76" t="s">
        <v>83</v>
      </c>
      <c r="C6" s="53"/>
      <c r="D6" s="53"/>
      <c r="E6" s="53"/>
      <c r="F6" s="53"/>
      <c r="G6" s="53"/>
      <c r="I6" s="76"/>
      <c r="J6" s="76" t="s">
        <v>83</v>
      </c>
      <c r="K6" s="53"/>
      <c r="L6" s="53"/>
      <c r="M6" s="53"/>
      <c r="N6" s="53"/>
      <c r="O6" s="30"/>
    </row>
    <row r="7" spans="1:15" x14ac:dyDescent="0.3">
      <c r="A7" s="76"/>
      <c r="B7" s="76" t="s">
        <v>84</v>
      </c>
      <c r="C7" s="53"/>
      <c r="D7" s="53"/>
      <c r="E7" s="53"/>
      <c r="F7" s="53"/>
      <c r="G7" s="53"/>
      <c r="I7" s="76"/>
      <c r="J7" s="76" t="s">
        <v>84</v>
      </c>
      <c r="K7" s="53"/>
      <c r="L7" s="53"/>
      <c r="M7" s="53"/>
      <c r="N7" s="53"/>
      <c r="O7" s="30"/>
    </row>
    <row r="8" spans="1:15" x14ac:dyDescent="0.3">
      <c r="A8" s="76"/>
      <c r="B8" s="76" t="s">
        <v>85</v>
      </c>
      <c r="C8" s="53"/>
      <c r="D8" s="53"/>
      <c r="E8" s="53"/>
      <c r="F8" s="53"/>
      <c r="G8" s="53"/>
      <c r="I8" s="76"/>
      <c r="J8" s="76" t="s">
        <v>85</v>
      </c>
      <c r="K8" s="53"/>
      <c r="L8" s="53"/>
      <c r="M8" s="53"/>
      <c r="N8" s="53"/>
      <c r="O8" s="30"/>
    </row>
    <row r="9" spans="1:15" x14ac:dyDescent="0.3">
      <c r="A9" s="76" t="s">
        <v>112</v>
      </c>
      <c r="B9" s="76" t="s">
        <v>79</v>
      </c>
      <c r="C9" s="53">
        <v>0.97090650363162612</v>
      </c>
      <c r="D9" s="53">
        <v>1.280573774991161</v>
      </c>
      <c r="E9" s="53">
        <v>1.8685931716347941</v>
      </c>
      <c r="F9" s="53">
        <v>1.0706908468349428</v>
      </c>
      <c r="G9" s="53">
        <v>1.6943031322700506</v>
      </c>
      <c r="I9" s="76" t="s">
        <v>112</v>
      </c>
      <c r="J9" s="76" t="s">
        <v>79</v>
      </c>
      <c r="K9" s="53">
        <f t="shared" si="0"/>
        <v>1.3770134858725149</v>
      </c>
      <c r="L9" s="53">
        <f t="shared" si="1"/>
        <v>0.39063421675905469</v>
      </c>
      <c r="M9" s="53">
        <f t="shared" si="2"/>
        <v>0.17469693260212676</v>
      </c>
      <c r="N9" s="53">
        <f t="shared" si="3"/>
        <v>28.368220120338016</v>
      </c>
      <c r="O9" s="30"/>
    </row>
    <row r="10" spans="1:15" x14ac:dyDescent="0.3">
      <c r="A10" s="76"/>
      <c r="B10" s="76" t="s">
        <v>80</v>
      </c>
      <c r="C10" s="53"/>
      <c r="D10" s="53"/>
      <c r="E10" s="53"/>
      <c r="F10" s="53"/>
      <c r="G10" s="53"/>
      <c r="I10" s="76"/>
      <c r="J10" s="76" t="s">
        <v>80</v>
      </c>
      <c r="K10" s="53"/>
      <c r="L10" s="53"/>
      <c r="M10" s="53"/>
      <c r="N10" s="53"/>
      <c r="O10" s="30"/>
    </row>
    <row r="11" spans="1:15" x14ac:dyDescent="0.3">
      <c r="A11" s="76"/>
      <c r="B11" s="76" t="s">
        <v>81</v>
      </c>
      <c r="C11" s="53"/>
      <c r="D11" s="53"/>
      <c r="E11" s="53"/>
      <c r="F11" s="53"/>
      <c r="G11" s="53"/>
      <c r="I11" s="76"/>
      <c r="J11" s="76" t="s">
        <v>81</v>
      </c>
      <c r="K11" s="53"/>
      <c r="L11" s="53"/>
      <c r="M11" s="53"/>
      <c r="N11" s="53"/>
      <c r="O11" s="30"/>
    </row>
    <row r="12" spans="1:15" x14ac:dyDescent="0.3">
      <c r="A12" s="76"/>
      <c r="B12" s="76" t="s">
        <v>82</v>
      </c>
      <c r="C12" s="53"/>
      <c r="D12" s="53"/>
      <c r="E12" s="53"/>
      <c r="F12" s="53"/>
      <c r="G12" s="53"/>
      <c r="I12" s="76"/>
      <c r="J12" s="76" t="s">
        <v>82</v>
      </c>
      <c r="K12" s="53"/>
      <c r="L12" s="53"/>
      <c r="M12" s="53"/>
      <c r="N12" s="53"/>
      <c r="O12" s="30"/>
    </row>
    <row r="13" spans="1:15" x14ac:dyDescent="0.3">
      <c r="A13" s="76"/>
      <c r="B13" s="76" t="s">
        <v>83</v>
      </c>
      <c r="C13" s="53"/>
      <c r="D13" s="53"/>
      <c r="E13" s="53"/>
      <c r="F13" s="53"/>
      <c r="G13" s="53"/>
      <c r="I13" s="76"/>
      <c r="J13" s="76" t="s">
        <v>83</v>
      </c>
      <c r="K13" s="53"/>
      <c r="L13" s="53"/>
      <c r="M13" s="53"/>
      <c r="N13" s="53"/>
      <c r="O13" s="30"/>
    </row>
    <row r="14" spans="1:15" x14ac:dyDescent="0.3">
      <c r="A14" s="76" t="s">
        <v>114</v>
      </c>
      <c r="B14" s="76" t="s">
        <v>80</v>
      </c>
      <c r="C14" s="53">
        <v>21.596541477715753</v>
      </c>
      <c r="D14" s="53">
        <v>5.9390524403396858</v>
      </c>
      <c r="E14" s="53">
        <v>8.0997238715073667</v>
      </c>
      <c r="F14" s="53">
        <v>7.1625563039044451</v>
      </c>
      <c r="G14" s="53">
        <v>15.974662949289964</v>
      </c>
      <c r="I14" s="76" t="s">
        <v>114</v>
      </c>
      <c r="J14" s="76" t="s">
        <v>80</v>
      </c>
      <c r="K14" s="53">
        <f t="shared" si="0"/>
        <v>11.754507408551444</v>
      </c>
      <c r="L14" s="53">
        <f t="shared" si="1"/>
        <v>6.7627346825088646</v>
      </c>
      <c r="M14" s="53">
        <f t="shared" si="2"/>
        <v>3.0243868927770556</v>
      </c>
      <c r="N14" s="53">
        <f t="shared" si="3"/>
        <v>57.533118551517973</v>
      </c>
      <c r="O14" s="30"/>
    </row>
    <row r="15" spans="1:15" x14ac:dyDescent="0.3">
      <c r="A15" s="76"/>
      <c r="B15" s="76" t="s">
        <v>81</v>
      </c>
      <c r="C15" s="53"/>
      <c r="D15" s="53"/>
      <c r="E15" s="53"/>
      <c r="F15" s="53"/>
      <c r="G15" s="53"/>
      <c r="I15" s="76"/>
      <c r="J15" s="76" t="s">
        <v>81</v>
      </c>
      <c r="K15" s="53"/>
      <c r="L15" s="53"/>
      <c r="M15" s="53"/>
      <c r="N15" s="53"/>
      <c r="O15" s="30"/>
    </row>
    <row r="16" spans="1:15" x14ac:dyDescent="0.3">
      <c r="A16" s="76"/>
      <c r="B16" s="76" t="s">
        <v>82</v>
      </c>
      <c r="C16" s="53"/>
      <c r="D16" s="53"/>
      <c r="E16" s="53"/>
      <c r="F16" s="53"/>
      <c r="G16" s="53"/>
      <c r="I16" s="76"/>
      <c r="J16" s="76" t="s">
        <v>82</v>
      </c>
      <c r="K16" s="53"/>
      <c r="L16" s="53"/>
      <c r="M16" s="53"/>
      <c r="N16" s="53"/>
      <c r="O16" s="30"/>
    </row>
    <row r="17" spans="1:15" x14ac:dyDescent="0.3">
      <c r="A17" s="76"/>
      <c r="B17" s="76" t="s">
        <v>83</v>
      </c>
      <c r="C17" s="53">
        <v>0.95337483353114061</v>
      </c>
      <c r="D17" s="53">
        <v>0.80616652498150942</v>
      </c>
      <c r="E17" s="53">
        <v>1.1116752806137706</v>
      </c>
      <c r="F17" s="53">
        <v>0.6761309345953288</v>
      </c>
      <c r="G17" s="53">
        <v>1.6596979698633774</v>
      </c>
      <c r="I17" s="76"/>
      <c r="J17" s="76" t="s">
        <v>83</v>
      </c>
      <c r="K17" s="53">
        <f t="shared" si="0"/>
        <v>1.0414091087170254</v>
      </c>
      <c r="L17" s="53">
        <f t="shared" si="1"/>
        <v>0.38201299128119359</v>
      </c>
      <c r="M17" s="53">
        <f t="shared" si="2"/>
        <v>0.17084140335855666</v>
      </c>
      <c r="N17" s="53">
        <f t="shared" si="3"/>
        <v>36.682317072472934</v>
      </c>
      <c r="O17" s="30"/>
    </row>
    <row r="18" spans="1:15" x14ac:dyDescent="0.3">
      <c r="A18" s="76"/>
      <c r="B18" s="76" t="s">
        <v>84</v>
      </c>
      <c r="C18" s="53">
        <v>0.66209993147763069</v>
      </c>
      <c r="D18" s="53">
        <v>0.33290079338649259</v>
      </c>
      <c r="E18" s="53">
        <v>1.456498073001715</v>
      </c>
      <c r="F18" s="53">
        <v>0.37449530053811952</v>
      </c>
      <c r="G18" s="53">
        <v>1.0493437964629793</v>
      </c>
      <c r="I18" s="76"/>
      <c r="J18" s="76" t="s">
        <v>84</v>
      </c>
      <c r="K18" s="53">
        <f t="shared" si="0"/>
        <v>0.77506757897338741</v>
      </c>
      <c r="L18" s="53">
        <f t="shared" si="1"/>
        <v>0.47652551547107191</v>
      </c>
      <c r="M18" s="53">
        <f t="shared" si="2"/>
        <v>0.21310868912128889</v>
      </c>
      <c r="N18" s="53">
        <f t="shared" si="3"/>
        <v>61.481802154884591</v>
      </c>
      <c r="O18" s="30"/>
    </row>
    <row r="19" spans="1:15" x14ac:dyDescent="0.3">
      <c r="A19" s="76" t="s">
        <v>115</v>
      </c>
      <c r="B19" s="76" t="s">
        <v>79</v>
      </c>
      <c r="C19" s="53">
        <v>7.2247335267148225</v>
      </c>
      <c r="D19" s="53">
        <v>7.0983053129757181</v>
      </c>
      <c r="E19" s="53">
        <v>10.433126808842005</v>
      </c>
      <c r="F19" s="53">
        <v>6.2397076152177622</v>
      </c>
      <c r="G19" s="53">
        <v>12.926242102241808</v>
      </c>
      <c r="I19" s="76" t="s">
        <v>115</v>
      </c>
      <c r="J19" s="76" t="s">
        <v>79</v>
      </c>
      <c r="K19" s="53">
        <f t="shared" si="0"/>
        <v>8.7844230731984219</v>
      </c>
      <c r="L19" s="53">
        <f t="shared" si="1"/>
        <v>2.8117650249489818</v>
      </c>
      <c r="M19" s="53">
        <f t="shared" si="2"/>
        <v>1.257459546508463</v>
      </c>
      <c r="N19" s="53">
        <f t="shared" si="3"/>
        <v>32.008533759351529</v>
      </c>
      <c r="O19" s="30"/>
    </row>
    <row r="20" spans="1:15" x14ac:dyDescent="0.3">
      <c r="A20" s="76"/>
      <c r="B20" s="76" t="s">
        <v>80</v>
      </c>
      <c r="C20" s="53">
        <v>219.31016204104904</v>
      </c>
      <c r="D20" s="53">
        <v>71.018519174638229</v>
      </c>
      <c r="E20" s="53">
        <v>119.74980157456389</v>
      </c>
      <c r="F20" s="53">
        <v>95.466010301732695</v>
      </c>
      <c r="G20" s="53">
        <v>211.46939090413034</v>
      </c>
      <c r="I20" s="76"/>
      <c r="J20" s="76" t="s">
        <v>80</v>
      </c>
      <c r="K20" s="53">
        <f t="shared" si="0"/>
        <v>143.40277679922283</v>
      </c>
      <c r="L20" s="53">
        <f t="shared" si="1"/>
        <v>67.992412556536181</v>
      </c>
      <c r="M20" s="53">
        <f t="shared" si="2"/>
        <v>30.407131286125033</v>
      </c>
      <c r="N20" s="53">
        <f t="shared" si="3"/>
        <v>47.413595520351642</v>
      </c>
      <c r="O20" s="30"/>
    </row>
    <row r="21" spans="1:15" x14ac:dyDescent="0.3">
      <c r="A21" s="76"/>
      <c r="B21" s="76" t="s">
        <v>81</v>
      </c>
      <c r="C21" s="53">
        <v>2.0703086378584543</v>
      </c>
      <c r="D21" s="53">
        <v>1.5236051401273434</v>
      </c>
      <c r="E21" s="53">
        <v>1.9954893285696746</v>
      </c>
      <c r="F21" s="53">
        <v>1.7180585963646879</v>
      </c>
      <c r="G21" s="53">
        <v>3.5579775416387691</v>
      </c>
      <c r="I21" s="76"/>
      <c r="J21" s="76" t="s">
        <v>81</v>
      </c>
      <c r="K21" s="53">
        <f t="shared" si="0"/>
        <v>2.173087848911786</v>
      </c>
      <c r="L21" s="53">
        <f t="shared" si="1"/>
        <v>0.80450352257734636</v>
      </c>
      <c r="M21" s="53">
        <f t="shared" si="2"/>
        <v>0.35978491292419662</v>
      </c>
      <c r="N21" s="53">
        <f t="shared" si="3"/>
        <v>37.02121490303378</v>
      </c>
      <c r="O21" s="30"/>
    </row>
    <row r="22" spans="1:15" x14ac:dyDescent="0.3">
      <c r="A22" s="76"/>
      <c r="B22" s="76" t="s">
        <v>82</v>
      </c>
      <c r="C22" s="22"/>
      <c r="D22" s="22"/>
      <c r="E22" s="22"/>
      <c r="F22" s="22"/>
      <c r="G22" s="22"/>
      <c r="I22" s="76"/>
      <c r="J22" s="76" t="s">
        <v>82</v>
      </c>
      <c r="K22" s="22"/>
      <c r="L22" s="22"/>
      <c r="M22" s="22"/>
      <c r="N22" s="22"/>
      <c r="O22" s="30"/>
    </row>
    <row r="23" spans="1:15" x14ac:dyDescent="0.3">
      <c r="A23" s="76"/>
      <c r="B23" s="76" t="s">
        <v>83</v>
      </c>
      <c r="C23" s="22"/>
      <c r="D23" s="22"/>
      <c r="E23" s="22"/>
      <c r="F23" s="22"/>
      <c r="G23" s="22"/>
      <c r="I23" s="76"/>
      <c r="J23" s="76" t="s">
        <v>83</v>
      </c>
      <c r="K23" s="22"/>
      <c r="L23" s="22"/>
      <c r="M23" s="22"/>
      <c r="N23" s="22"/>
      <c r="O23" s="30"/>
    </row>
    <row r="24" spans="1:15" x14ac:dyDescent="0.3">
      <c r="A24" s="76"/>
      <c r="B24" s="76" t="s">
        <v>84</v>
      </c>
      <c r="C24" s="22"/>
      <c r="D24" s="22"/>
      <c r="E24" s="22"/>
      <c r="F24" s="22"/>
      <c r="G24" s="22"/>
      <c r="I24" s="76"/>
      <c r="J24" s="76" t="s">
        <v>84</v>
      </c>
      <c r="K24" s="22"/>
      <c r="L24" s="22"/>
      <c r="M24" s="22"/>
      <c r="N24" s="22"/>
      <c r="O24" s="30"/>
    </row>
    <row r="25" spans="1:15" x14ac:dyDescent="0.3">
      <c r="A25" s="76"/>
      <c r="B25" s="76" t="s">
        <v>85</v>
      </c>
      <c r="C25" s="22"/>
      <c r="D25" s="22"/>
      <c r="E25" s="22"/>
      <c r="F25" s="22"/>
      <c r="G25" s="22"/>
      <c r="I25" s="76"/>
      <c r="J25" s="76" t="s">
        <v>85</v>
      </c>
      <c r="K25" s="22"/>
      <c r="L25" s="22"/>
      <c r="M25" s="22"/>
      <c r="N25" s="22"/>
      <c r="O25" s="30"/>
    </row>
    <row r="26" spans="1:15" x14ac:dyDescent="0.3">
      <c r="A26" s="76" t="s">
        <v>116</v>
      </c>
      <c r="B26" s="76" t="s">
        <v>79</v>
      </c>
      <c r="C26" s="22"/>
      <c r="D26" s="22"/>
      <c r="E26" s="22"/>
      <c r="F26" s="22"/>
      <c r="G26" s="22"/>
      <c r="I26" s="76" t="s">
        <v>116</v>
      </c>
      <c r="J26" s="76" t="s">
        <v>79</v>
      </c>
      <c r="K26" s="22"/>
      <c r="L26" s="22"/>
      <c r="M26" s="22"/>
      <c r="N26" s="22"/>
      <c r="O26" s="30"/>
    </row>
    <row r="27" spans="1:15" x14ac:dyDescent="0.3">
      <c r="A27" s="76" t="s">
        <v>117</v>
      </c>
      <c r="B27" s="76" t="s">
        <v>81</v>
      </c>
      <c r="C27" s="22"/>
      <c r="D27" s="22"/>
      <c r="E27" s="22"/>
      <c r="F27" s="22"/>
      <c r="G27" s="22"/>
      <c r="I27" s="76" t="s">
        <v>117</v>
      </c>
      <c r="J27" s="76" t="s">
        <v>81</v>
      </c>
      <c r="K27" s="22"/>
      <c r="L27" s="22"/>
      <c r="M27" s="22"/>
      <c r="N27" s="22"/>
      <c r="O27" s="30"/>
    </row>
    <row r="28" spans="1:15" x14ac:dyDescent="0.3">
      <c r="A28" s="76"/>
      <c r="B28" s="76" t="s">
        <v>84</v>
      </c>
      <c r="C28" s="22"/>
      <c r="D28" s="22"/>
      <c r="E28" s="22"/>
      <c r="F28" s="22"/>
      <c r="G28" s="22"/>
      <c r="I28" s="76"/>
      <c r="J28" s="76" t="s">
        <v>84</v>
      </c>
      <c r="K28" s="22"/>
      <c r="L28" s="22"/>
      <c r="M28" s="22"/>
      <c r="N28" s="22"/>
      <c r="O28" s="30"/>
    </row>
    <row r="29" spans="1:15" x14ac:dyDescent="0.3">
      <c r="A29" s="36"/>
      <c r="B29" s="36"/>
      <c r="I29" s="36"/>
      <c r="J29" s="36"/>
      <c r="O29" s="30"/>
    </row>
    <row r="30" spans="1:15" x14ac:dyDescent="0.3">
      <c r="A30" s="76" t="s">
        <v>118</v>
      </c>
      <c r="B30" s="22"/>
      <c r="C30" s="53">
        <f>SUM(C2:C28)</f>
        <v>283.21599512048601</v>
      </c>
      <c r="D30" s="53">
        <f t="shared" ref="D30:F30" si="4">SUM(D2:D28)</f>
        <v>111.5435923922691</v>
      </c>
      <c r="E30" s="53">
        <f t="shared" si="4"/>
        <v>182.72372150195773</v>
      </c>
      <c r="F30" s="53">
        <f t="shared" si="4"/>
        <v>135.52089895317366</v>
      </c>
      <c r="G30" s="53">
        <f>SUM(G2:G28)</f>
        <v>287.63904352908429</v>
      </c>
      <c r="H30" s="22"/>
      <c r="I30" s="76" t="s">
        <v>118</v>
      </c>
      <c r="J30" s="76"/>
      <c r="K30" s="53">
        <f>AVERAGE(C30:G30)</f>
        <v>200.12865029939417</v>
      </c>
      <c r="L30" s="53">
        <f>STDEV(C30:G30)</f>
        <v>81.984726256635128</v>
      </c>
      <c r="M30" s="53">
        <f>_xlfn.STDEV.S(C30:G30)/SQRT(COUNT(C30:G30))</f>
        <v>36.664684205309598</v>
      </c>
      <c r="N30" s="53">
        <f>_xlfn.STDEV.S(C30:G30)/K30*100</f>
        <v>40.966011679979495</v>
      </c>
      <c r="O30" s="30"/>
    </row>
    <row r="31" spans="1:15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30"/>
    </row>
    <row r="32" spans="1:15" x14ac:dyDescent="0.3">
      <c r="A32" s="52" t="s">
        <v>96</v>
      </c>
      <c r="B32" s="52" t="s">
        <v>97</v>
      </c>
      <c r="C32" s="52" t="s">
        <v>98</v>
      </c>
      <c r="D32" s="52" t="s">
        <v>99</v>
      </c>
      <c r="E32" s="52" t="s">
        <v>100</v>
      </c>
      <c r="F32" s="52" t="s">
        <v>101</v>
      </c>
      <c r="G32" s="52"/>
      <c r="H32" s="52"/>
      <c r="I32" s="52" t="s">
        <v>96</v>
      </c>
      <c r="J32" s="52" t="s">
        <v>77</v>
      </c>
      <c r="K32" s="52" t="s">
        <v>78</v>
      </c>
      <c r="L32" s="52" t="s">
        <v>6</v>
      </c>
      <c r="M32" s="52" t="s">
        <v>7</v>
      </c>
      <c r="N32" s="52"/>
      <c r="O32" s="30"/>
    </row>
    <row r="33" spans="1:14" x14ac:dyDescent="0.3">
      <c r="A33" s="76" t="s">
        <v>113</v>
      </c>
      <c r="B33" s="53">
        <f>SUM(C2:C8)</f>
        <v>30.427868168507587</v>
      </c>
      <c r="C33" s="53">
        <f t="shared" ref="C33:F33" si="5">SUM(D2:D8)</f>
        <v>23.544469230828959</v>
      </c>
      <c r="D33" s="53">
        <f t="shared" si="5"/>
        <v>38.008813393224514</v>
      </c>
      <c r="E33" s="53">
        <f t="shared" si="5"/>
        <v>22.813249053985658</v>
      </c>
      <c r="F33" s="53">
        <f t="shared" si="5"/>
        <v>39.307425133186975</v>
      </c>
      <c r="G33" s="22"/>
      <c r="H33" s="22"/>
      <c r="I33" s="76" t="s">
        <v>113</v>
      </c>
      <c r="J33" s="53">
        <f>AVERAGE(B33:F33)</f>
        <v>30.82036499594674</v>
      </c>
      <c r="K33" s="53">
        <f>STDEV(B33:F33)</f>
        <v>7.7606475049746129</v>
      </c>
      <c r="L33" s="53">
        <f>_xlfn.STDEV.S(B33:F33)/SQRT(COUNT(B33:F33))</f>
        <v>3.4706670741074741</v>
      </c>
      <c r="M33" s="53">
        <f>_xlfn.STDEV.S(B33:F33)/J33*100</f>
        <v>25.180258267529389</v>
      </c>
      <c r="N33" s="22"/>
    </row>
    <row r="34" spans="1:14" x14ac:dyDescent="0.3">
      <c r="A34" s="76" t="s">
        <v>112</v>
      </c>
      <c r="B34" s="53">
        <f>SUM(C9:C13)</f>
        <v>0.97090650363162612</v>
      </c>
      <c r="C34" s="53">
        <f t="shared" ref="C34:F34" si="6">SUM(D9:D13)</f>
        <v>1.280573774991161</v>
      </c>
      <c r="D34" s="53">
        <f t="shared" si="6"/>
        <v>1.8685931716347941</v>
      </c>
      <c r="E34" s="53">
        <f t="shared" si="6"/>
        <v>1.0706908468349428</v>
      </c>
      <c r="F34" s="53">
        <f t="shared" si="6"/>
        <v>1.6943031322700506</v>
      </c>
      <c r="G34" s="22"/>
      <c r="H34" s="22"/>
      <c r="I34" s="76" t="s">
        <v>112</v>
      </c>
      <c r="J34" s="53">
        <f>AVERAGE(B34:F34)</f>
        <v>1.3770134858725149</v>
      </c>
      <c r="K34" s="53">
        <f>STDEV(B34:F34)</f>
        <v>0.39063421675905469</v>
      </c>
      <c r="L34" s="53">
        <f>_xlfn.STDEV.S(B34:F34)/SQRT(COUNT(B34:F34))</f>
        <v>0.17469693260212676</v>
      </c>
      <c r="M34" s="53">
        <f>_xlfn.STDEV.S(C34:G34)/J34*100</f>
        <v>26.657149737892556</v>
      </c>
      <c r="N34" s="22"/>
    </row>
    <row r="35" spans="1:14" x14ac:dyDescent="0.3">
      <c r="A35" s="76" t="s">
        <v>119</v>
      </c>
      <c r="B35" s="53">
        <f>SUM(C14:C18)</f>
        <v>23.212016242724523</v>
      </c>
      <c r="C35" s="53">
        <f t="shared" ref="C35:F35" si="7">SUM(D14:D18)</f>
        <v>7.0781197587076878</v>
      </c>
      <c r="D35" s="53">
        <f t="shared" si="7"/>
        <v>10.667897225122852</v>
      </c>
      <c r="E35" s="53">
        <f t="shared" si="7"/>
        <v>8.2131825390378932</v>
      </c>
      <c r="F35" s="53">
        <f t="shared" si="7"/>
        <v>18.683704715616319</v>
      </c>
      <c r="G35" s="22"/>
      <c r="H35" s="22"/>
      <c r="I35" s="76" t="s">
        <v>119</v>
      </c>
      <c r="J35" s="53">
        <f>AVERAGE(B35:F35)</f>
        <v>13.570984096241855</v>
      </c>
      <c r="K35" s="53">
        <f>STDEV(B35:F35)</f>
        <v>7.0423833180705362</v>
      </c>
      <c r="L35" s="53">
        <f>_xlfn.STDEV.S(B35:F35)/SQRT(COUNT(B35:F35))</f>
        <v>3.1494495645632483</v>
      </c>
      <c r="M35" s="53">
        <f>_xlfn.STDEV.S(C35:G35)/J35*100</f>
        <v>38.569809606182105</v>
      </c>
      <c r="N35" s="22"/>
    </row>
    <row r="36" spans="1:14" x14ac:dyDescent="0.3">
      <c r="A36" s="76" t="s">
        <v>115</v>
      </c>
      <c r="B36" s="53">
        <f>SUM(C19:C25)</f>
        <v>228.60520420562233</v>
      </c>
      <c r="C36" s="53">
        <f t="shared" ref="C36:F36" si="8">SUM(D19:D25)</f>
        <v>79.640429627741284</v>
      </c>
      <c r="D36" s="53">
        <f t="shared" si="8"/>
        <v>132.17841771197558</v>
      </c>
      <c r="E36" s="53">
        <f t="shared" si="8"/>
        <v>103.42377651331515</v>
      </c>
      <c r="F36" s="53">
        <f t="shared" si="8"/>
        <v>227.95361054801091</v>
      </c>
      <c r="G36" s="22"/>
      <c r="H36" s="22"/>
      <c r="I36" s="76" t="s">
        <v>115</v>
      </c>
      <c r="J36" s="53">
        <f>AVERAGE(B36:F36)</f>
        <v>154.36028772133307</v>
      </c>
      <c r="K36" s="53">
        <f>STDEV(B36:F36)</f>
        <v>69.996259744920934</v>
      </c>
      <c r="L36" s="53">
        <f>_xlfn.STDEV.S(B36:F36)/SQRT(COUNT(B36:F36))</f>
        <v>31.303278992075057</v>
      </c>
      <c r="M36" s="53">
        <f>_xlfn.STDEV.S(C36:G36)/J36*100</f>
        <v>42.163262765589167</v>
      </c>
      <c r="N36" s="22"/>
    </row>
    <row r="37" spans="1:14" x14ac:dyDescent="0.3">
      <c r="A37" s="76" t="s">
        <v>116</v>
      </c>
      <c r="B37" s="22"/>
      <c r="C37" s="22"/>
      <c r="D37" s="22"/>
      <c r="E37" s="22"/>
      <c r="F37" s="22"/>
      <c r="G37" s="22"/>
      <c r="H37" s="22"/>
      <c r="I37" s="76" t="s">
        <v>116</v>
      </c>
      <c r="J37" s="22"/>
      <c r="K37" s="22"/>
      <c r="L37" s="22"/>
      <c r="M37" s="22"/>
      <c r="N37" s="22"/>
    </row>
    <row r="38" spans="1:14" x14ac:dyDescent="0.3">
      <c r="A38" s="76" t="s">
        <v>117</v>
      </c>
      <c r="B38" s="22"/>
      <c r="C38" s="22"/>
      <c r="D38" s="22"/>
      <c r="E38" s="22"/>
      <c r="F38" s="22"/>
      <c r="G38" s="22"/>
      <c r="H38" s="22"/>
      <c r="I38" s="76" t="s">
        <v>117</v>
      </c>
      <c r="J38" s="22"/>
      <c r="K38" s="22"/>
      <c r="L38" s="22"/>
      <c r="M38" s="22"/>
      <c r="N38" s="2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A2DAD-27D0-49F6-B663-9FDDE5F73C26}">
  <dimension ref="A1:O43"/>
  <sheetViews>
    <sheetView zoomScale="70" zoomScaleNormal="70" workbookViewId="0">
      <selection activeCell="N4" sqref="N4"/>
    </sheetView>
  </sheetViews>
  <sheetFormatPr baseColWidth="10" defaultRowHeight="14.4" x14ac:dyDescent="0.3"/>
  <cols>
    <col min="1" max="1" width="21" style="22" customWidth="1"/>
    <col min="2" max="2" width="16.5546875" style="22" customWidth="1"/>
    <col min="3" max="9" width="11.5546875" style="22"/>
    <col min="10" max="10" width="17.44140625" style="22" customWidth="1"/>
    <col min="11" max="14" width="11.5546875" style="22"/>
    <col min="15" max="15" width="11.5546875" style="29"/>
    <col min="16" max="16384" width="11.5546875" style="22"/>
  </cols>
  <sheetData>
    <row r="1" spans="1:14" x14ac:dyDescent="0.3">
      <c r="A1" s="52" t="s">
        <v>96</v>
      </c>
      <c r="B1" s="52"/>
      <c r="C1" s="52" t="s">
        <v>86</v>
      </c>
      <c r="D1" s="52" t="s">
        <v>87</v>
      </c>
      <c r="E1" s="52" t="s">
        <v>88</v>
      </c>
      <c r="F1" s="52" t="s">
        <v>89</v>
      </c>
      <c r="G1" s="52" t="s">
        <v>90</v>
      </c>
      <c r="H1" s="52"/>
      <c r="I1" s="52" t="s">
        <v>96</v>
      </c>
      <c r="J1" s="52"/>
      <c r="K1" s="52" t="s">
        <v>77</v>
      </c>
      <c r="L1" s="52" t="s">
        <v>78</v>
      </c>
      <c r="M1" s="52" t="s">
        <v>6</v>
      </c>
      <c r="N1" s="52" t="s">
        <v>7</v>
      </c>
    </row>
    <row r="2" spans="1:14" x14ac:dyDescent="0.3">
      <c r="A2" s="76" t="s">
        <v>113</v>
      </c>
      <c r="B2" s="76" t="s">
        <v>79</v>
      </c>
      <c r="C2" s="53"/>
      <c r="D2" s="53">
        <v>5.4285812675184202</v>
      </c>
      <c r="E2" s="53">
        <v>6.6713015757927518</v>
      </c>
      <c r="F2" s="53">
        <v>5.4135154952998557</v>
      </c>
      <c r="G2" s="53">
        <v>5.6182415995195347</v>
      </c>
      <c r="I2" s="76" t="s">
        <v>113</v>
      </c>
      <c r="J2" s="76" t="s">
        <v>79</v>
      </c>
      <c r="K2" s="53">
        <f>AVERAGE(D2:G2)</f>
        <v>5.7829099845326404</v>
      </c>
      <c r="L2" s="53">
        <f>STDEV(D2:G2)</f>
        <v>0.59954327750963643</v>
      </c>
      <c r="M2" s="53">
        <f>_xlfn.STDEV.S(D2:G2)/SQRT(COUNT(D2:G2))</f>
        <v>0.29977163875481821</v>
      </c>
      <c r="N2" s="53">
        <f>_xlfn.STDEV.S(D2:G2)/K2*100</f>
        <v>10.367501467482896</v>
      </c>
    </row>
    <row r="3" spans="1:14" x14ac:dyDescent="0.3">
      <c r="B3" s="76" t="s">
        <v>80</v>
      </c>
      <c r="C3" s="53"/>
      <c r="D3" s="53">
        <v>1.2133867679974197</v>
      </c>
      <c r="E3" s="53">
        <v>1.4536475429762508</v>
      </c>
      <c r="F3" s="53">
        <v>0.87843084126825022</v>
      </c>
      <c r="G3" s="53">
        <v>1.514390548098864</v>
      </c>
      <c r="J3" s="76" t="s">
        <v>80</v>
      </c>
      <c r="K3" s="53">
        <f t="shared" ref="K3:K32" si="0">AVERAGE(D3:G3)</f>
        <v>1.2649639250851961</v>
      </c>
      <c r="L3" s="53">
        <f t="shared" ref="L3:L32" si="1">STDEV(D3:G3)</f>
        <v>0.28860767831478795</v>
      </c>
      <c r="M3" s="53">
        <f t="shared" ref="M3:M32" si="2">_xlfn.STDEV.S(D3:G3)/SQRT(COUNT(D3:G3))</f>
        <v>0.14430383915739398</v>
      </c>
      <c r="N3" s="53">
        <f t="shared" ref="N3:N32" si="3">_xlfn.STDEV.S(D3:G3)/K3*100</f>
        <v>22.815486876066451</v>
      </c>
    </row>
    <row r="4" spans="1:14" x14ac:dyDescent="0.3">
      <c r="B4" s="76" t="s">
        <v>81</v>
      </c>
      <c r="C4" s="53"/>
      <c r="D4" s="53">
        <v>1.2402520552206606</v>
      </c>
      <c r="E4" s="53">
        <v>1.9681060093258751</v>
      </c>
      <c r="F4" s="53">
        <v>0.9691704084173598</v>
      </c>
      <c r="G4" s="53">
        <v>1.6885743645846105</v>
      </c>
      <c r="J4" s="76" t="s">
        <v>81</v>
      </c>
      <c r="K4" s="53">
        <f t="shared" si="0"/>
        <v>1.4665257093871265</v>
      </c>
      <c r="L4" s="53">
        <f t="shared" si="1"/>
        <v>0.44700874880857716</v>
      </c>
      <c r="M4" s="53">
        <f t="shared" si="2"/>
        <v>0.22350437440428858</v>
      </c>
      <c r="N4" s="53">
        <f t="shared" si="3"/>
        <v>30.480798662260472</v>
      </c>
    </row>
    <row r="5" spans="1:14" x14ac:dyDescent="0.3">
      <c r="B5" s="76" t="s">
        <v>82</v>
      </c>
      <c r="C5" s="53"/>
      <c r="D5" s="53">
        <v>1.2983939584657587</v>
      </c>
      <c r="E5" s="53">
        <v>2.0471585336491014</v>
      </c>
      <c r="F5" s="53">
        <v>0.98429850398356611</v>
      </c>
      <c r="G5" s="53">
        <v>1.5841810544729815</v>
      </c>
      <c r="J5" s="76" t="s">
        <v>82</v>
      </c>
      <c r="K5" s="53">
        <f t="shared" si="0"/>
        <v>1.478508012642852</v>
      </c>
      <c r="L5" s="53">
        <f t="shared" si="1"/>
        <v>0.45137357690043267</v>
      </c>
      <c r="M5" s="53">
        <f t="shared" si="2"/>
        <v>0.22568678845021634</v>
      </c>
      <c r="N5" s="53">
        <f t="shared" si="3"/>
        <v>30.528990917918435</v>
      </c>
    </row>
    <row r="6" spans="1:14" x14ac:dyDescent="0.3">
      <c r="B6" s="76" t="s">
        <v>124</v>
      </c>
      <c r="C6" s="53"/>
      <c r="D6" s="53">
        <v>0.17755252337379829</v>
      </c>
      <c r="E6" s="53">
        <v>0.20467177777572063</v>
      </c>
      <c r="F6" s="53">
        <v>0.14914522492667312</v>
      </c>
      <c r="G6" s="53">
        <v>0.17114076313748333</v>
      </c>
      <c r="J6" s="76" t="s">
        <v>124</v>
      </c>
      <c r="K6" s="53">
        <f t="shared" si="0"/>
        <v>0.17562757230341886</v>
      </c>
      <c r="L6" s="53">
        <f t="shared" si="1"/>
        <v>2.286713425577401E-2</v>
      </c>
      <c r="M6" s="53">
        <f t="shared" si="2"/>
        <v>1.1433567127887005E-2</v>
      </c>
      <c r="N6" s="53">
        <f t="shared" si="3"/>
        <v>13.020241614607153</v>
      </c>
    </row>
    <row r="7" spans="1:14" x14ac:dyDescent="0.3">
      <c r="B7" s="76" t="s">
        <v>83</v>
      </c>
      <c r="C7" s="53"/>
      <c r="D7" s="53">
        <v>2.5905627249030405</v>
      </c>
      <c r="E7" s="53">
        <v>2.7991013735683552</v>
      </c>
      <c r="F7" s="53">
        <v>2.7326036176130764</v>
      </c>
      <c r="G7" s="53">
        <v>3.2398099486887699</v>
      </c>
      <c r="J7" s="76" t="s">
        <v>83</v>
      </c>
      <c r="K7" s="53">
        <f t="shared" si="0"/>
        <v>2.8405194161933105</v>
      </c>
      <c r="L7" s="53">
        <f t="shared" si="1"/>
        <v>0.28004318161037184</v>
      </c>
      <c r="M7" s="53">
        <f t="shared" si="2"/>
        <v>0.14002159080518592</v>
      </c>
      <c r="N7" s="53">
        <f t="shared" si="3"/>
        <v>9.858872289831714</v>
      </c>
    </row>
    <row r="8" spans="1:14" x14ac:dyDescent="0.3">
      <c r="B8" s="76" t="s">
        <v>125</v>
      </c>
      <c r="C8" s="53"/>
      <c r="D8" s="53">
        <v>0.48760458556322211</v>
      </c>
      <c r="E8" s="53">
        <v>0.42368998600252616</v>
      </c>
      <c r="F8" s="53">
        <v>0.4889288384363264</v>
      </c>
      <c r="G8" s="53">
        <v>0.3388235618749072</v>
      </c>
      <c r="J8" s="76" t="s">
        <v>125</v>
      </c>
      <c r="K8" s="53">
        <f t="shared" si="0"/>
        <v>0.43476174296924547</v>
      </c>
      <c r="L8" s="53">
        <f t="shared" si="1"/>
        <v>7.0835863418590841E-2</v>
      </c>
      <c r="M8" s="53">
        <f t="shared" si="2"/>
        <v>3.5417931709295421E-2</v>
      </c>
      <c r="N8" s="53">
        <f t="shared" si="3"/>
        <v>16.293030507884794</v>
      </c>
    </row>
    <row r="9" spans="1:14" x14ac:dyDescent="0.3">
      <c r="B9" s="76" t="s">
        <v>84</v>
      </c>
      <c r="C9" s="53"/>
      <c r="D9" s="53">
        <v>7.9072902118795998</v>
      </c>
      <c r="E9" s="53">
        <v>8.4318318788439388</v>
      </c>
      <c r="F9" s="53">
        <v>11.105507430074027</v>
      </c>
      <c r="G9" s="53">
        <v>10.772035472702767</v>
      </c>
      <c r="J9" s="76" t="s">
        <v>84</v>
      </c>
      <c r="K9" s="53">
        <f t="shared" si="0"/>
        <v>9.5541662483750827</v>
      </c>
      <c r="L9" s="53">
        <f t="shared" si="1"/>
        <v>1.6188164427767955</v>
      </c>
      <c r="M9" s="53">
        <f t="shared" si="2"/>
        <v>0.80940822138839774</v>
      </c>
      <c r="N9" s="53">
        <f t="shared" si="3"/>
        <v>16.943565777412701</v>
      </c>
    </row>
    <row r="10" spans="1:14" x14ac:dyDescent="0.3">
      <c r="B10" s="76" t="s">
        <v>126</v>
      </c>
      <c r="C10" s="53"/>
      <c r="D10" s="53">
        <v>0.82392483970178476</v>
      </c>
      <c r="E10" s="53">
        <v>0.71973382088352766</v>
      </c>
      <c r="F10" s="53">
        <v>0.7954208563773757</v>
      </c>
      <c r="G10" s="53">
        <v>0.94549857050010688</v>
      </c>
      <c r="J10" s="76" t="s">
        <v>126</v>
      </c>
      <c r="K10" s="53">
        <f t="shared" si="0"/>
        <v>0.82114452186569875</v>
      </c>
      <c r="L10" s="53">
        <f t="shared" si="1"/>
        <v>9.3839396166870939E-2</v>
      </c>
      <c r="M10" s="53">
        <f t="shared" si="2"/>
        <v>4.691969808343547E-2</v>
      </c>
      <c r="N10" s="53">
        <f t="shared" si="3"/>
        <v>11.427878244095346</v>
      </c>
    </row>
    <row r="11" spans="1:14" x14ac:dyDescent="0.3">
      <c r="B11" s="76" t="s">
        <v>85</v>
      </c>
      <c r="C11" s="53"/>
      <c r="D11" s="53">
        <v>12.377041370986625</v>
      </c>
      <c r="E11" s="53">
        <v>25.023554891053656</v>
      </c>
      <c r="F11" s="53">
        <v>16.771273876469834</v>
      </c>
      <c r="G11" s="53">
        <v>16.135298947264474</v>
      </c>
      <c r="J11" s="76" t="s">
        <v>85</v>
      </c>
      <c r="K11" s="53">
        <f t="shared" si="0"/>
        <v>17.576792271443647</v>
      </c>
      <c r="L11" s="53">
        <f t="shared" si="1"/>
        <v>5.3297418895577211</v>
      </c>
      <c r="M11" s="53">
        <f t="shared" si="2"/>
        <v>2.6648709447788606</v>
      </c>
      <c r="N11" s="53">
        <f t="shared" si="3"/>
        <v>30.322608398898542</v>
      </c>
    </row>
    <row r="12" spans="1:14" x14ac:dyDescent="0.3">
      <c r="B12" s="76" t="s">
        <v>122</v>
      </c>
      <c r="C12" s="53"/>
      <c r="D12" s="53">
        <v>0.71660397935848097</v>
      </c>
      <c r="E12" s="53">
        <v>0.74247929715572547</v>
      </c>
      <c r="F12" s="53">
        <v>1.0488574292939705</v>
      </c>
      <c r="G12" s="53">
        <v>0.69841303739436567</v>
      </c>
      <c r="J12" s="76" t="s">
        <v>122</v>
      </c>
      <c r="K12" s="53">
        <f t="shared" si="0"/>
        <v>0.80158843580063566</v>
      </c>
      <c r="L12" s="53">
        <f t="shared" si="1"/>
        <v>0.16583462252860115</v>
      </c>
      <c r="M12" s="53">
        <f t="shared" si="2"/>
        <v>8.2917311264300575E-2</v>
      </c>
      <c r="N12" s="53">
        <f t="shared" si="3"/>
        <v>20.68825036915155</v>
      </c>
    </row>
    <row r="13" spans="1:14" x14ac:dyDescent="0.3">
      <c r="B13" s="76" t="s">
        <v>123</v>
      </c>
      <c r="C13" s="53"/>
      <c r="D13" s="53">
        <v>3.4032156403210712</v>
      </c>
      <c r="E13" s="53">
        <v>4.8882512348028566</v>
      </c>
      <c r="F13" s="53">
        <v>4.1540801104473672</v>
      </c>
      <c r="G13" s="53">
        <v>4.3465820404662336</v>
      </c>
      <c r="J13" s="76" t="s">
        <v>123</v>
      </c>
      <c r="K13" s="53">
        <f t="shared" si="0"/>
        <v>4.1980322565093822</v>
      </c>
      <c r="L13" s="53">
        <f t="shared" si="1"/>
        <v>0.61431113746011412</v>
      </c>
      <c r="M13" s="53">
        <f t="shared" si="2"/>
        <v>0.30715556873005706</v>
      </c>
      <c r="N13" s="53">
        <f t="shared" si="3"/>
        <v>14.633311511782122</v>
      </c>
    </row>
    <row r="14" spans="1:14" x14ac:dyDescent="0.3">
      <c r="A14" s="76" t="s">
        <v>119</v>
      </c>
      <c r="B14" s="76" t="s">
        <v>82</v>
      </c>
      <c r="C14" s="53"/>
      <c r="D14" s="53">
        <v>0.99611414260890441</v>
      </c>
      <c r="E14" s="53">
        <v>0.81365492266842165</v>
      </c>
      <c r="F14" s="53">
        <v>2.8403373489579589</v>
      </c>
      <c r="G14" s="53">
        <v>0.99618871291301225</v>
      </c>
      <c r="I14" s="76" t="s">
        <v>119</v>
      </c>
      <c r="J14" s="76" t="s">
        <v>82</v>
      </c>
      <c r="K14" s="53">
        <f t="shared" si="0"/>
        <v>1.4115737817870744</v>
      </c>
      <c r="L14" s="53">
        <f t="shared" si="1"/>
        <v>0.95638621211903474</v>
      </c>
      <c r="M14" s="53">
        <f t="shared" si="2"/>
        <v>0.47819310605951737</v>
      </c>
      <c r="N14" s="53">
        <f t="shared" si="3"/>
        <v>67.753186157101538</v>
      </c>
    </row>
    <row r="15" spans="1:14" x14ac:dyDescent="0.3">
      <c r="A15" s="76"/>
      <c r="B15" s="76" t="s">
        <v>124</v>
      </c>
      <c r="C15" s="53"/>
      <c r="D15" s="53">
        <v>0.21230689913366663</v>
      </c>
      <c r="E15" s="53">
        <v>0.26445598807311255</v>
      </c>
      <c r="F15" s="53">
        <v>0.33176770598177635</v>
      </c>
      <c r="G15" s="53">
        <v>0.31495103398548574</v>
      </c>
      <c r="I15" s="76"/>
      <c r="J15" s="76" t="s">
        <v>124</v>
      </c>
      <c r="K15" s="53">
        <f t="shared" si="0"/>
        <v>0.28087040679351033</v>
      </c>
      <c r="L15" s="53">
        <f t="shared" si="1"/>
        <v>5.3920966667300042E-2</v>
      </c>
      <c r="M15" s="53">
        <f t="shared" si="2"/>
        <v>2.6960483333650021E-2</v>
      </c>
      <c r="N15" s="53">
        <f t="shared" si="3"/>
        <v>19.197809866434785</v>
      </c>
    </row>
    <row r="16" spans="1:14" x14ac:dyDescent="0.3">
      <c r="A16" s="76"/>
      <c r="B16" s="76" t="s">
        <v>83</v>
      </c>
      <c r="C16" s="53"/>
      <c r="D16" s="53">
        <v>3.5394562570665937</v>
      </c>
      <c r="E16" s="53">
        <v>2.6478988480429351</v>
      </c>
      <c r="F16" s="53">
        <v>12.811922927036468</v>
      </c>
      <c r="G16" s="53">
        <v>4.0066180541180092</v>
      </c>
      <c r="I16" s="76"/>
      <c r="J16" s="76" t="s">
        <v>83</v>
      </c>
      <c r="K16" s="53">
        <f t="shared" si="0"/>
        <v>5.7514740215660005</v>
      </c>
      <c r="L16" s="53">
        <f t="shared" si="1"/>
        <v>4.7405928793090748</v>
      </c>
      <c r="M16" s="53">
        <f t="shared" si="2"/>
        <v>2.3702964396545374</v>
      </c>
      <c r="N16" s="53">
        <f t="shared" si="3"/>
        <v>82.423964040062117</v>
      </c>
    </row>
    <row r="17" spans="1:14" x14ac:dyDescent="0.3">
      <c r="A17" s="76"/>
      <c r="B17" s="76" t="s">
        <v>125</v>
      </c>
      <c r="C17" s="53"/>
      <c r="D17" s="53">
        <v>0.34964889485486705</v>
      </c>
      <c r="E17" s="53">
        <v>0.38898013117001656</v>
      </c>
      <c r="F17" s="53">
        <v>0.80401870604411341</v>
      </c>
      <c r="G17" s="53">
        <v>0.45617661913872082</v>
      </c>
      <c r="I17" s="76"/>
      <c r="J17" s="76" t="s">
        <v>125</v>
      </c>
      <c r="K17" s="53">
        <f t="shared" si="0"/>
        <v>0.49970608780192949</v>
      </c>
      <c r="L17" s="53">
        <f t="shared" si="1"/>
        <v>0.20758803986960855</v>
      </c>
      <c r="M17" s="53">
        <f t="shared" si="2"/>
        <v>0.10379401993480428</v>
      </c>
      <c r="N17" s="53">
        <f t="shared" si="3"/>
        <v>41.542027391087352</v>
      </c>
    </row>
    <row r="18" spans="1:14" x14ac:dyDescent="0.3">
      <c r="A18" s="76"/>
      <c r="B18" s="76" t="s">
        <v>84</v>
      </c>
      <c r="C18" s="53"/>
      <c r="D18" s="53">
        <v>2.4387421088859389</v>
      </c>
      <c r="E18" s="53">
        <v>2.2393325834692956</v>
      </c>
      <c r="F18" s="53">
        <v>6.5982140532381708</v>
      </c>
      <c r="G18" s="53">
        <v>3.080938672406992</v>
      </c>
      <c r="I18" s="76"/>
      <c r="J18" s="76" t="s">
        <v>84</v>
      </c>
      <c r="K18" s="53">
        <f t="shared" si="0"/>
        <v>3.5893068545000992</v>
      </c>
      <c r="L18" s="53">
        <f t="shared" si="1"/>
        <v>2.0378248620753916</v>
      </c>
      <c r="M18" s="53">
        <f t="shared" si="2"/>
        <v>1.0189124310376958</v>
      </c>
      <c r="N18" s="53">
        <f t="shared" si="3"/>
        <v>56.774885644576898</v>
      </c>
    </row>
    <row r="19" spans="1:14" x14ac:dyDescent="0.3">
      <c r="A19" s="76"/>
      <c r="B19" s="76" t="s">
        <v>126</v>
      </c>
      <c r="C19" s="53"/>
      <c r="D19" s="53">
        <v>0.38437243829572648</v>
      </c>
      <c r="E19" s="53">
        <v>0.33760367751351161</v>
      </c>
      <c r="F19" s="53">
        <v>0.71674322550654257</v>
      </c>
      <c r="G19" s="53">
        <v>0.57336314197498728</v>
      </c>
      <c r="I19" s="76"/>
      <c r="J19" s="76" t="s">
        <v>126</v>
      </c>
      <c r="K19" s="53">
        <f t="shared" si="0"/>
        <v>0.50302062082269206</v>
      </c>
      <c r="L19" s="53">
        <f t="shared" si="1"/>
        <v>0.17518140919783223</v>
      </c>
      <c r="M19" s="53">
        <f t="shared" si="2"/>
        <v>8.7590704598916116E-2</v>
      </c>
      <c r="N19" s="53">
        <f t="shared" si="3"/>
        <v>34.825890221224412</v>
      </c>
    </row>
    <row r="20" spans="1:14" x14ac:dyDescent="0.3">
      <c r="A20" s="76"/>
      <c r="B20" s="76" t="s">
        <v>85</v>
      </c>
      <c r="C20" s="53"/>
      <c r="D20" s="53">
        <v>2.0330321777035794</v>
      </c>
      <c r="E20" s="53">
        <v>4.3725144604799979</v>
      </c>
      <c r="F20" s="53">
        <v>3.4352361605639912</v>
      </c>
      <c r="G20" s="53">
        <v>2.2577074910183237</v>
      </c>
      <c r="I20" s="76"/>
      <c r="J20" s="76" t="s">
        <v>85</v>
      </c>
      <c r="K20" s="53">
        <f t="shared" si="0"/>
        <v>3.0246225724414728</v>
      </c>
      <c r="L20" s="53">
        <f t="shared" si="1"/>
        <v>1.0888566348302602</v>
      </c>
      <c r="M20" s="53">
        <f t="shared" si="2"/>
        <v>0.54442831741513009</v>
      </c>
      <c r="N20" s="53">
        <f t="shared" si="3"/>
        <v>35.999752324513537</v>
      </c>
    </row>
    <row r="21" spans="1:14" x14ac:dyDescent="0.3">
      <c r="A21" s="76"/>
      <c r="B21" s="76" t="s">
        <v>122</v>
      </c>
      <c r="C21" s="53"/>
      <c r="D21" s="53">
        <v>0.45182863829286635</v>
      </c>
      <c r="E21" s="53">
        <v>0.75263599712557883</v>
      </c>
      <c r="F21" s="53">
        <v>0.80952495595470486</v>
      </c>
      <c r="G21" s="53">
        <v>0.57749040223117909</v>
      </c>
      <c r="I21" s="76"/>
      <c r="J21" s="76" t="s">
        <v>122</v>
      </c>
      <c r="K21" s="53">
        <f t="shared" si="0"/>
        <v>0.64786999840108228</v>
      </c>
      <c r="L21" s="53">
        <f t="shared" si="1"/>
        <v>0.16380246459330469</v>
      </c>
      <c r="M21" s="53">
        <f t="shared" si="2"/>
        <v>8.1901232296652346E-2</v>
      </c>
      <c r="N21" s="53">
        <f t="shared" si="3"/>
        <v>25.283230431654925</v>
      </c>
    </row>
    <row r="22" spans="1:14" x14ac:dyDescent="0.3">
      <c r="A22" s="76"/>
      <c r="B22" s="76" t="s">
        <v>123</v>
      </c>
      <c r="C22" s="53"/>
      <c r="D22" s="53">
        <v>4.3034395329359958</v>
      </c>
      <c r="E22" s="53">
        <v>3.452824022770129</v>
      </c>
      <c r="F22" s="53">
        <v>2.7660243012717531</v>
      </c>
      <c r="G22" s="53">
        <v>1.2901756403390163</v>
      </c>
      <c r="I22" s="76"/>
      <c r="J22" s="76" t="s">
        <v>123</v>
      </c>
      <c r="K22" s="53">
        <f t="shared" si="0"/>
        <v>2.9531158743292241</v>
      </c>
      <c r="L22" s="53">
        <f t="shared" si="1"/>
        <v>1.274552953672244</v>
      </c>
      <c r="M22" s="53">
        <f t="shared" si="2"/>
        <v>0.63727647683612199</v>
      </c>
      <c r="N22" s="53">
        <f t="shared" si="3"/>
        <v>43.159598468575098</v>
      </c>
    </row>
    <row r="23" spans="1:14" x14ac:dyDescent="0.3">
      <c r="A23" s="76" t="s">
        <v>120</v>
      </c>
      <c r="B23" s="76" t="s">
        <v>126</v>
      </c>
      <c r="C23" s="53"/>
      <c r="D23" s="53">
        <v>1.2366600451110445</v>
      </c>
      <c r="E23" s="53">
        <v>1.7213295281064975</v>
      </c>
      <c r="F23" s="53">
        <v>2.7048330493698902</v>
      </c>
      <c r="G23" s="53">
        <v>3.2959692809479582</v>
      </c>
      <c r="I23" s="76" t="s">
        <v>120</v>
      </c>
      <c r="J23" s="76" t="s">
        <v>126</v>
      </c>
      <c r="K23" s="53">
        <f t="shared" si="0"/>
        <v>2.2396979758838476</v>
      </c>
      <c r="L23" s="53">
        <f t="shared" si="1"/>
        <v>0.93217499156699635</v>
      </c>
      <c r="M23" s="53">
        <f t="shared" si="2"/>
        <v>0.46608749578349817</v>
      </c>
      <c r="N23" s="53">
        <f t="shared" si="3"/>
        <v>41.6205667730326</v>
      </c>
    </row>
    <row r="24" spans="1:14" x14ac:dyDescent="0.3">
      <c r="A24" s="76"/>
      <c r="B24" s="76" t="s">
        <v>122</v>
      </c>
      <c r="C24" s="53"/>
      <c r="D24" s="53">
        <v>0.6398298870035839</v>
      </c>
      <c r="E24" s="53">
        <v>0.88033051164558329</v>
      </c>
      <c r="F24" s="53">
        <v>0.77905355012883482</v>
      </c>
      <c r="G24" s="53">
        <v>1.2744724143734758</v>
      </c>
      <c r="I24" s="76"/>
      <c r="J24" s="76" t="s">
        <v>122</v>
      </c>
      <c r="K24" s="53">
        <f t="shared" si="0"/>
        <v>0.89342159078786942</v>
      </c>
      <c r="L24" s="53">
        <f t="shared" si="1"/>
        <v>0.27249459166546286</v>
      </c>
      <c r="M24" s="53">
        <f t="shared" si="2"/>
        <v>0.13624729583273143</v>
      </c>
      <c r="N24" s="53">
        <f t="shared" si="3"/>
        <v>30.500112654000429</v>
      </c>
    </row>
    <row r="25" spans="1:14" x14ac:dyDescent="0.3">
      <c r="A25" s="76" t="s">
        <v>121</v>
      </c>
      <c r="B25" s="76" t="s">
        <v>85</v>
      </c>
      <c r="C25" s="53"/>
      <c r="D25" s="53">
        <v>3.4859922368571419</v>
      </c>
      <c r="E25" s="53">
        <v>2.6708978844969389</v>
      </c>
      <c r="F25" s="53">
        <v>7.6245267018949532</v>
      </c>
      <c r="G25" s="53">
        <v>1.021668942495445</v>
      </c>
      <c r="I25" s="76" t="s">
        <v>121</v>
      </c>
      <c r="J25" s="76" t="s">
        <v>85</v>
      </c>
      <c r="K25" s="53">
        <f t="shared" si="0"/>
        <v>3.7007714414361201</v>
      </c>
      <c r="L25" s="53">
        <f t="shared" si="1"/>
        <v>2.8095204332062722</v>
      </c>
      <c r="M25" s="53">
        <f t="shared" si="2"/>
        <v>1.4047602166031361</v>
      </c>
      <c r="N25" s="53">
        <f t="shared" si="3"/>
        <v>75.917156129912485</v>
      </c>
    </row>
    <row r="26" spans="1:14" x14ac:dyDescent="0.3">
      <c r="A26" s="76" t="s">
        <v>131</v>
      </c>
      <c r="B26" s="76" t="s">
        <v>107</v>
      </c>
      <c r="C26" s="53"/>
      <c r="D26" s="53">
        <v>0.18427480789241976</v>
      </c>
      <c r="E26" s="53">
        <v>0.64859991459635713</v>
      </c>
      <c r="F26" s="53">
        <v>0.36277994531450808</v>
      </c>
      <c r="G26" s="53">
        <v>0.18894760957507684</v>
      </c>
      <c r="I26" s="76" t="s">
        <v>131</v>
      </c>
      <c r="J26" s="76" t="s">
        <v>107</v>
      </c>
      <c r="K26" s="53">
        <f t="shared" si="0"/>
        <v>0.34615056934459043</v>
      </c>
      <c r="L26" s="53">
        <f t="shared" si="1"/>
        <v>0.21807389825040713</v>
      </c>
      <c r="M26" s="53">
        <f t="shared" si="2"/>
        <v>0.10903694912520356</v>
      </c>
      <c r="N26" s="53">
        <f t="shared" si="3"/>
        <v>62.999722537886718</v>
      </c>
    </row>
    <row r="27" spans="1:14" x14ac:dyDescent="0.3">
      <c r="A27" s="76"/>
      <c r="B27" s="76" t="s">
        <v>108</v>
      </c>
      <c r="C27" s="53"/>
      <c r="D27" s="53">
        <v>0.22248039583476792</v>
      </c>
      <c r="E27" s="53">
        <v>0.29337264557998843</v>
      </c>
      <c r="F27" s="53">
        <v>0.38795442006389486</v>
      </c>
      <c r="G27" s="53">
        <v>0.31383520710414908</v>
      </c>
      <c r="I27" s="76"/>
      <c r="J27" s="76" t="s">
        <v>108</v>
      </c>
      <c r="K27" s="53">
        <f t="shared" si="0"/>
        <v>0.30441066714570009</v>
      </c>
      <c r="L27" s="53">
        <f t="shared" si="1"/>
        <v>6.8075418672363802E-2</v>
      </c>
      <c r="M27" s="53">
        <f t="shared" si="2"/>
        <v>3.4037709336181901E-2</v>
      </c>
      <c r="N27" s="53">
        <f t="shared" si="3"/>
        <v>22.363020097380772</v>
      </c>
    </row>
    <row r="28" spans="1:14" x14ac:dyDescent="0.3">
      <c r="A28" s="76"/>
      <c r="B28" s="76" t="s">
        <v>109</v>
      </c>
      <c r="C28" s="53"/>
      <c r="D28" s="53">
        <v>1.7536186163933742</v>
      </c>
      <c r="E28" s="53">
        <v>2.0100639615308542</v>
      </c>
      <c r="F28" s="53">
        <v>3.6349724994463264</v>
      </c>
      <c r="G28" s="53">
        <v>2.2657428413374383</v>
      </c>
      <c r="I28" s="76"/>
      <c r="J28" s="76" t="s">
        <v>109</v>
      </c>
      <c r="K28" s="53">
        <f t="shared" si="0"/>
        <v>2.4160994796769986</v>
      </c>
      <c r="L28" s="53">
        <f t="shared" si="1"/>
        <v>0.83904793133399891</v>
      </c>
      <c r="M28" s="53">
        <f t="shared" si="2"/>
        <v>0.41952396566699945</v>
      </c>
      <c r="N28" s="53">
        <f t="shared" si="3"/>
        <v>34.727375192604605</v>
      </c>
    </row>
    <row r="29" spans="1:14" x14ac:dyDescent="0.3">
      <c r="A29" s="76" t="s">
        <v>132</v>
      </c>
      <c r="B29" s="76" t="s">
        <v>127</v>
      </c>
      <c r="C29" s="53"/>
      <c r="D29" s="53">
        <v>1.3430117099337808</v>
      </c>
      <c r="E29" s="53">
        <v>1.5889694135318824</v>
      </c>
      <c r="F29" s="53">
        <v>1.1676875934333426</v>
      </c>
      <c r="G29" s="53">
        <v>1.109283716461811</v>
      </c>
      <c r="I29" s="76" t="s">
        <v>132</v>
      </c>
      <c r="J29" s="76" t="s">
        <v>127</v>
      </c>
      <c r="K29" s="53">
        <f t="shared" si="0"/>
        <v>1.3022381083402041</v>
      </c>
      <c r="L29" s="53">
        <f t="shared" si="1"/>
        <v>0.2154163150511883</v>
      </c>
      <c r="M29" s="53">
        <f t="shared" si="2"/>
        <v>0.10770815752559415</v>
      </c>
      <c r="N29" s="53">
        <f t="shared" si="3"/>
        <v>16.542006693825897</v>
      </c>
    </row>
    <row r="30" spans="1:14" x14ac:dyDescent="0.3">
      <c r="B30" s="76" t="s">
        <v>128</v>
      </c>
      <c r="C30" s="53"/>
      <c r="D30" s="53">
        <v>1.6741412278081675</v>
      </c>
      <c r="E30" s="53">
        <v>2.0633268967593659</v>
      </c>
      <c r="F30" s="53">
        <v>0.95171852151176639</v>
      </c>
      <c r="G30" s="53">
        <v>0.9473399493169401</v>
      </c>
      <c r="J30" s="76" t="s">
        <v>128</v>
      </c>
      <c r="K30" s="53">
        <f t="shared" si="0"/>
        <v>1.4091316488490599</v>
      </c>
      <c r="L30" s="53">
        <f t="shared" si="1"/>
        <v>0.55397949485089448</v>
      </c>
      <c r="M30" s="53">
        <f t="shared" si="2"/>
        <v>0.27698974742544724</v>
      </c>
      <c r="N30" s="53">
        <f t="shared" si="3"/>
        <v>39.313537191742853</v>
      </c>
    </row>
    <row r="31" spans="1:14" x14ac:dyDescent="0.3">
      <c r="B31" s="76" t="s">
        <v>129</v>
      </c>
      <c r="C31" s="53"/>
      <c r="D31" s="53">
        <v>1.1865631898004767</v>
      </c>
      <c r="E31" s="53">
        <v>1.7486149832097795</v>
      </c>
      <c r="F31" s="53">
        <v>2.1600682804502598</v>
      </c>
      <c r="G31" s="53">
        <v>2.8837298665638791</v>
      </c>
      <c r="J31" s="76" t="s">
        <v>129</v>
      </c>
      <c r="K31" s="53">
        <f t="shared" si="0"/>
        <v>1.9947440800060989</v>
      </c>
      <c r="L31" s="53">
        <f t="shared" si="1"/>
        <v>0.71446103311927356</v>
      </c>
      <c r="M31" s="53">
        <f t="shared" si="2"/>
        <v>0.35723051655963678</v>
      </c>
      <c r="N31" s="53">
        <f t="shared" si="3"/>
        <v>35.817177766337274</v>
      </c>
    </row>
    <row r="32" spans="1:14" x14ac:dyDescent="0.3">
      <c r="B32" s="76" t="s">
        <v>130</v>
      </c>
      <c r="C32" s="53"/>
      <c r="D32" s="53">
        <v>0.70738580513256233</v>
      </c>
      <c r="E32" s="53">
        <v>1.27258471355437</v>
      </c>
      <c r="F32" s="53">
        <v>1.1481364221774184</v>
      </c>
      <c r="G32" s="53">
        <v>1.9447901746404137</v>
      </c>
      <c r="J32" s="76" t="s">
        <v>130</v>
      </c>
      <c r="K32" s="53">
        <f t="shared" si="0"/>
        <v>1.268224278876191</v>
      </c>
      <c r="L32" s="53">
        <f t="shared" si="1"/>
        <v>0.51209416831263099</v>
      </c>
      <c r="M32" s="53">
        <f t="shared" si="2"/>
        <v>0.2560470841563155</v>
      </c>
      <c r="N32" s="53">
        <f t="shared" si="3"/>
        <v>40.378833369000944</v>
      </c>
    </row>
    <row r="34" spans="1:14" x14ac:dyDescent="0.3">
      <c r="B34" s="76" t="s">
        <v>118</v>
      </c>
      <c r="C34" s="53"/>
      <c r="D34" s="53">
        <f>SUM(D1:D31)</f>
        <v>64.099923131702795</v>
      </c>
      <c r="E34" s="53">
        <f>SUM(E1:E31)</f>
        <v>84.268934292600548</v>
      </c>
      <c r="F34" s="53">
        <f>SUM(F1:F31)</f>
        <v>96.378616578776942</v>
      </c>
      <c r="G34" s="53">
        <f>SUM(G1:G31)</f>
        <v>73.907589505006996</v>
      </c>
      <c r="J34" s="76" t="s">
        <v>118</v>
      </c>
      <c r="K34" s="53">
        <f>AVERAGE(D34:G34)</f>
        <v>79.663765877021831</v>
      </c>
      <c r="L34" s="53">
        <f>STDEV(D34:G34)</f>
        <v>13.855932273994455</v>
      </c>
      <c r="M34" s="53">
        <f>_xlfn.STDEV.S(D34:G34)/SQRT(COUNT(D34:G34))</f>
        <v>6.9279661369972274</v>
      </c>
      <c r="N34" s="53">
        <f>_xlfn.STDEV.S(D34:G34)/K34*100</f>
        <v>17.393016914846918</v>
      </c>
    </row>
    <row r="35" spans="1:14" x14ac:dyDescent="0.3">
      <c r="B35" s="76"/>
      <c r="C35" s="53"/>
      <c r="D35" s="53"/>
      <c r="E35" s="53"/>
      <c r="F35" s="53"/>
      <c r="G35" s="53"/>
      <c r="J35" s="76"/>
      <c r="K35" s="53"/>
      <c r="L35" s="53"/>
      <c r="M35" s="53"/>
      <c r="N35" s="53"/>
    </row>
    <row r="36" spans="1:14" x14ac:dyDescent="0.3">
      <c r="B36" s="76"/>
      <c r="C36" s="53"/>
      <c r="D36" s="53"/>
      <c r="E36" s="53"/>
      <c r="F36" s="53"/>
      <c r="G36" s="53"/>
      <c r="J36" s="76"/>
      <c r="K36" s="53"/>
      <c r="L36" s="53"/>
      <c r="M36" s="53"/>
      <c r="N36" s="53"/>
    </row>
    <row r="37" spans="1:14" x14ac:dyDescent="0.3">
      <c r="A37" s="52" t="s">
        <v>96</v>
      </c>
      <c r="B37" s="52"/>
      <c r="C37" s="52" t="s">
        <v>86</v>
      </c>
      <c r="D37" s="52" t="s">
        <v>87</v>
      </c>
      <c r="E37" s="52" t="s">
        <v>88</v>
      </c>
      <c r="F37" s="52" t="s">
        <v>89</v>
      </c>
      <c r="G37" s="52" t="s">
        <v>90</v>
      </c>
      <c r="H37" s="52"/>
      <c r="I37" s="52"/>
      <c r="J37" s="52" t="s">
        <v>96</v>
      </c>
      <c r="K37" s="52" t="s">
        <v>77</v>
      </c>
      <c r="L37" s="52" t="s">
        <v>78</v>
      </c>
      <c r="M37" s="52" t="s">
        <v>6</v>
      </c>
      <c r="N37" s="52" t="s">
        <v>7</v>
      </c>
    </row>
    <row r="38" spans="1:14" x14ac:dyDescent="0.3">
      <c r="A38" s="76" t="s">
        <v>113</v>
      </c>
      <c r="C38" s="53"/>
      <c r="D38" s="53">
        <f>SUM(D2:D13)</f>
        <v>37.664409925289881</v>
      </c>
      <c r="E38" s="53">
        <f>SUM(E2:E13)</f>
        <v>55.373527921830288</v>
      </c>
      <c r="F38" s="53">
        <f>SUM(F2:F13)</f>
        <v>45.491232632607684</v>
      </c>
      <c r="G38" s="53">
        <f>SUM(G2:G13)</f>
        <v>47.052989908705094</v>
      </c>
      <c r="J38" s="76" t="s">
        <v>113</v>
      </c>
      <c r="K38" s="53">
        <f t="shared" ref="K38:K43" si="4">AVERAGE(D38:G38)</f>
        <v>46.395540097108231</v>
      </c>
      <c r="L38" s="53">
        <f t="shared" ref="L38:L43" si="5">STDEV(D38:G38)</f>
        <v>7.2591760713186586</v>
      </c>
      <c r="M38" s="53">
        <f t="shared" ref="M38:M43" si="6">_xlfn.STDEV.S(D38:G38)/SQRT(COUNT(D38:G38))</f>
        <v>3.6295880356593293</v>
      </c>
      <c r="N38" s="53">
        <f t="shared" ref="N38:N43" si="7">_xlfn.STDEV.S(D38:G38)/K38*100</f>
        <v>15.646279914243552</v>
      </c>
    </row>
    <row r="39" spans="1:14" x14ac:dyDescent="0.3">
      <c r="A39" s="76" t="s">
        <v>119</v>
      </c>
      <c r="C39" s="53"/>
      <c r="D39" s="53">
        <f>SUM(D14:D22)</f>
        <v>14.70894108977814</v>
      </c>
      <c r="E39" s="53">
        <f>SUM(E14:E22)</f>
        <v>15.269900631312998</v>
      </c>
      <c r="F39" s="53">
        <f>SUM(F14:F22)</f>
        <v>31.113789384555478</v>
      </c>
      <c r="G39" s="53">
        <f>SUM(G14:G22)</f>
        <v>13.553609768125725</v>
      </c>
      <c r="J39" s="76" t="s">
        <v>119</v>
      </c>
      <c r="K39" s="53">
        <f t="shared" si="4"/>
        <v>18.661560218443086</v>
      </c>
      <c r="L39" s="53">
        <f t="shared" si="5"/>
        <v>8.3321810217880881</v>
      </c>
      <c r="M39" s="53">
        <f t="shared" si="6"/>
        <v>4.166090510894044</v>
      </c>
      <c r="N39" s="53">
        <f t="shared" si="7"/>
        <v>44.64889818565895</v>
      </c>
    </row>
    <row r="40" spans="1:14" x14ac:dyDescent="0.3">
      <c r="A40" s="76" t="s">
        <v>120</v>
      </c>
      <c r="C40" s="53"/>
      <c r="D40" s="53">
        <f>SUM(D23:D24)</f>
        <v>1.8764899321146284</v>
      </c>
      <c r="E40" s="53">
        <f>SUM(E23:E24)</f>
        <v>2.6016600397520806</v>
      </c>
      <c r="F40" s="53">
        <f>SUM(F23:F24)</f>
        <v>3.4838865994987249</v>
      </c>
      <c r="G40" s="53">
        <f>SUM(G23:G24)</f>
        <v>4.570441695321434</v>
      </c>
      <c r="J40" s="76" t="s">
        <v>120</v>
      </c>
      <c r="K40" s="53">
        <f t="shared" si="4"/>
        <v>3.1331195666717173</v>
      </c>
      <c r="L40" s="53">
        <f t="shared" si="5"/>
        <v>1.1619666776669535</v>
      </c>
      <c r="M40" s="53">
        <f t="shared" si="6"/>
        <v>0.58098333883347675</v>
      </c>
      <c r="N40" s="53">
        <f t="shared" si="7"/>
        <v>37.086573076472135</v>
      </c>
    </row>
    <row r="41" spans="1:14" x14ac:dyDescent="0.3">
      <c r="A41" s="76" t="s">
        <v>121</v>
      </c>
      <c r="C41" s="53"/>
      <c r="D41" s="53">
        <f>D25</f>
        <v>3.4859922368571419</v>
      </c>
      <c r="E41" s="53">
        <f>E25</f>
        <v>2.6708978844969389</v>
      </c>
      <c r="F41" s="53">
        <f>F25</f>
        <v>7.6245267018949532</v>
      </c>
      <c r="G41" s="53">
        <f>G25</f>
        <v>1.021668942495445</v>
      </c>
      <c r="J41" s="76" t="s">
        <v>121</v>
      </c>
      <c r="K41" s="53">
        <f t="shared" si="4"/>
        <v>3.7007714414361201</v>
      </c>
      <c r="L41" s="53">
        <f t="shared" si="5"/>
        <v>2.8095204332062722</v>
      </c>
      <c r="M41" s="53">
        <f t="shared" si="6"/>
        <v>1.4047602166031361</v>
      </c>
      <c r="N41" s="53">
        <f t="shared" si="7"/>
        <v>75.917156129912485</v>
      </c>
    </row>
    <row r="42" spans="1:14" x14ac:dyDescent="0.3">
      <c r="A42" s="76" t="s">
        <v>131</v>
      </c>
      <c r="C42" s="53"/>
      <c r="D42" s="53">
        <f>SUM(D26:D28)</f>
        <v>2.160373820120562</v>
      </c>
      <c r="E42" s="53">
        <f>SUM(E26:E28)</f>
        <v>2.9520365217071998</v>
      </c>
      <c r="F42" s="53">
        <f>SUM(F26:F28)</f>
        <v>4.385706864824729</v>
      </c>
      <c r="G42" s="53">
        <f>SUM(G26:G28)</f>
        <v>2.7685256580166642</v>
      </c>
      <c r="J42" s="76" t="s">
        <v>131</v>
      </c>
      <c r="K42" s="53">
        <f t="shared" si="4"/>
        <v>3.0666607161672887</v>
      </c>
      <c r="L42" s="53">
        <f t="shared" si="5"/>
        <v>0.94220696577912955</v>
      </c>
      <c r="M42" s="53">
        <f t="shared" si="6"/>
        <v>0.47110348288956477</v>
      </c>
      <c r="N42" s="53">
        <f t="shared" si="7"/>
        <v>30.72419980507982</v>
      </c>
    </row>
    <row r="43" spans="1:14" x14ac:dyDescent="0.3">
      <c r="A43" s="76" t="s">
        <v>132</v>
      </c>
      <c r="C43" s="53"/>
      <c r="D43" s="53">
        <f>SUM(D29:D32)</f>
        <v>4.9111019326749865</v>
      </c>
      <c r="E43" s="53">
        <f>SUM(E29:E32)</f>
        <v>6.6734960070553981</v>
      </c>
      <c r="F43" s="53">
        <f>SUM(F29:F32)</f>
        <v>5.4276108175727868</v>
      </c>
      <c r="G43" s="53">
        <f>SUM(G29:G32)</f>
        <v>6.8851437069830439</v>
      </c>
      <c r="J43" s="76" t="s">
        <v>132</v>
      </c>
      <c r="K43" s="53">
        <f t="shared" si="4"/>
        <v>5.9743381160715536</v>
      </c>
      <c r="L43" s="53">
        <f t="shared" si="5"/>
        <v>0.95703892320150419</v>
      </c>
      <c r="M43" s="53">
        <f t="shared" si="6"/>
        <v>0.47851946160075209</v>
      </c>
      <c r="N43" s="53">
        <f t="shared" si="7"/>
        <v>16.019162367576349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2659C-515F-4358-94BF-1CB6659FC35D}">
  <dimension ref="A1:AC40"/>
  <sheetViews>
    <sheetView zoomScale="85" zoomScaleNormal="85" workbookViewId="0">
      <selection activeCell="H26" sqref="H26"/>
    </sheetView>
  </sheetViews>
  <sheetFormatPr baseColWidth="10" defaultRowHeight="14.4" x14ac:dyDescent="0.3"/>
  <cols>
    <col min="1" max="1" width="17.77734375" style="22" customWidth="1"/>
    <col min="2" max="8" width="11.5546875" style="22"/>
    <col min="9" max="9" width="18" style="22" customWidth="1"/>
    <col min="10" max="16384" width="11.5546875" style="22"/>
  </cols>
  <sheetData>
    <row r="1" spans="1:15" x14ac:dyDescent="0.3">
      <c r="A1" s="52" t="s">
        <v>96</v>
      </c>
      <c r="B1" s="52"/>
      <c r="C1" s="52" t="s">
        <v>91</v>
      </c>
      <c r="D1" s="52" t="s">
        <v>92</v>
      </c>
      <c r="E1" s="52" t="s">
        <v>93</v>
      </c>
      <c r="F1" s="52" t="s">
        <v>94</v>
      </c>
      <c r="G1" s="52" t="s">
        <v>95</v>
      </c>
      <c r="H1" s="52"/>
      <c r="I1" s="52" t="s">
        <v>96</v>
      </c>
      <c r="J1" s="52"/>
      <c r="K1" s="52" t="s">
        <v>77</v>
      </c>
      <c r="L1" s="52" t="s">
        <v>78</v>
      </c>
      <c r="M1" s="52" t="s">
        <v>6</v>
      </c>
      <c r="N1" s="52" t="s">
        <v>7</v>
      </c>
    </row>
    <row r="2" spans="1:15" x14ac:dyDescent="0.3">
      <c r="A2" s="76" t="s">
        <v>113</v>
      </c>
      <c r="B2" s="76" t="s">
        <v>79</v>
      </c>
      <c r="C2" s="53">
        <v>7.3954115181119366</v>
      </c>
      <c r="D2" s="53">
        <v>6.7898688208239566</v>
      </c>
      <c r="E2" s="53">
        <v>7.0867071800472088</v>
      </c>
      <c r="F2" s="53">
        <v>9.1576767249580708</v>
      </c>
      <c r="G2" s="53">
        <v>8.3174795390342986</v>
      </c>
      <c r="H2" s="53"/>
      <c r="I2" s="76" t="s">
        <v>113</v>
      </c>
      <c r="J2" s="76" t="s">
        <v>79</v>
      </c>
      <c r="K2" s="53">
        <f t="shared" ref="K2:K30" si="0">AVERAGE(C2:G2)</f>
        <v>7.7494287565950941</v>
      </c>
      <c r="L2" s="53">
        <f t="shared" ref="L2:L30" si="1">STDEV(C2:G2)</f>
        <v>0.97354088195240995</v>
      </c>
      <c r="M2" s="53">
        <f t="shared" ref="M2:M30" si="2">_xlfn.STDEV.S(C2:G2)/SQRT(COUNT(C2:G2))</f>
        <v>0.43538071818413737</v>
      </c>
      <c r="N2" s="53">
        <f t="shared" ref="N2:N30" si="3">_xlfn.STDEV.S(C2:G2)/K2*100</f>
        <v>12.56274381674759</v>
      </c>
      <c r="O2" s="53"/>
    </row>
    <row r="3" spans="1:15" x14ac:dyDescent="0.3">
      <c r="B3" s="76" t="s">
        <v>80</v>
      </c>
      <c r="C3" s="53">
        <v>2.6672307463757217</v>
      </c>
      <c r="D3" s="53">
        <v>1.8975510508769158</v>
      </c>
      <c r="E3" s="53">
        <v>0.96424436033139149</v>
      </c>
      <c r="F3" s="53">
        <v>3.6385555885946883</v>
      </c>
      <c r="G3" s="53">
        <v>0.86201861362223364</v>
      </c>
      <c r="H3" s="53"/>
      <c r="J3" s="76" t="s">
        <v>80</v>
      </c>
      <c r="K3" s="53">
        <f t="shared" si="0"/>
        <v>2.00592007196019</v>
      </c>
      <c r="L3" s="53">
        <f t="shared" si="1"/>
        <v>1.1734748844338274</v>
      </c>
      <c r="M3" s="53">
        <f t="shared" si="2"/>
        <v>0.52479392229654953</v>
      </c>
      <c r="N3" s="53">
        <f t="shared" si="3"/>
        <v>58.500580398854318</v>
      </c>
      <c r="O3" s="53"/>
    </row>
    <row r="4" spans="1:15" x14ac:dyDescent="0.3">
      <c r="B4" s="76" t="s">
        <v>81</v>
      </c>
      <c r="C4" s="53">
        <v>2.3320744866000584</v>
      </c>
      <c r="D4" s="53">
        <v>2.1271104012946616</v>
      </c>
      <c r="E4" s="53">
        <v>1.0943650363074389</v>
      </c>
      <c r="F4" s="53">
        <v>2.6665261304837982</v>
      </c>
      <c r="G4" s="53">
        <v>1.936521983955414</v>
      </c>
      <c r="H4" s="53"/>
      <c r="J4" s="76" t="s">
        <v>81</v>
      </c>
      <c r="K4" s="53">
        <f t="shared" si="0"/>
        <v>2.0313196077282742</v>
      </c>
      <c r="L4" s="53">
        <f t="shared" si="1"/>
        <v>0.58948858305903684</v>
      </c>
      <c r="M4" s="53">
        <f t="shared" si="2"/>
        <v>0.26362730873600743</v>
      </c>
      <c r="N4" s="53">
        <f t="shared" si="3"/>
        <v>29.019981927821352</v>
      </c>
      <c r="O4" s="53"/>
    </row>
    <row r="5" spans="1:15" x14ac:dyDescent="0.3">
      <c r="B5" s="76" t="s">
        <v>82</v>
      </c>
      <c r="C5" s="53">
        <v>1.6204257236494632</v>
      </c>
      <c r="D5" s="53">
        <v>1.7841005548792905</v>
      </c>
      <c r="E5" s="53">
        <v>1.065815521000103</v>
      </c>
      <c r="F5" s="53">
        <v>2.087007219840491</v>
      </c>
      <c r="G5" s="53">
        <v>0.65787513377924667</v>
      </c>
      <c r="H5" s="53"/>
      <c r="J5" s="76" t="s">
        <v>82</v>
      </c>
      <c r="K5" s="53">
        <f t="shared" si="0"/>
        <v>1.4430448306297188</v>
      </c>
      <c r="L5" s="53">
        <f t="shared" si="1"/>
        <v>0.57473123106932056</v>
      </c>
      <c r="M5" s="53">
        <f t="shared" si="2"/>
        <v>0.25702762029262799</v>
      </c>
      <c r="N5" s="53">
        <f t="shared" si="3"/>
        <v>39.827676789398026</v>
      </c>
      <c r="O5" s="53"/>
    </row>
    <row r="6" spans="1:15" x14ac:dyDescent="0.3">
      <c r="B6" s="76" t="s">
        <v>124</v>
      </c>
      <c r="C6" s="53">
        <v>0.1898431321856511</v>
      </c>
      <c r="D6" s="53">
        <v>0.16709606634757318</v>
      </c>
      <c r="E6" s="53">
        <v>0.19283771753138315</v>
      </c>
      <c r="F6" s="53">
        <v>0.247753135919484</v>
      </c>
      <c r="G6" s="53">
        <v>0.39577458337020627</v>
      </c>
      <c r="H6" s="53"/>
      <c r="J6" s="76" t="s">
        <v>124</v>
      </c>
      <c r="K6" s="53">
        <f t="shared" si="0"/>
        <v>0.23866092707085956</v>
      </c>
      <c r="L6" s="53">
        <f t="shared" si="1"/>
        <v>9.2698222984306258E-2</v>
      </c>
      <c r="M6" s="53">
        <f t="shared" si="2"/>
        <v>4.1455905597268444E-2</v>
      </c>
      <c r="N6" s="53">
        <f t="shared" si="3"/>
        <v>38.840971633695077</v>
      </c>
      <c r="O6" s="53"/>
    </row>
    <row r="7" spans="1:15" x14ac:dyDescent="0.3">
      <c r="B7" s="76" t="s">
        <v>83</v>
      </c>
      <c r="C7" s="53">
        <v>1.5478775566091456</v>
      </c>
      <c r="D7" s="53">
        <v>0.76596304168196949</v>
      </c>
      <c r="E7" s="53">
        <v>0.74623212575752262</v>
      </c>
      <c r="F7" s="53">
        <v>1.4558295413201086</v>
      </c>
      <c r="G7" s="53">
        <v>1.0347351905753635</v>
      </c>
      <c r="H7" s="53"/>
      <c r="J7" s="76" t="s">
        <v>83</v>
      </c>
      <c r="K7" s="53">
        <f t="shared" si="0"/>
        <v>1.1101274911888219</v>
      </c>
      <c r="L7" s="53">
        <f t="shared" si="1"/>
        <v>0.376725374616244</v>
      </c>
      <c r="M7" s="53">
        <f t="shared" si="2"/>
        <v>0.16847670929819905</v>
      </c>
      <c r="N7" s="53">
        <f t="shared" si="3"/>
        <v>33.935325231232085</v>
      </c>
      <c r="O7" s="53"/>
    </row>
    <row r="8" spans="1:15" x14ac:dyDescent="0.3">
      <c r="B8" s="76" t="s">
        <v>125</v>
      </c>
      <c r="C8" s="53">
        <v>0.21665132661926542</v>
      </c>
      <c r="D8" s="53">
        <v>0.1096404941309183</v>
      </c>
      <c r="E8" s="53">
        <v>0.10833895545499531</v>
      </c>
      <c r="F8" s="53">
        <v>0.27212964479875473</v>
      </c>
      <c r="G8" s="53">
        <v>0.17355760704141165</v>
      </c>
      <c r="H8" s="53"/>
      <c r="J8" s="76" t="s">
        <v>125</v>
      </c>
      <c r="K8" s="53">
        <f t="shared" si="0"/>
        <v>0.17606360560906908</v>
      </c>
      <c r="L8" s="53">
        <f t="shared" si="1"/>
        <v>7.0499973383235076E-2</v>
      </c>
      <c r="M8" s="53">
        <f t="shared" si="2"/>
        <v>3.1528546579367892E-2</v>
      </c>
      <c r="N8" s="53">
        <f t="shared" si="3"/>
        <v>40.042331939840494</v>
      </c>
      <c r="O8" s="53"/>
    </row>
    <row r="9" spans="1:15" x14ac:dyDescent="0.3">
      <c r="B9" s="76" t="s">
        <v>84</v>
      </c>
      <c r="C9" s="53">
        <v>3.3561273161676217</v>
      </c>
      <c r="D9" s="53">
        <v>0.62880985578979076</v>
      </c>
      <c r="E9" s="53">
        <v>0.72686589320959749</v>
      </c>
      <c r="F9" s="53">
        <v>4.4423764425477108</v>
      </c>
      <c r="G9" s="53">
        <v>4.0152849696208204</v>
      </c>
      <c r="H9" s="53"/>
      <c r="J9" s="76" t="s">
        <v>84</v>
      </c>
      <c r="K9" s="53">
        <f t="shared" si="0"/>
        <v>2.6338928954671079</v>
      </c>
      <c r="L9" s="53">
        <f t="shared" si="1"/>
        <v>1.8274017993028684</v>
      </c>
      <c r="M9" s="53">
        <f t="shared" si="2"/>
        <v>0.81723892908932827</v>
      </c>
      <c r="N9" s="53">
        <f t="shared" si="3"/>
        <v>69.380262289624639</v>
      </c>
      <c r="O9" s="53"/>
    </row>
    <row r="10" spans="1:15" x14ac:dyDescent="0.3">
      <c r="B10" s="76" t="s">
        <v>126</v>
      </c>
      <c r="C10" s="53">
        <v>0.40669841855402816</v>
      </c>
      <c r="D10" s="53">
        <v>0.11362291102428551</v>
      </c>
      <c r="E10" s="53">
        <v>9.1110294552124826E-2</v>
      </c>
      <c r="F10" s="53">
        <v>0.49491384712828357</v>
      </c>
      <c r="G10" s="53">
        <v>0.27518929645778711</v>
      </c>
      <c r="H10" s="53"/>
      <c r="J10" s="76" t="s">
        <v>126</v>
      </c>
      <c r="K10" s="53">
        <f t="shared" si="0"/>
        <v>0.27630695354330181</v>
      </c>
      <c r="L10" s="53">
        <f t="shared" si="1"/>
        <v>0.1771694509641146</v>
      </c>
      <c r="M10" s="53">
        <f t="shared" si="2"/>
        <v>7.9232587178415179E-2</v>
      </c>
      <c r="N10" s="53">
        <f t="shared" si="3"/>
        <v>64.120518391640573</v>
      </c>
      <c r="O10" s="53"/>
    </row>
    <row r="11" spans="1:15" x14ac:dyDescent="0.3">
      <c r="B11" s="76" t="s">
        <v>85</v>
      </c>
      <c r="C11" s="53">
        <v>3.4925602196988432</v>
      </c>
      <c r="D11" s="53">
        <v>0.78203407790724311</v>
      </c>
      <c r="E11" s="53">
        <v>1.1081692364683724</v>
      </c>
      <c r="F11" s="53">
        <v>5.2252754232636009</v>
      </c>
      <c r="G11" s="53">
        <v>4.5087160610307109</v>
      </c>
      <c r="H11" s="53"/>
      <c r="J11" s="76" t="s">
        <v>85</v>
      </c>
      <c r="K11" s="53">
        <f t="shared" si="0"/>
        <v>3.0233510036737541</v>
      </c>
      <c r="L11" s="53">
        <f t="shared" si="1"/>
        <v>1.9978964284197371</v>
      </c>
      <c r="M11" s="53">
        <f t="shared" si="2"/>
        <v>0.893486445190115</v>
      </c>
      <c r="N11" s="53">
        <f t="shared" si="3"/>
        <v>66.082185825993747</v>
      </c>
      <c r="O11" s="53"/>
    </row>
    <row r="12" spans="1:15" x14ac:dyDescent="0.3">
      <c r="B12" s="76" t="s">
        <v>123</v>
      </c>
      <c r="C12" s="53">
        <v>1.2719323031222671</v>
      </c>
      <c r="D12" s="53">
        <v>0.85821210310003726</v>
      </c>
      <c r="E12" s="53">
        <v>0.88077376925893669</v>
      </c>
      <c r="F12" s="53">
        <v>2.2711483530081482</v>
      </c>
      <c r="G12" s="53">
        <v>1.6424004887267836</v>
      </c>
      <c r="H12" s="53"/>
      <c r="J12" s="76" t="s">
        <v>123</v>
      </c>
      <c r="K12" s="53">
        <f t="shared" si="0"/>
        <v>1.3848934034432347</v>
      </c>
      <c r="L12" s="53">
        <f t="shared" si="1"/>
        <v>0.59077232130630697</v>
      </c>
      <c r="M12" s="53">
        <f t="shared" si="2"/>
        <v>0.26420141393324992</v>
      </c>
      <c r="N12" s="53">
        <f t="shared" si="3"/>
        <v>42.658324448472399</v>
      </c>
      <c r="O12" s="53"/>
    </row>
    <row r="13" spans="1:15" x14ac:dyDescent="0.3">
      <c r="A13" s="76" t="s">
        <v>119</v>
      </c>
      <c r="B13" s="76" t="s">
        <v>82</v>
      </c>
      <c r="C13" s="53">
        <v>0.91152849703145267</v>
      </c>
      <c r="D13" s="53">
        <v>0.75451358934089108</v>
      </c>
      <c r="E13" s="53">
        <v>0.63922534252879648</v>
      </c>
      <c r="F13" s="53">
        <v>1.1317625959428832</v>
      </c>
      <c r="G13" s="53">
        <v>0.94152541702909343</v>
      </c>
      <c r="H13" s="53"/>
      <c r="I13" s="76" t="s">
        <v>119</v>
      </c>
      <c r="J13" s="76" t="s">
        <v>82</v>
      </c>
      <c r="K13" s="53">
        <f t="shared" si="0"/>
        <v>0.8757110883746233</v>
      </c>
      <c r="L13" s="53">
        <f t="shared" si="1"/>
        <v>0.18827581423764791</v>
      </c>
      <c r="M13" s="53">
        <f t="shared" si="2"/>
        <v>8.419950383090069E-2</v>
      </c>
      <c r="N13" s="53">
        <f t="shared" si="3"/>
        <v>21.499763647745979</v>
      </c>
      <c r="O13" s="53"/>
    </row>
    <row r="14" spans="1:15" x14ac:dyDescent="0.3">
      <c r="A14" s="76"/>
      <c r="B14" s="76" t="s">
        <v>124</v>
      </c>
      <c r="C14" s="53">
        <v>0.22354736113593671</v>
      </c>
      <c r="D14" s="53">
        <v>0.11236628737216209</v>
      </c>
      <c r="E14" s="53">
        <v>8.0400705777604706E-2</v>
      </c>
      <c r="F14" s="53">
        <v>0.17333724947000179</v>
      </c>
      <c r="G14" s="53">
        <v>1.3327336072055442</v>
      </c>
      <c r="H14" s="53"/>
      <c r="I14" s="76"/>
      <c r="J14" s="76" t="s">
        <v>124</v>
      </c>
      <c r="K14" s="53">
        <f t="shared" si="0"/>
        <v>0.38447704219224993</v>
      </c>
      <c r="L14" s="53">
        <f t="shared" si="1"/>
        <v>0.53295768327856086</v>
      </c>
      <c r="M14" s="53">
        <f t="shared" si="2"/>
        <v>0.238345921788333</v>
      </c>
      <c r="N14" s="53">
        <f t="shared" si="3"/>
        <v>138.61885751089039</v>
      </c>
      <c r="O14" s="53"/>
    </row>
    <row r="15" spans="1:15" x14ac:dyDescent="0.3">
      <c r="A15" s="76"/>
      <c r="B15" s="76" t="s">
        <v>83</v>
      </c>
      <c r="C15" s="53">
        <v>5.0831544348155004</v>
      </c>
      <c r="D15" s="53">
        <v>0.65254518160139907</v>
      </c>
      <c r="E15" s="53">
        <v>0.91085724928751144</v>
      </c>
      <c r="F15" s="53">
        <v>3.4885320889237028</v>
      </c>
      <c r="G15" s="53">
        <v>1.5707305618358889</v>
      </c>
      <c r="H15" s="53"/>
      <c r="I15" s="76"/>
      <c r="J15" s="76" t="s">
        <v>83</v>
      </c>
      <c r="K15" s="53">
        <f t="shared" si="0"/>
        <v>2.3411639032928004</v>
      </c>
      <c r="L15" s="53">
        <f t="shared" si="1"/>
        <v>1.8924682080371296</v>
      </c>
      <c r="M15" s="53">
        <f t="shared" si="2"/>
        <v>0.84633751168564708</v>
      </c>
      <c r="N15" s="53">
        <f t="shared" si="3"/>
        <v>80.834503102299266</v>
      </c>
      <c r="O15" s="53"/>
    </row>
    <row r="16" spans="1:15" x14ac:dyDescent="0.3">
      <c r="A16" s="76"/>
      <c r="B16" s="76" t="s">
        <v>125</v>
      </c>
      <c r="C16" s="53">
        <v>0.59586725212799441</v>
      </c>
      <c r="D16" s="53">
        <v>0.20633124953402676</v>
      </c>
      <c r="E16" s="53">
        <v>0.18677200168885508</v>
      </c>
      <c r="F16" s="53">
        <v>0.43941001502320709</v>
      </c>
      <c r="G16" s="53">
        <v>0.17169581550148236</v>
      </c>
      <c r="H16" s="53"/>
      <c r="I16" s="76"/>
      <c r="J16" s="76" t="s">
        <v>125</v>
      </c>
      <c r="K16" s="53">
        <f t="shared" si="0"/>
        <v>0.32001526677511316</v>
      </c>
      <c r="L16" s="53">
        <f t="shared" si="1"/>
        <v>0.18909383042908975</v>
      </c>
      <c r="M16" s="53">
        <f t="shared" si="2"/>
        <v>8.4565331793052576E-2</v>
      </c>
      <c r="N16" s="53">
        <f t="shared" si="3"/>
        <v>59.089002951216429</v>
      </c>
      <c r="O16" s="53"/>
    </row>
    <row r="17" spans="1:29" x14ac:dyDescent="0.3">
      <c r="A17" s="76"/>
      <c r="B17" s="76" t="s">
        <v>84</v>
      </c>
      <c r="C17" s="53">
        <v>3.4200856383510283</v>
      </c>
      <c r="D17" s="53">
        <v>0.37091802231206411</v>
      </c>
      <c r="E17" s="53">
        <v>0.57762982789928763</v>
      </c>
      <c r="F17" s="53">
        <v>1.7526386284007041</v>
      </c>
      <c r="G17" s="53">
        <v>0.84934098946087488</v>
      </c>
      <c r="H17" s="53"/>
      <c r="I17" s="76"/>
      <c r="J17" s="76" t="s">
        <v>84</v>
      </c>
      <c r="K17" s="53">
        <f t="shared" si="0"/>
        <v>1.3941226212847917</v>
      </c>
      <c r="L17" s="53">
        <f t="shared" si="1"/>
        <v>1.2493453318899264</v>
      </c>
      <c r="M17" s="53">
        <f t="shared" si="2"/>
        <v>0.55872421789558224</v>
      </c>
      <c r="N17" s="53">
        <f t="shared" si="3"/>
        <v>89.615168193638382</v>
      </c>
      <c r="O17" s="53"/>
    </row>
    <row r="18" spans="1:29" x14ac:dyDescent="0.3">
      <c r="A18" s="76"/>
      <c r="B18" s="76" t="s">
        <v>126</v>
      </c>
      <c r="C18" s="53">
        <v>0.34576623963741249</v>
      </c>
      <c r="D18" s="53">
        <v>5.5229166856633725E-2</v>
      </c>
      <c r="E18" s="53">
        <v>7.3860654559076894E-2</v>
      </c>
      <c r="F18" s="53">
        <v>0.32693143139184977</v>
      </c>
      <c r="G18" s="53">
        <v>0.18601349635726463</v>
      </c>
      <c r="H18" s="53"/>
      <c r="I18" s="76"/>
      <c r="J18" s="76" t="s">
        <v>126</v>
      </c>
      <c r="K18" s="53">
        <f t="shared" si="0"/>
        <v>0.19756019776044748</v>
      </c>
      <c r="L18" s="53">
        <f t="shared" si="1"/>
        <v>0.13637720905617989</v>
      </c>
      <c r="M18" s="53">
        <f t="shared" si="2"/>
        <v>6.0989742006263635E-2</v>
      </c>
      <c r="N18" s="53">
        <f t="shared" si="3"/>
        <v>69.030710943883903</v>
      </c>
      <c r="O18" s="53"/>
    </row>
    <row r="19" spans="1:29" x14ac:dyDescent="0.3">
      <c r="A19" s="76"/>
      <c r="B19" s="76" t="s">
        <v>85</v>
      </c>
      <c r="C19" s="53">
        <v>1.193480661030532</v>
      </c>
      <c r="D19" s="53">
        <v>0.40921560698995973</v>
      </c>
      <c r="E19" s="53">
        <v>0.38799561126162768</v>
      </c>
      <c r="F19" s="53">
        <v>1.1051091803535313</v>
      </c>
      <c r="G19" s="53">
        <v>0.9346673240945147</v>
      </c>
      <c r="H19" s="53"/>
      <c r="I19" s="76"/>
      <c r="J19" s="76" t="s">
        <v>85</v>
      </c>
      <c r="K19" s="53">
        <f t="shared" si="0"/>
        <v>0.80609367674603316</v>
      </c>
      <c r="L19" s="53">
        <f t="shared" si="1"/>
        <v>0.3835128173862915</v>
      </c>
      <c r="M19" s="53">
        <f t="shared" si="2"/>
        <v>0.1715121459836422</v>
      </c>
      <c r="N19" s="53">
        <f t="shared" si="3"/>
        <v>47.576705840743195</v>
      </c>
      <c r="O19" s="53"/>
    </row>
    <row r="20" spans="1:29" x14ac:dyDescent="0.3">
      <c r="A20" s="76"/>
      <c r="B20" s="76" t="s">
        <v>122</v>
      </c>
      <c r="C20" s="53">
        <v>0.12097069622662324</v>
      </c>
      <c r="D20" s="53">
        <v>6.0005212994991126E-2</v>
      </c>
      <c r="E20" s="53">
        <v>7.7529766697825686E-2</v>
      </c>
      <c r="F20" s="53">
        <v>0.75959712734413753</v>
      </c>
      <c r="G20" s="53">
        <v>0.31820152807832058</v>
      </c>
      <c r="H20" s="53"/>
      <c r="I20" s="76"/>
      <c r="J20" s="76" t="s">
        <v>122</v>
      </c>
      <c r="K20" s="53">
        <f t="shared" si="0"/>
        <v>0.26726086626837964</v>
      </c>
      <c r="L20" s="53">
        <f t="shared" si="1"/>
        <v>0.29382969336188952</v>
      </c>
      <c r="M20" s="53">
        <f t="shared" si="2"/>
        <v>0.13140463363302074</v>
      </c>
      <c r="N20" s="53">
        <f t="shared" si="3"/>
        <v>109.94115878784507</v>
      </c>
      <c r="O20" s="53"/>
    </row>
    <row r="21" spans="1:29" x14ac:dyDescent="0.3">
      <c r="A21" s="76"/>
      <c r="B21" s="76" t="s">
        <v>123</v>
      </c>
      <c r="C21" s="53">
        <v>0.36601657392092185</v>
      </c>
      <c r="D21" s="53">
        <v>0.28346223545650789</v>
      </c>
      <c r="E21" s="53">
        <v>0.87209521993896755</v>
      </c>
      <c r="F21" s="53">
        <v>0.34824291696362908</v>
      </c>
      <c r="G21" s="53">
        <v>0.22907193180815241</v>
      </c>
      <c r="H21" s="53"/>
      <c r="I21" s="76"/>
      <c r="J21" s="76" t="s">
        <v>123</v>
      </c>
      <c r="K21" s="53">
        <f t="shared" si="0"/>
        <v>0.41977777561763574</v>
      </c>
      <c r="L21" s="53">
        <f t="shared" si="1"/>
        <v>0.25862580043395306</v>
      </c>
      <c r="M21" s="53">
        <f t="shared" si="2"/>
        <v>0.11566097410112272</v>
      </c>
      <c r="N21" s="53">
        <f t="shared" si="3"/>
        <v>61.610169822217628</v>
      </c>
      <c r="O21" s="53"/>
    </row>
    <row r="22" spans="1:29" x14ac:dyDescent="0.3">
      <c r="A22" s="76" t="s">
        <v>120</v>
      </c>
      <c r="B22" s="76" t="s">
        <v>126</v>
      </c>
      <c r="C22" s="53">
        <v>1.7577046439648443</v>
      </c>
      <c r="D22" s="53">
        <v>0.73191287472701616</v>
      </c>
      <c r="E22" s="53">
        <v>0.51448589582890802</v>
      </c>
      <c r="F22" s="53">
        <v>3.5607637218593839</v>
      </c>
      <c r="G22" s="53">
        <v>0.14096433916578036</v>
      </c>
      <c r="H22" s="53"/>
      <c r="I22" s="76" t="s">
        <v>120</v>
      </c>
      <c r="J22" s="76" t="s">
        <v>126</v>
      </c>
      <c r="K22" s="53">
        <f t="shared" si="0"/>
        <v>1.3411662951091867</v>
      </c>
      <c r="L22" s="53">
        <f t="shared" si="1"/>
        <v>1.3779687841852084</v>
      </c>
      <c r="M22" s="53">
        <f t="shared" si="2"/>
        <v>0.61624637446217256</v>
      </c>
      <c r="N22" s="53">
        <f t="shared" si="3"/>
        <v>102.74406605729868</v>
      </c>
      <c r="O22" s="53"/>
    </row>
    <row r="23" spans="1:29" x14ac:dyDescent="0.3">
      <c r="A23" s="76"/>
      <c r="B23" s="76" t="s">
        <v>122</v>
      </c>
      <c r="C23" s="53">
        <v>0.64163952098124033</v>
      </c>
      <c r="D23" s="53">
        <v>0.25542945152385893</v>
      </c>
      <c r="E23" s="53">
        <v>0.16321235989204183</v>
      </c>
      <c r="F23" s="53">
        <v>1.4755468361703654</v>
      </c>
      <c r="G23" s="53">
        <v>0.85496648508967032</v>
      </c>
      <c r="H23" s="53"/>
      <c r="I23" s="76"/>
      <c r="J23" s="76" t="s">
        <v>122</v>
      </c>
      <c r="K23" s="53">
        <f t="shared" si="0"/>
        <v>0.67815893073143541</v>
      </c>
      <c r="L23" s="53">
        <f t="shared" si="1"/>
        <v>0.52732633011193519</v>
      </c>
      <c r="M23" s="53">
        <f t="shared" si="2"/>
        <v>0.23582750409115627</v>
      </c>
      <c r="N23" s="53">
        <f t="shared" si="3"/>
        <v>77.758517394024707</v>
      </c>
      <c r="O23" s="53"/>
    </row>
    <row r="24" spans="1:29" x14ac:dyDescent="0.3">
      <c r="A24" s="76" t="s">
        <v>121</v>
      </c>
      <c r="B24" s="76" t="s">
        <v>85</v>
      </c>
      <c r="C24" s="53">
        <v>3.1161968468401744</v>
      </c>
      <c r="D24" s="53">
        <v>0.2784342921513262</v>
      </c>
      <c r="E24" s="53">
        <v>0.52442574346156834</v>
      </c>
      <c r="F24" s="53">
        <v>1.6380476560964465</v>
      </c>
      <c r="G24" s="53">
        <v>1.1395299855097578</v>
      </c>
      <c r="H24" s="53"/>
      <c r="I24" s="76" t="s">
        <v>121</v>
      </c>
      <c r="J24" s="76" t="s">
        <v>85</v>
      </c>
      <c r="K24" s="53">
        <f t="shared" si="0"/>
        <v>1.3393269048118546</v>
      </c>
      <c r="L24" s="53">
        <f t="shared" si="1"/>
        <v>1.1264964187095861</v>
      </c>
      <c r="M24" s="53">
        <f t="shared" si="2"/>
        <v>0.50378451372894006</v>
      </c>
      <c r="N24" s="53">
        <f t="shared" si="3"/>
        <v>84.109145770340035</v>
      </c>
      <c r="O24" s="53"/>
    </row>
    <row r="25" spans="1:29" x14ac:dyDescent="0.3">
      <c r="A25" s="76" t="s">
        <v>131</v>
      </c>
      <c r="B25" s="76" t="s">
        <v>107</v>
      </c>
      <c r="C25" s="53">
        <v>0.74228643390661475</v>
      </c>
      <c r="D25" s="53">
        <v>2.0008027221909606</v>
      </c>
      <c r="E25" s="53">
        <v>0.63336910876924757</v>
      </c>
      <c r="F25" s="53">
        <v>2.2173084229516546</v>
      </c>
      <c r="G25" s="53">
        <v>1.4851657806054648</v>
      </c>
      <c r="H25" s="53"/>
      <c r="I25" s="76" t="s">
        <v>131</v>
      </c>
      <c r="J25" s="76" t="s">
        <v>107</v>
      </c>
      <c r="K25" s="53">
        <f t="shared" si="0"/>
        <v>1.4157864936847884</v>
      </c>
      <c r="L25" s="53">
        <f t="shared" si="1"/>
        <v>0.71681137178900911</v>
      </c>
      <c r="M25" s="53">
        <f t="shared" si="2"/>
        <v>0.32056779087301984</v>
      </c>
      <c r="N25" s="53">
        <f t="shared" si="3"/>
        <v>50.629906061852893</v>
      </c>
      <c r="O25" s="53"/>
    </row>
    <row r="26" spans="1:29" x14ac:dyDescent="0.3">
      <c r="A26" s="76"/>
      <c r="B26" s="76" t="s">
        <v>108</v>
      </c>
      <c r="C26" s="53">
        <v>0.31520619994688626</v>
      </c>
      <c r="D26" s="53">
        <v>0.52620981629432717</v>
      </c>
      <c r="E26" s="53">
        <v>0.27911734495604962</v>
      </c>
      <c r="F26" s="53">
        <v>0.71580966095841136</v>
      </c>
      <c r="G26" s="53">
        <v>0.34180182481583365</v>
      </c>
      <c r="H26" s="53"/>
      <c r="I26" s="76"/>
      <c r="J26" s="76" t="s">
        <v>108</v>
      </c>
      <c r="K26" s="53">
        <f t="shared" si="0"/>
        <v>0.43562896939430162</v>
      </c>
      <c r="L26" s="53">
        <f t="shared" si="1"/>
        <v>0.18337609903958527</v>
      </c>
      <c r="M26" s="53">
        <f t="shared" si="2"/>
        <v>8.2008284580249308E-2</v>
      </c>
      <c r="N26" s="53">
        <f t="shared" si="3"/>
        <v>42.094560261809796</v>
      </c>
      <c r="O26" s="53"/>
    </row>
    <row r="27" spans="1:29" x14ac:dyDescent="0.3">
      <c r="A27" s="76" t="s">
        <v>132</v>
      </c>
      <c r="B27" s="76" t="s">
        <v>127</v>
      </c>
      <c r="C27" s="53">
        <v>2.5599170025115487</v>
      </c>
      <c r="D27" s="53">
        <v>2.6721316648075044</v>
      </c>
      <c r="E27" s="53">
        <v>3.1547113122041015</v>
      </c>
      <c r="F27" s="53">
        <v>1.4171429850722972</v>
      </c>
      <c r="G27" s="53">
        <v>1.6596802090417171</v>
      </c>
      <c r="H27" s="53"/>
      <c r="I27" s="76" t="s">
        <v>132</v>
      </c>
      <c r="J27" s="76" t="s">
        <v>127</v>
      </c>
      <c r="K27" s="53">
        <f t="shared" si="0"/>
        <v>2.2927166347274341</v>
      </c>
      <c r="L27" s="53">
        <f t="shared" si="1"/>
        <v>0.72899776368108415</v>
      </c>
      <c r="M27" s="53">
        <f t="shared" si="2"/>
        <v>0.3260177110072463</v>
      </c>
      <c r="N27" s="53">
        <f t="shared" si="3"/>
        <v>31.796243488578774</v>
      </c>
      <c r="O27" s="53"/>
    </row>
    <row r="28" spans="1:29" x14ac:dyDescent="0.3">
      <c r="B28" s="76" t="s">
        <v>128</v>
      </c>
      <c r="C28" s="53">
        <v>2.9286248391944878</v>
      </c>
      <c r="D28" s="53">
        <v>3.7617984964920983</v>
      </c>
      <c r="E28" s="53">
        <v>5.07139788436956</v>
      </c>
      <c r="F28" s="53">
        <v>1.9109241186546069</v>
      </c>
      <c r="G28" s="53">
        <v>0.72511195169654308</v>
      </c>
      <c r="H28" s="53"/>
      <c r="J28" s="76" t="s">
        <v>128</v>
      </c>
      <c r="K28" s="53">
        <f t="shared" si="0"/>
        <v>2.8795714580814593</v>
      </c>
      <c r="L28" s="53">
        <f t="shared" si="1"/>
        <v>1.6706890268170307</v>
      </c>
      <c r="M28" s="53">
        <f t="shared" si="2"/>
        <v>0.74715484664516996</v>
      </c>
      <c r="N28" s="53">
        <f t="shared" si="3"/>
        <v>58.018668789353214</v>
      </c>
      <c r="O28" s="53"/>
    </row>
    <row r="29" spans="1:29" x14ac:dyDescent="0.3">
      <c r="B29" s="76" t="s">
        <v>129</v>
      </c>
      <c r="C29" s="53">
        <v>2.1967513821459574</v>
      </c>
      <c r="D29" s="53">
        <v>0.54682448847366627</v>
      </c>
      <c r="E29" s="53">
        <v>0.62545857120588311</v>
      </c>
      <c r="F29" s="53">
        <v>0.68162617161913541</v>
      </c>
      <c r="G29" s="53">
        <v>0.71013284405644783</v>
      </c>
      <c r="H29" s="53"/>
      <c r="J29" s="76" t="s">
        <v>129</v>
      </c>
      <c r="K29" s="53">
        <f t="shared" si="0"/>
        <v>0.95215869150021804</v>
      </c>
      <c r="L29" s="53">
        <f t="shared" si="1"/>
        <v>0.69853491421266634</v>
      </c>
      <c r="M29" s="53">
        <f t="shared" si="2"/>
        <v>0.31239431056730116</v>
      </c>
      <c r="N29" s="53">
        <f t="shared" si="3"/>
        <v>73.363287070567722</v>
      </c>
      <c r="O29" s="53"/>
    </row>
    <row r="30" spans="1:29" x14ac:dyDescent="0.3">
      <c r="B30" s="76" t="s">
        <v>130</v>
      </c>
      <c r="C30" s="53">
        <v>1.1294356323773567</v>
      </c>
      <c r="D30" s="53">
        <v>0.37345794978031516</v>
      </c>
      <c r="E30" s="53">
        <v>0.37068240606649638</v>
      </c>
      <c r="F30" s="53">
        <v>0.59608325282660357</v>
      </c>
      <c r="G30" s="53"/>
      <c r="H30" s="53"/>
      <c r="J30" s="76" t="s">
        <v>130</v>
      </c>
      <c r="K30" s="53">
        <f t="shared" si="0"/>
        <v>0.61741481026269296</v>
      </c>
      <c r="L30" s="53">
        <f t="shared" si="1"/>
        <v>0.35731040971797384</v>
      </c>
      <c r="M30" s="53">
        <f t="shared" si="2"/>
        <v>0.17865520485898692</v>
      </c>
      <c r="N30" s="53">
        <f t="shared" si="3"/>
        <v>57.87201793328348</v>
      </c>
      <c r="O30" s="53"/>
    </row>
    <row r="31" spans="1:29" x14ac:dyDescent="0.3">
      <c r="O31" s="53"/>
      <c r="Q31" s="76"/>
      <c r="R31" s="53"/>
      <c r="S31" s="53"/>
      <c r="T31" s="53"/>
      <c r="U31" s="53"/>
      <c r="V31" s="53"/>
      <c r="Y31" s="76"/>
      <c r="Z31" s="53"/>
      <c r="AA31" s="53"/>
      <c r="AB31" s="53"/>
      <c r="AC31" s="53"/>
    </row>
    <row r="32" spans="1:29" x14ac:dyDescent="0.3">
      <c r="A32" s="76"/>
      <c r="B32" s="76" t="s">
        <v>118</v>
      </c>
      <c r="C32" s="53">
        <f>SUM(C2:C30)</f>
        <v>52.14501260384052</v>
      </c>
      <c r="D32" s="53">
        <f>SUM(D2:D30)</f>
        <v>30.07559768675636</v>
      </c>
      <c r="E32" s="53">
        <f>SUM(E2:E30)</f>
        <v>29.208687096312477</v>
      </c>
      <c r="F32" s="53">
        <f>SUM(F2:F30)</f>
        <v>55.698006111885682</v>
      </c>
      <c r="G32" s="53">
        <f>SUM(G2:G30)</f>
        <v>37.410887558566614</v>
      </c>
      <c r="H32" s="53"/>
      <c r="J32" s="76" t="s">
        <v>118</v>
      </c>
      <c r="K32" s="53">
        <f>AVERAGE(C32:G32)</f>
        <v>40.907638211472332</v>
      </c>
      <c r="L32" s="53">
        <f>STDEV(C32:G32)</f>
        <v>12.363852455003851</v>
      </c>
      <c r="M32" s="53">
        <f>_xlfn.STDEV.S(C32:G32)/SQRT(COUNT(C32:G32))</f>
        <v>5.5292829106332535</v>
      </c>
      <c r="N32" s="53">
        <f>_xlfn.STDEV.S(C32:G32)/K32*100</f>
        <v>30.223823705218145</v>
      </c>
      <c r="O32" s="53"/>
      <c r="Q32" s="76"/>
      <c r="R32" s="53"/>
      <c r="S32" s="53"/>
      <c r="T32" s="53"/>
      <c r="U32" s="53"/>
      <c r="V32" s="53"/>
      <c r="Y32" s="76"/>
      <c r="Z32" s="53"/>
      <c r="AA32" s="53"/>
      <c r="AB32" s="53"/>
      <c r="AC32" s="53"/>
    </row>
    <row r="34" spans="1:15" x14ac:dyDescent="0.3">
      <c r="A34" s="52" t="s">
        <v>96</v>
      </c>
      <c r="B34" s="52"/>
      <c r="C34" s="52" t="s">
        <v>91</v>
      </c>
      <c r="D34" s="52" t="s">
        <v>92</v>
      </c>
      <c r="E34" s="52" t="s">
        <v>93</v>
      </c>
      <c r="F34" s="52" t="s">
        <v>94</v>
      </c>
      <c r="G34" s="52" t="s">
        <v>95</v>
      </c>
      <c r="H34" s="52"/>
      <c r="I34" s="52" t="s">
        <v>96</v>
      </c>
      <c r="J34" s="52"/>
      <c r="K34" s="52" t="s">
        <v>77</v>
      </c>
      <c r="L34" s="52" t="s">
        <v>78</v>
      </c>
      <c r="M34" s="52" t="s">
        <v>6</v>
      </c>
      <c r="N34" s="52" t="s">
        <v>7</v>
      </c>
      <c r="O34" s="53"/>
    </row>
    <row r="35" spans="1:15" x14ac:dyDescent="0.3">
      <c r="A35" s="76" t="s">
        <v>113</v>
      </c>
      <c r="C35" s="53">
        <f>SUM(C2:C12)</f>
        <v>24.496832747694004</v>
      </c>
      <c r="D35" s="53">
        <f>SUM(D2:D12)</f>
        <v>16.024009377856643</v>
      </c>
      <c r="E35" s="53">
        <f>SUM(E2:E12)</f>
        <v>14.065460089919073</v>
      </c>
      <c r="F35" s="53">
        <f>SUM(F2:F12)</f>
        <v>31.959192051863141</v>
      </c>
      <c r="G35" s="53">
        <f>SUM(G2:G12)</f>
        <v>23.81955346721427</v>
      </c>
      <c r="H35" s="53"/>
      <c r="J35" s="76" t="s">
        <v>113</v>
      </c>
      <c r="K35" s="53">
        <f t="shared" ref="K35:K40" si="4">AVERAGE(C35:G35)</f>
        <v>22.073009546909425</v>
      </c>
      <c r="L35" s="53">
        <f t="shared" ref="L35:L40" si="5">STDEV(C35:G35)</f>
        <v>7.2002289971711297</v>
      </c>
      <c r="M35" s="53">
        <f t="shared" ref="M35:M40" si="6">_xlfn.STDEV.S(C35:G35)/SQRT(COUNT(C35:G35))</f>
        <v>3.2200402982479575</v>
      </c>
      <c r="N35" s="53">
        <f t="shared" ref="N35:N40" si="7">_xlfn.STDEV.S(C35:G35)/K35*100</f>
        <v>32.620060177427312</v>
      </c>
    </row>
    <row r="36" spans="1:15" x14ac:dyDescent="0.3">
      <c r="A36" s="76" t="s">
        <v>119</v>
      </c>
      <c r="C36" s="53">
        <f>SUM(C13:C21)</f>
        <v>12.260417354277402</v>
      </c>
      <c r="D36" s="53">
        <f>SUM(D13:D21)</f>
        <v>2.9045865524586358</v>
      </c>
      <c r="E36" s="53">
        <f>SUM(E13:E21)</f>
        <v>3.8063663796395533</v>
      </c>
      <c r="F36" s="53">
        <f>SUM(F13:F21)</f>
        <v>9.5255612338136473</v>
      </c>
      <c r="G36" s="53">
        <f>SUM(G13:G21)</f>
        <v>6.5339806713711361</v>
      </c>
      <c r="H36" s="53"/>
      <c r="J36" s="76" t="s">
        <v>119</v>
      </c>
      <c r="K36" s="53">
        <f t="shared" si="4"/>
        <v>7.0061824383120754</v>
      </c>
      <c r="L36" s="53">
        <f t="shared" si="5"/>
        <v>3.912772041541094</v>
      </c>
      <c r="M36" s="53">
        <f t="shared" si="6"/>
        <v>1.7498448530693034</v>
      </c>
      <c r="N36" s="53">
        <f t="shared" si="7"/>
        <v>55.847418704725541</v>
      </c>
    </row>
    <row r="37" spans="1:15" x14ac:dyDescent="0.3">
      <c r="A37" s="76" t="s">
        <v>120</v>
      </c>
      <c r="C37" s="53">
        <f>SUM(C22:C23)</f>
        <v>2.3993441649460845</v>
      </c>
      <c r="D37" s="53">
        <f>SUM(D22:D23)</f>
        <v>0.98734232625087515</v>
      </c>
      <c r="E37" s="53">
        <f>SUM(E22:E23)</f>
        <v>0.67769825572094988</v>
      </c>
      <c r="F37" s="53">
        <f>SUM(F22:F23)</f>
        <v>5.0363105580297489</v>
      </c>
      <c r="G37" s="53">
        <f>SUM(G22:G23)</f>
        <v>0.99593082425545065</v>
      </c>
      <c r="H37" s="53"/>
      <c r="J37" s="76" t="s">
        <v>120</v>
      </c>
      <c r="K37" s="53">
        <f t="shared" si="4"/>
        <v>2.019325225840622</v>
      </c>
      <c r="L37" s="53">
        <f t="shared" si="5"/>
        <v>1.8137600876299214</v>
      </c>
      <c r="M37" s="53">
        <f t="shared" si="6"/>
        <v>0.81113817016329592</v>
      </c>
      <c r="N37" s="53">
        <f t="shared" si="7"/>
        <v>89.820107450738846</v>
      </c>
    </row>
    <row r="38" spans="1:15" x14ac:dyDescent="0.3">
      <c r="A38" s="76" t="s">
        <v>121</v>
      </c>
      <c r="C38" s="53">
        <f>C24</f>
        <v>3.1161968468401744</v>
      </c>
      <c r="D38" s="53">
        <f>D24</f>
        <v>0.2784342921513262</v>
      </c>
      <c r="E38" s="53">
        <f>E24</f>
        <v>0.52442574346156834</v>
      </c>
      <c r="F38" s="53">
        <f>F24</f>
        <v>1.6380476560964465</v>
      </c>
      <c r="G38" s="53">
        <f>G24</f>
        <v>1.1395299855097578</v>
      </c>
      <c r="H38" s="53"/>
      <c r="J38" s="76" t="s">
        <v>121</v>
      </c>
      <c r="K38" s="53">
        <f t="shared" si="4"/>
        <v>1.3393269048118546</v>
      </c>
      <c r="L38" s="53">
        <f t="shared" si="5"/>
        <v>1.1264964187095861</v>
      </c>
      <c r="M38" s="53">
        <f t="shared" si="6"/>
        <v>0.50378451372894006</v>
      </c>
      <c r="N38" s="53">
        <f t="shared" si="7"/>
        <v>84.109145770340035</v>
      </c>
    </row>
    <row r="39" spans="1:15" x14ac:dyDescent="0.3">
      <c r="A39" s="76" t="s">
        <v>131</v>
      </c>
      <c r="C39" s="53">
        <f>SUM(C25:C26)</f>
        <v>1.0574926338535011</v>
      </c>
      <c r="D39" s="53">
        <f>SUM(D25:D26)</f>
        <v>2.5270125384852875</v>
      </c>
      <c r="E39" s="53">
        <f>SUM(E25:E26)</f>
        <v>0.91248645372529724</v>
      </c>
      <c r="F39" s="53">
        <f>SUM(F25:F26)</f>
        <v>2.9331180839100659</v>
      </c>
      <c r="G39" s="53">
        <f>SUM(G25:G26)</f>
        <v>1.8269676054212984</v>
      </c>
      <c r="H39" s="53"/>
      <c r="J39" s="76" t="s">
        <v>131</v>
      </c>
      <c r="K39" s="53">
        <f t="shared" si="4"/>
        <v>1.8514154630790898</v>
      </c>
      <c r="L39" s="53">
        <f t="shared" si="5"/>
        <v>0.88586268819238134</v>
      </c>
      <c r="M39" s="53">
        <f t="shared" si="6"/>
        <v>0.39616983790577298</v>
      </c>
      <c r="N39" s="53">
        <f t="shared" si="7"/>
        <v>47.847860507716774</v>
      </c>
    </row>
    <row r="40" spans="1:15" x14ac:dyDescent="0.3">
      <c r="A40" s="76" t="s">
        <v>132</v>
      </c>
      <c r="C40" s="53">
        <f>SUM(C27:C30)</f>
        <v>8.8147288562293511</v>
      </c>
      <c r="D40" s="53">
        <f>SUM(D27:D30)</f>
        <v>7.3542125995535841</v>
      </c>
      <c r="E40" s="53">
        <f>SUM(E27:E30)</f>
        <v>9.2222501738460405</v>
      </c>
      <c r="F40" s="53">
        <f>SUM(F27:F30)</f>
        <v>4.605776528172643</v>
      </c>
      <c r="G40" s="53">
        <f>SUM(G27:G30)</f>
        <v>3.0949250047947077</v>
      </c>
      <c r="H40" s="53"/>
      <c r="J40" s="76" t="s">
        <v>132</v>
      </c>
      <c r="K40" s="53">
        <f t="shared" si="4"/>
        <v>6.6183786325192653</v>
      </c>
      <c r="L40" s="53">
        <f t="shared" si="5"/>
        <v>2.6744553479685376</v>
      </c>
      <c r="M40" s="53">
        <f t="shared" si="6"/>
        <v>1.1960527921691007</v>
      </c>
      <c r="N40" s="53">
        <f t="shared" si="7"/>
        <v>40.409524695786622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3CB8-F271-489A-BA9F-5F7D420CC224}">
  <dimension ref="A1:N44"/>
  <sheetViews>
    <sheetView zoomScale="55" zoomScaleNormal="55" workbookViewId="0">
      <selection activeCell="T37" sqref="T37"/>
    </sheetView>
  </sheetViews>
  <sheetFormatPr baseColWidth="10" defaultRowHeight="14.4" x14ac:dyDescent="0.3"/>
  <cols>
    <col min="1" max="10" width="11.5546875" style="22"/>
    <col min="11" max="11" width="19.33203125" style="22" bestFit="1" customWidth="1"/>
    <col min="12" max="16384" width="11.5546875" style="22"/>
  </cols>
  <sheetData>
    <row r="1" spans="1:14" x14ac:dyDescent="0.3">
      <c r="A1" s="52" t="s">
        <v>96</v>
      </c>
      <c r="B1" s="52"/>
      <c r="C1" s="52" t="s">
        <v>97</v>
      </c>
      <c r="D1" s="52" t="s">
        <v>98</v>
      </c>
      <c r="E1" s="52" t="s">
        <v>99</v>
      </c>
      <c r="F1" s="52" t="s">
        <v>100</v>
      </c>
      <c r="G1" s="52" t="s">
        <v>101</v>
      </c>
      <c r="H1" s="52"/>
      <c r="I1" s="52"/>
      <c r="J1" s="52" t="s">
        <v>96</v>
      </c>
      <c r="K1" s="52" t="s">
        <v>77</v>
      </c>
      <c r="L1" s="52" t="s">
        <v>78</v>
      </c>
      <c r="M1" s="52" t="s">
        <v>6</v>
      </c>
      <c r="N1" s="52" t="s">
        <v>7</v>
      </c>
    </row>
    <row r="2" spans="1:14" x14ac:dyDescent="0.3">
      <c r="A2" s="76" t="s">
        <v>113</v>
      </c>
      <c r="B2" s="76" t="s">
        <v>79</v>
      </c>
      <c r="C2" s="53">
        <v>6.1787411367376679</v>
      </c>
      <c r="D2" s="53">
        <v>5.5902613828133108</v>
      </c>
      <c r="E2" s="53">
        <v>4.4091407666132474</v>
      </c>
      <c r="F2" s="53">
        <v>5.1481588032016905</v>
      </c>
      <c r="G2" s="53">
        <v>5.0487285766829819</v>
      </c>
      <c r="I2" s="76" t="s">
        <v>113</v>
      </c>
      <c r="J2" s="76" t="s">
        <v>79</v>
      </c>
      <c r="K2" s="53">
        <f t="shared" ref="K2:K34" si="0">AVERAGE(C2:G2)</f>
        <v>5.2750061332097804</v>
      </c>
      <c r="L2" s="53">
        <f t="shared" ref="L2:L34" si="1">STDEV(C2:G2)</f>
        <v>0.65824338959715001</v>
      </c>
      <c r="M2" s="53">
        <f t="shared" ref="M2:M34" si="2">_xlfn.STDEV.S(C2:G2)/SQRT(COUNT(C2:G2))</f>
        <v>0.29437539297582105</v>
      </c>
      <c r="N2" s="53">
        <f t="shared" ref="N2:N34" si="3">_xlfn.STDEV.S(C2:G2)/K2*100</f>
        <v>12.478533161375047</v>
      </c>
    </row>
    <row r="3" spans="1:14" x14ac:dyDescent="0.3">
      <c r="B3" s="76" t="s">
        <v>80</v>
      </c>
      <c r="C3" s="53">
        <v>0.62587206727021771</v>
      </c>
      <c r="D3" s="53">
        <v>0.92964639462174237</v>
      </c>
      <c r="E3" s="53">
        <v>0.35489483262834248</v>
      </c>
      <c r="F3" s="53">
        <v>0.43647775273962919</v>
      </c>
      <c r="G3" s="53">
        <v>0.73564877412617047</v>
      </c>
      <c r="J3" s="76" t="s">
        <v>80</v>
      </c>
      <c r="K3" s="53">
        <f t="shared" si="0"/>
        <v>0.61650796427722043</v>
      </c>
      <c r="L3" s="53">
        <f t="shared" si="1"/>
        <v>0.2308626232591369</v>
      </c>
      <c r="M3" s="53">
        <f t="shared" si="2"/>
        <v>0.10324490381427083</v>
      </c>
      <c r="N3" s="53">
        <f t="shared" si="3"/>
        <v>37.446819284775152</v>
      </c>
    </row>
    <row r="4" spans="1:14" x14ac:dyDescent="0.3">
      <c r="B4" s="76" t="s">
        <v>81</v>
      </c>
      <c r="C4" s="53">
        <v>0.12813634957849829</v>
      </c>
      <c r="D4" s="53">
        <v>0.56981164853846011</v>
      </c>
      <c r="E4" s="53">
        <v>0.50691416206429984</v>
      </c>
      <c r="F4" s="53">
        <v>0.57154523364508292</v>
      </c>
      <c r="G4" s="53">
        <v>0.7744071702189832</v>
      </c>
      <c r="J4" s="76" t="s">
        <v>81</v>
      </c>
      <c r="K4" s="53">
        <f t="shared" si="0"/>
        <v>0.51016291280906478</v>
      </c>
      <c r="L4" s="53">
        <f t="shared" si="1"/>
        <v>0.23617029764272335</v>
      </c>
      <c r="M4" s="53">
        <f t="shared" si="2"/>
        <v>0.10561856795909755</v>
      </c>
      <c r="N4" s="53">
        <f t="shared" si="3"/>
        <v>46.293113770720765</v>
      </c>
    </row>
    <row r="5" spans="1:14" x14ac:dyDescent="0.3">
      <c r="B5" s="76" t="s">
        <v>82</v>
      </c>
      <c r="C5" s="53">
        <v>7.3281279598358062E-2</v>
      </c>
      <c r="D5" s="53">
        <v>8.9814105355042556E-2</v>
      </c>
      <c r="E5" s="53">
        <v>6.5477869998561852E-2</v>
      </c>
      <c r="F5" s="53">
        <v>8.1161419269181523E-2</v>
      </c>
      <c r="G5" s="53">
        <v>0.10379366583164371</v>
      </c>
      <c r="J5" s="76" t="s">
        <v>82</v>
      </c>
      <c r="K5" s="53">
        <f t="shared" si="0"/>
        <v>8.2705668010557537E-2</v>
      </c>
      <c r="L5" s="53">
        <f t="shared" si="1"/>
        <v>1.4859629529735574E-2</v>
      </c>
      <c r="M5" s="53">
        <f t="shared" si="2"/>
        <v>6.6454283497903947E-3</v>
      </c>
      <c r="N5" s="53">
        <f t="shared" si="3"/>
        <v>17.966881698892408</v>
      </c>
    </row>
    <row r="6" spans="1:14" x14ac:dyDescent="0.3">
      <c r="B6" s="76" t="s">
        <v>83</v>
      </c>
      <c r="C6" s="53">
        <v>0.56583107963829038</v>
      </c>
      <c r="D6" s="53">
        <v>0.37284841906657484</v>
      </c>
      <c r="E6" s="53">
        <v>0.42071010495543776</v>
      </c>
      <c r="F6" s="53">
        <v>0.30275943849218384</v>
      </c>
      <c r="G6" s="53">
        <v>0.74751122942274406</v>
      </c>
      <c r="J6" s="76" t="s">
        <v>83</v>
      </c>
      <c r="K6" s="53">
        <f t="shared" si="0"/>
        <v>0.48193205431504615</v>
      </c>
      <c r="L6" s="53">
        <f t="shared" si="1"/>
        <v>0.17700391063779838</v>
      </c>
      <c r="M6" s="53">
        <f t="shared" si="2"/>
        <v>7.9158555293883062E-2</v>
      </c>
      <c r="N6" s="53">
        <f t="shared" si="3"/>
        <v>36.727980438937209</v>
      </c>
    </row>
    <row r="7" spans="1:14" x14ac:dyDescent="0.3">
      <c r="B7" s="76" t="s">
        <v>125</v>
      </c>
      <c r="C7" s="53">
        <v>6.7764098241647128E-2</v>
      </c>
      <c r="D7" s="53">
        <v>7.3080904371084221E-2</v>
      </c>
      <c r="E7" s="53">
        <v>7.5344418899686794E-2</v>
      </c>
      <c r="F7" s="53">
        <v>6.8649227607904956E-2</v>
      </c>
      <c r="G7" s="53">
        <v>9.5989597691578041E-2</v>
      </c>
      <c r="J7" s="76" t="s">
        <v>125</v>
      </c>
      <c r="K7" s="53">
        <f t="shared" si="0"/>
        <v>7.6165649362380225E-2</v>
      </c>
      <c r="L7" s="53">
        <f t="shared" si="1"/>
        <v>1.1513705482145262E-2</v>
      </c>
      <c r="M7" s="53">
        <f t="shared" si="2"/>
        <v>5.1490856261977589E-3</v>
      </c>
      <c r="N7" s="53">
        <f t="shared" si="3"/>
        <v>15.116664242387614</v>
      </c>
    </row>
    <row r="8" spans="1:14" x14ac:dyDescent="0.3">
      <c r="B8" s="76" t="s">
        <v>84</v>
      </c>
      <c r="C8" s="53">
        <v>3.4598369996278064</v>
      </c>
      <c r="D8" s="53">
        <v>2.9109414480128728</v>
      </c>
      <c r="E8" s="53">
        <v>3.1533027685762112</v>
      </c>
      <c r="F8" s="53">
        <v>2.3877761698331299</v>
      </c>
      <c r="G8" s="53">
        <v>3.9148588302411942</v>
      </c>
      <c r="J8" s="76" t="s">
        <v>84</v>
      </c>
      <c r="K8" s="53">
        <f t="shared" si="0"/>
        <v>3.1653432432582429</v>
      </c>
      <c r="L8" s="53">
        <f t="shared" si="1"/>
        <v>0.57401567657177144</v>
      </c>
      <c r="M8" s="53">
        <f t="shared" si="2"/>
        <v>0.25670761459300284</v>
      </c>
      <c r="N8" s="53">
        <f t="shared" si="3"/>
        <v>18.134389620915456</v>
      </c>
    </row>
    <row r="9" spans="1:14" x14ac:dyDescent="0.3">
      <c r="B9" s="76" t="s">
        <v>126</v>
      </c>
      <c r="C9" s="53">
        <v>0.15126025083206693</v>
      </c>
      <c r="D9" s="53">
        <v>0.16317771229412881</v>
      </c>
      <c r="E9" s="53">
        <v>0.23363015093467712</v>
      </c>
      <c r="F9" s="53">
        <v>0.16771421730088848</v>
      </c>
      <c r="G9" s="53">
        <v>0.2513251760524855</v>
      </c>
      <c r="J9" s="76" t="s">
        <v>126</v>
      </c>
      <c r="K9" s="53">
        <f t="shared" si="0"/>
        <v>0.19342150148284937</v>
      </c>
      <c r="L9" s="53">
        <f t="shared" si="1"/>
        <v>4.5614398276060453E-2</v>
      </c>
      <c r="M9" s="53">
        <f t="shared" si="2"/>
        <v>2.0399379059604077E-2</v>
      </c>
      <c r="N9" s="53">
        <f t="shared" si="3"/>
        <v>23.582899484473842</v>
      </c>
    </row>
    <row r="10" spans="1:14" x14ac:dyDescent="0.3">
      <c r="B10" s="76" t="s">
        <v>85</v>
      </c>
      <c r="C10" s="53">
        <v>11.661228495471287</v>
      </c>
      <c r="D10" s="53">
        <v>9.1219197283893951</v>
      </c>
      <c r="E10" s="53">
        <v>9.4610261298141634</v>
      </c>
      <c r="F10" s="53">
        <v>7.1843703038209261</v>
      </c>
      <c r="G10" s="53">
        <v>9.6573155633790329</v>
      </c>
      <c r="J10" s="76" t="s">
        <v>85</v>
      </c>
      <c r="K10" s="53">
        <f t="shared" si="0"/>
        <v>9.4171720441749613</v>
      </c>
      <c r="L10" s="53">
        <f t="shared" si="1"/>
        <v>1.5943618620746285</v>
      </c>
      <c r="M10" s="53">
        <f t="shared" si="2"/>
        <v>0.71302030086640256</v>
      </c>
      <c r="N10" s="53">
        <f t="shared" si="3"/>
        <v>16.930367785526748</v>
      </c>
    </row>
    <row r="11" spans="1:14" x14ac:dyDescent="0.3">
      <c r="B11" s="76" t="s">
        <v>123</v>
      </c>
      <c r="C11" s="53">
        <v>2.4916139423528407</v>
      </c>
      <c r="D11" s="53">
        <v>2.4202835126294815</v>
      </c>
      <c r="E11" s="53">
        <v>2.8572172913823914</v>
      </c>
      <c r="F11" s="53">
        <v>2.0600482031190692</v>
      </c>
      <c r="G11" s="53">
        <v>3.0212373024557397</v>
      </c>
      <c r="J11" s="76" t="s">
        <v>123</v>
      </c>
      <c r="K11" s="53">
        <f t="shared" si="0"/>
        <v>2.5700800503879044</v>
      </c>
      <c r="L11" s="53">
        <f t="shared" si="1"/>
        <v>0.37905114408294921</v>
      </c>
      <c r="M11" s="53">
        <f t="shared" si="2"/>
        <v>0.16951682502370832</v>
      </c>
      <c r="N11" s="53">
        <f t="shared" si="3"/>
        <v>14.7486123642623</v>
      </c>
    </row>
    <row r="12" spans="1:14" x14ac:dyDescent="0.3">
      <c r="A12" s="76" t="s">
        <v>119</v>
      </c>
      <c r="B12" s="76" t="s">
        <v>82</v>
      </c>
      <c r="C12" s="53">
        <v>2.9425773339523711</v>
      </c>
      <c r="D12" s="53">
        <v>3.5097542267038553</v>
      </c>
      <c r="E12" s="53">
        <v>3.3565110370636226</v>
      </c>
      <c r="F12" s="53">
        <v>2.6781618986837703</v>
      </c>
      <c r="G12" s="53">
        <v>3.3138550337813264</v>
      </c>
      <c r="I12" s="76" t="s">
        <v>119</v>
      </c>
      <c r="J12" s="76" t="s">
        <v>82</v>
      </c>
      <c r="K12" s="53">
        <f t="shared" si="0"/>
        <v>3.1601719060369891</v>
      </c>
      <c r="L12" s="53">
        <f t="shared" si="1"/>
        <v>0.34060842695012172</v>
      </c>
      <c r="M12" s="53">
        <f t="shared" si="2"/>
        <v>0.15232471927394869</v>
      </c>
      <c r="N12" s="53">
        <f t="shared" si="3"/>
        <v>10.778161349369801</v>
      </c>
    </row>
    <row r="13" spans="1:14" x14ac:dyDescent="0.3">
      <c r="B13" s="76" t="s">
        <v>124</v>
      </c>
      <c r="C13" s="53">
        <v>0.77397465318692049</v>
      </c>
      <c r="D13" s="53">
        <v>0.85599826905883003</v>
      </c>
      <c r="E13" s="53">
        <v>0.8586011357298049</v>
      </c>
      <c r="F13" s="53">
        <v>0.68252741885602508</v>
      </c>
      <c r="G13" s="53">
        <v>0.76377501103995371</v>
      </c>
      <c r="J13" s="76" t="s">
        <v>124</v>
      </c>
      <c r="K13" s="53">
        <f t="shared" si="0"/>
        <v>0.78697529757430684</v>
      </c>
      <c r="L13" s="53">
        <f t="shared" si="1"/>
        <v>7.3333247409587632E-2</v>
      </c>
      <c r="M13" s="53">
        <f t="shared" si="2"/>
        <v>3.2795625243729663E-2</v>
      </c>
      <c r="N13" s="53">
        <f t="shared" si="3"/>
        <v>9.3183671248160689</v>
      </c>
    </row>
    <row r="14" spans="1:14" x14ac:dyDescent="0.3">
      <c r="A14" s="76"/>
      <c r="B14" s="76" t="s">
        <v>83</v>
      </c>
      <c r="C14" s="53">
        <v>26.617567565336092</v>
      </c>
      <c r="D14" s="53">
        <v>26.935521089846997</v>
      </c>
      <c r="E14" s="53">
        <v>27.095985361709655</v>
      </c>
      <c r="F14" s="53">
        <v>20.357475359825049</v>
      </c>
      <c r="G14" s="53">
        <v>24.912448153943579</v>
      </c>
      <c r="I14" s="76"/>
      <c r="J14" s="76" t="s">
        <v>83</v>
      </c>
      <c r="K14" s="53">
        <f t="shared" si="0"/>
        <v>25.183799506132271</v>
      </c>
      <c r="L14" s="53">
        <f t="shared" si="1"/>
        <v>2.8349475489979983</v>
      </c>
      <c r="M14" s="53">
        <f t="shared" si="2"/>
        <v>1.267827086441188</v>
      </c>
      <c r="N14" s="53">
        <f t="shared" si="3"/>
        <v>11.257028743052402</v>
      </c>
    </row>
    <row r="15" spans="1:14" x14ac:dyDescent="0.3">
      <c r="A15" s="76"/>
      <c r="B15" s="76" t="s">
        <v>125</v>
      </c>
      <c r="C15" s="53">
        <v>1.8216422866769555</v>
      </c>
      <c r="D15" s="53">
        <v>1.8268225974631431</v>
      </c>
      <c r="E15" s="53">
        <v>1.8473589134184172</v>
      </c>
      <c r="F15" s="53">
        <v>1.5373514847323322</v>
      </c>
      <c r="G15" s="53"/>
      <c r="I15" s="76"/>
      <c r="J15" s="76" t="s">
        <v>125</v>
      </c>
      <c r="K15" s="53">
        <f t="shared" si="0"/>
        <v>1.7582938205727121</v>
      </c>
      <c r="L15" s="53">
        <f t="shared" si="1"/>
        <v>0.14771292873913267</v>
      </c>
      <c r="M15" s="53">
        <f t="shared" si="2"/>
        <v>7.3856464369566333E-2</v>
      </c>
      <c r="N15" s="53">
        <f t="shared" si="3"/>
        <v>8.4009240668900009</v>
      </c>
    </row>
    <row r="16" spans="1:14" x14ac:dyDescent="0.3">
      <c r="A16" s="76"/>
      <c r="B16" s="76" t="s">
        <v>84</v>
      </c>
      <c r="C16" s="53">
        <v>15.599070351763109</v>
      </c>
      <c r="D16" s="53">
        <v>14.266832814834839</v>
      </c>
      <c r="E16" s="53">
        <v>14.480236097714952</v>
      </c>
      <c r="F16" s="53">
        <v>10.937464248302623</v>
      </c>
      <c r="G16" s="53">
        <v>12.758152673787885</v>
      </c>
      <c r="I16" s="76"/>
      <c r="J16" s="76" t="s">
        <v>84</v>
      </c>
      <c r="K16" s="53">
        <f t="shared" si="0"/>
        <v>13.608351237280681</v>
      </c>
      <c r="L16" s="53">
        <f t="shared" si="1"/>
        <v>1.8036919565058644</v>
      </c>
      <c r="M16" s="53">
        <f t="shared" si="2"/>
        <v>0.80663556504334133</v>
      </c>
      <c r="N16" s="53">
        <f t="shared" si="3"/>
        <v>13.254301899296738</v>
      </c>
    </row>
    <row r="17" spans="1:14" x14ac:dyDescent="0.3">
      <c r="A17" s="76"/>
      <c r="B17" s="76" t="s">
        <v>126</v>
      </c>
      <c r="C17" s="53">
        <v>0.5658977315053112</v>
      </c>
      <c r="D17" s="53">
        <v>0.5230476619210741</v>
      </c>
      <c r="E17" s="53">
        <v>0.47300194605214868</v>
      </c>
      <c r="F17" s="53">
        <v>0.3936346423845794</v>
      </c>
      <c r="G17" s="53">
        <v>0.5379066854036324</v>
      </c>
      <c r="I17" s="76"/>
      <c r="J17" s="76" t="s">
        <v>126</v>
      </c>
      <c r="K17" s="53">
        <f t="shared" si="0"/>
        <v>0.49869773345334911</v>
      </c>
      <c r="L17" s="53">
        <f t="shared" si="1"/>
        <v>6.7721169627190866E-2</v>
      </c>
      <c r="M17" s="53">
        <f t="shared" si="2"/>
        <v>3.0285827760438571E-2</v>
      </c>
      <c r="N17" s="53">
        <f t="shared" si="3"/>
        <v>13.579602449411549</v>
      </c>
    </row>
    <row r="18" spans="1:14" x14ac:dyDescent="0.3">
      <c r="A18" s="76"/>
      <c r="B18" s="76" t="s">
        <v>85</v>
      </c>
      <c r="C18" s="53">
        <v>6.9751904679695143</v>
      </c>
      <c r="D18" s="53">
        <v>6.2870207093524524</v>
      </c>
      <c r="E18" s="53">
        <v>6.4792461770053285</v>
      </c>
      <c r="F18" s="53">
        <v>5.2010734684648421</v>
      </c>
      <c r="G18" s="53">
        <v>5.999780545211534</v>
      </c>
      <c r="I18" s="76"/>
      <c r="J18" s="76" t="s">
        <v>85</v>
      </c>
      <c r="K18" s="53">
        <f t="shared" si="0"/>
        <v>6.1884622736007344</v>
      </c>
      <c r="L18" s="53">
        <f t="shared" si="1"/>
        <v>0.65645787044703396</v>
      </c>
      <c r="M18" s="53">
        <f t="shared" si="2"/>
        <v>0.29357688453686365</v>
      </c>
      <c r="N18" s="53">
        <f t="shared" si="3"/>
        <v>10.607770418952175</v>
      </c>
    </row>
    <row r="19" spans="1:14" x14ac:dyDescent="0.3">
      <c r="A19" s="76"/>
      <c r="B19" s="76" t="s">
        <v>122</v>
      </c>
      <c r="C19" s="53">
        <v>0.35328412083309857</v>
      </c>
      <c r="D19" s="53">
        <v>0.33290559592921887</v>
      </c>
      <c r="E19" s="53">
        <v>0.35529446233283279</v>
      </c>
      <c r="F19" s="53">
        <v>0.34455536070121612</v>
      </c>
      <c r="G19" s="53">
        <v>0.39800101797362764</v>
      </c>
      <c r="I19" s="76"/>
      <c r="J19" s="76" t="s">
        <v>122</v>
      </c>
      <c r="K19" s="53">
        <f t="shared" si="0"/>
        <v>0.35680811155399883</v>
      </c>
      <c r="L19" s="53">
        <f t="shared" si="1"/>
        <v>2.4662853345239891E-2</v>
      </c>
      <c r="M19" s="53">
        <f t="shared" si="2"/>
        <v>1.1029563319812896E-2</v>
      </c>
      <c r="N19" s="53">
        <f t="shared" si="3"/>
        <v>6.9120775415744573</v>
      </c>
    </row>
    <row r="20" spans="1:14" x14ac:dyDescent="0.3">
      <c r="A20" s="76"/>
      <c r="B20" s="76" t="s">
        <v>123</v>
      </c>
      <c r="C20" s="53">
        <v>1.987068730996288</v>
      </c>
      <c r="D20" s="53">
        <v>1.5714527390122583</v>
      </c>
      <c r="E20" s="53">
        <v>1.8947956617784287</v>
      </c>
      <c r="F20" s="53">
        <v>1.7000117970025606</v>
      </c>
      <c r="G20" s="53">
        <v>1.9518619164834583</v>
      </c>
      <c r="I20" s="76"/>
      <c r="J20" s="76" t="s">
        <v>123</v>
      </c>
      <c r="K20" s="53">
        <f t="shared" si="0"/>
        <v>1.8210381690545989</v>
      </c>
      <c r="L20" s="53">
        <f t="shared" si="1"/>
        <v>0.17822839121784675</v>
      </c>
      <c r="M20" s="53">
        <f t="shared" si="2"/>
        <v>7.9706159656706368E-2</v>
      </c>
      <c r="N20" s="53">
        <f t="shared" si="3"/>
        <v>9.7871859166123318</v>
      </c>
    </row>
    <row r="21" spans="1:14" x14ac:dyDescent="0.3">
      <c r="A21" s="76" t="s">
        <v>120</v>
      </c>
      <c r="B21" s="76" t="s">
        <v>126</v>
      </c>
      <c r="C21" s="53">
        <v>1.3919602080844211</v>
      </c>
      <c r="D21" s="53">
        <v>0.53774624933900272</v>
      </c>
      <c r="E21" s="53">
        <v>0.9609233504458452</v>
      </c>
      <c r="F21" s="53">
        <v>0.76883393515697129</v>
      </c>
      <c r="G21" s="53">
        <v>0.84389094467456027</v>
      </c>
      <c r="I21" s="76" t="s">
        <v>120</v>
      </c>
      <c r="J21" s="76" t="s">
        <v>126</v>
      </c>
      <c r="K21" s="53">
        <f t="shared" si="0"/>
        <v>0.90067093754016003</v>
      </c>
      <c r="L21" s="53">
        <f t="shared" si="1"/>
        <v>0.31516455729744569</v>
      </c>
      <c r="M21" s="53">
        <f t="shared" si="2"/>
        <v>0.14094587484314319</v>
      </c>
      <c r="N21" s="53">
        <f t="shared" si="3"/>
        <v>34.992197945033929</v>
      </c>
    </row>
    <row r="22" spans="1:14" x14ac:dyDescent="0.3">
      <c r="B22" s="76" t="s">
        <v>122</v>
      </c>
      <c r="C22" s="53">
        <v>0.96731985468430137</v>
      </c>
      <c r="D22" s="53">
        <v>0.68856690121547059</v>
      </c>
      <c r="E22" s="53">
        <v>0.70916696433947435</v>
      </c>
      <c r="F22" s="53">
        <v>0.40776591952796726</v>
      </c>
      <c r="G22" s="53">
        <v>0.78949791177848472</v>
      </c>
      <c r="J22" s="76" t="s">
        <v>122</v>
      </c>
      <c r="K22" s="53">
        <f t="shared" si="0"/>
        <v>0.71246351030913968</v>
      </c>
      <c r="L22" s="53">
        <f t="shared" si="1"/>
        <v>0.20267498134165926</v>
      </c>
      <c r="M22" s="53">
        <f t="shared" si="2"/>
        <v>9.0639007123690329E-2</v>
      </c>
      <c r="N22" s="53">
        <f t="shared" si="3"/>
        <v>28.447068293184319</v>
      </c>
    </row>
    <row r="23" spans="1:14" x14ac:dyDescent="0.3">
      <c r="A23" s="76" t="s">
        <v>121</v>
      </c>
      <c r="B23" s="76" t="s">
        <v>84</v>
      </c>
      <c r="C23" s="53">
        <v>2.0401888731613282</v>
      </c>
      <c r="D23" s="53">
        <v>1.2391571066179055</v>
      </c>
      <c r="E23" s="53">
        <v>1.3856878458854136</v>
      </c>
      <c r="F23" s="53">
        <v>0.91506556513376214</v>
      </c>
      <c r="G23" s="53">
        <v>1.8599289890130868</v>
      </c>
      <c r="I23" s="76" t="s">
        <v>121</v>
      </c>
      <c r="J23" s="76" t="s">
        <v>84</v>
      </c>
      <c r="K23" s="53">
        <f t="shared" si="0"/>
        <v>1.4880056759622993</v>
      </c>
      <c r="L23" s="53">
        <f t="shared" si="1"/>
        <v>0.45931692584538741</v>
      </c>
      <c r="M23" s="53">
        <f t="shared" si="2"/>
        <v>0.20541277388130325</v>
      </c>
      <c r="N23" s="53">
        <f t="shared" si="3"/>
        <v>30.867955227949334</v>
      </c>
    </row>
    <row r="24" spans="1:14" x14ac:dyDescent="0.3">
      <c r="B24" s="76" t="s">
        <v>126</v>
      </c>
      <c r="C24" s="53">
        <v>0.42583014157084081</v>
      </c>
      <c r="D24" s="53">
        <v>0.35103886997666572</v>
      </c>
      <c r="E24" s="53">
        <v>0.37888776475544245</v>
      </c>
      <c r="F24" s="53">
        <v>0.3939744909081403</v>
      </c>
      <c r="G24" s="53">
        <v>0.41161642688832101</v>
      </c>
      <c r="J24" s="76" t="s">
        <v>126</v>
      </c>
      <c r="K24" s="53">
        <f t="shared" si="0"/>
        <v>0.39226953881988208</v>
      </c>
      <c r="L24" s="53">
        <f t="shared" si="1"/>
        <v>2.9079902539960054E-2</v>
      </c>
      <c r="M24" s="53">
        <f t="shared" si="2"/>
        <v>1.3004927771683895E-2</v>
      </c>
      <c r="N24" s="53">
        <f t="shared" si="3"/>
        <v>7.41324514451086</v>
      </c>
    </row>
    <row r="25" spans="1:14" x14ac:dyDescent="0.3">
      <c r="B25" s="76" t="s">
        <v>85</v>
      </c>
      <c r="C25" s="53">
        <v>17.002747504418355</v>
      </c>
      <c r="D25" s="53">
        <v>15.039517417889332</v>
      </c>
      <c r="E25" s="53">
        <v>15.339954601895466</v>
      </c>
      <c r="F25" s="53">
        <v>11.629552768507791</v>
      </c>
      <c r="G25" s="53">
        <v>15.701022778538247</v>
      </c>
      <c r="J25" s="76" t="s">
        <v>85</v>
      </c>
      <c r="K25" s="53">
        <f t="shared" si="0"/>
        <v>14.942559014249838</v>
      </c>
      <c r="L25" s="53">
        <f t="shared" si="1"/>
        <v>1.9976848141163057</v>
      </c>
      <c r="M25" s="53">
        <f t="shared" si="2"/>
        <v>0.89339180839661814</v>
      </c>
      <c r="N25" s="53">
        <f t="shared" si="3"/>
        <v>13.369094358009438</v>
      </c>
    </row>
    <row r="26" spans="1:14" x14ac:dyDescent="0.3">
      <c r="A26" s="76"/>
      <c r="B26" s="76" t="s">
        <v>122</v>
      </c>
      <c r="C26" s="53">
        <v>0.47405643146833609</v>
      </c>
      <c r="D26" s="53">
        <v>0.37068190782278909</v>
      </c>
      <c r="E26" s="53">
        <v>0.29464973391440008</v>
      </c>
      <c r="F26" s="53">
        <v>0.22125236037575993</v>
      </c>
      <c r="G26" s="53">
        <v>0.12374394082036111</v>
      </c>
      <c r="I26" s="76"/>
      <c r="J26" s="76" t="s">
        <v>122</v>
      </c>
      <c r="K26" s="53">
        <f t="shared" si="0"/>
        <v>0.29687687488032927</v>
      </c>
      <c r="L26" s="53">
        <f t="shared" si="1"/>
        <v>0.13466515730461562</v>
      </c>
      <c r="M26" s="53">
        <f t="shared" si="2"/>
        <v>6.0224089186764571E-2</v>
      </c>
      <c r="N26" s="53">
        <f t="shared" si="3"/>
        <v>45.360608622311524</v>
      </c>
    </row>
    <row r="27" spans="1:14" x14ac:dyDescent="0.3">
      <c r="B27" s="76" t="s">
        <v>123</v>
      </c>
      <c r="C27" s="53">
        <v>14.55959854241873</v>
      </c>
      <c r="D27" s="53">
        <v>15.869537668333397</v>
      </c>
      <c r="E27" s="53">
        <v>16.391415172503464</v>
      </c>
      <c r="F27" s="53">
        <v>11.916248261047066</v>
      </c>
      <c r="G27" s="53">
        <v>14.269318504831396</v>
      </c>
      <c r="J27" s="76" t="s">
        <v>123</v>
      </c>
      <c r="K27" s="53">
        <f t="shared" si="0"/>
        <v>14.60122362982681</v>
      </c>
      <c r="L27" s="53">
        <f t="shared" si="1"/>
        <v>1.7417227571141938</v>
      </c>
      <c r="M27" s="53">
        <f t="shared" si="2"/>
        <v>0.77892209657313849</v>
      </c>
      <c r="N27" s="53">
        <f t="shared" si="3"/>
        <v>11.928608185661032</v>
      </c>
    </row>
    <row r="28" spans="1:14" x14ac:dyDescent="0.3">
      <c r="B28" s="76" t="s">
        <v>137</v>
      </c>
      <c r="C28" s="53">
        <v>6.3586146349557717</v>
      </c>
      <c r="D28" s="53">
        <v>7.4640539471246878</v>
      </c>
      <c r="E28" s="53">
        <v>7.7290032727683959</v>
      </c>
      <c r="F28" s="53">
        <v>5.5177133744334874</v>
      </c>
      <c r="G28" s="53">
        <v>6.3614083261482142</v>
      </c>
      <c r="J28" s="76" t="s">
        <v>137</v>
      </c>
      <c r="K28" s="53">
        <f t="shared" si="0"/>
        <v>6.6861587110861107</v>
      </c>
      <c r="L28" s="53">
        <f t="shared" si="1"/>
        <v>0.90424806015170911</v>
      </c>
      <c r="M28" s="53">
        <f t="shared" si="2"/>
        <v>0.40439202620430803</v>
      </c>
      <c r="N28" s="53">
        <f t="shared" si="3"/>
        <v>13.524178818136692</v>
      </c>
    </row>
    <row r="29" spans="1:14" x14ac:dyDescent="0.3">
      <c r="B29" s="76" t="s">
        <v>136</v>
      </c>
      <c r="C29" s="53">
        <v>3.0188748777079573</v>
      </c>
      <c r="D29" s="53">
        <v>3.5908853886120569</v>
      </c>
      <c r="E29" s="53">
        <v>4.0337724011270888</v>
      </c>
      <c r="F29" s="53">
        <v>2.6608901336745654</v>
      </c>
      <c r="G29" s="53">
        <v>2.8404016143740076</v>
      </c>
      <c r="J29" s="76" t="s">
        <v>136</v>
      </c>
      <c r="K29" s="53">
        <f t="shared" si="0"/>
        <v>3.2289648830991355</v>
      </c>
      <c r="L29" s="53">
        <f t="shared" si="1"/>
        <v>0.56932629890214281</v>
      </c>
      <c r="M29" s="53">
        <f t="shared" si="2"/>
        <v>0.25461046114471103</v>
      </c>
      <c r="N29" s="53">
        <f t="shared" si="3"/>
        <v>17.631851677361936</v>
      </c>
    </row>
    <row r="30" spans="1:14" x14ac:dyDescent="0.3">
      <c r="A30" s="76" t="s">
        <v>131</v>
      </c>
      <c r="B30" s="76" t="s">
        <v>108</v>
      </c>
      <c r="C30" s="53">
        <v>0.30748087493770448</v>
      </c>
      <c r="D30" s="53">
        <v>0.30311707792324766</v>
      </c>
      <c r="E30" s="53">
        <v>0.34639952145659297</v>
      </c>
      <c r="F30" s="53">
        <v>0.35973097624058681</v>
      </c>
      <c r="G30" s="53">
        <v>0.48296796567913347</v>
      </c>
      <c r="I30" s="76" t="s">
        <v>131</v>
      </c>
      <c r="J30" s="76" t="s">
        <v>108</v>
      </c>
      <c r="K30" s="53">
        <f t="shared" si="0"/>
        <v>0.35993928324745311</v>
      </c>
      <c r="L30" s="53">
        <f t="shared" si="1"/>
        <v>7.2972722407650265E-2</v>
      </c>
      <c r="M30" s="53">
        <f t="shared" si="2"/>
        <v>3.263439356134562E-2</v>
      </c>
      <c r="N30" s="53">
        <f t="shared" si="3"/>
        <v>20.273619969811008</v>
      </c>
    </row>
    <row r="31" spans="1:14" x14ac:dyDescent="0.3">
      <c r="A31" s="76" t="s">
        <v>132</v>
      </c>
      <c r="B31" s="76" t="s">
        <v>127</v>
      </c>
      <c r="C31" s="53">
        <v>1.825336928782106</v>
      </c>
      <c r="D31" s="53">
        <v>2.0687572267576306</v>
      </c>
      <c r="E31" s="53">
        <v>2.3860023450843642</v>
      </c>
      <c r="F31" s="53">
        <v>1.5107611637658118</v>
      </c>
      <c r="G31" s="53">
        <v>1.5296049696876834</v>
      </c>
      <c r="I31" s="76" t="s">
        <v>132</v>
      </c>
      <c r="J31" s="76" t="s">
        <v>127</v>
      </c>
      <c r="K31" s="53">
        <f t="shared" si="0"/>
        <v>1.8640925268155193</v>
      </c>
      <c r="L31" s="53">
        <f t="shared" si="1"/>
        <v>0.3716532228350275</v>
      </c>
      <c r="M31" s="53">
        <f t="shared" si="2"/>
        <v>0.16620837406319972</v>
      </c>
      <c r="N31" s="53">
        <f t="shared" si="3"/>
        <v>19.937487945940806</v>
      </c>
    </row>
    <row r="32" spans="1:14" x14ac:dyDescent="0.3">
      <c r="B32" s="76" t="s">
        <v>128</v>
      </c>
      <c r="C32" s="53">
        <v>2.4747698639798994</v>
      </c>
      <c r="D32" s="53">
        <v>1.7653140102574578</v>
      </c>
      <c r="E32" s="53">
        <v>1.7519114687066544</v>
      </c>
      <c r="F32" s="53">
        <v>1.3403287598903326</v>
      </c>
      <c r="G32" s="53">
        <v>2.2316221911805898</v>
      </c>
      <c r="J32" s="76" t="s">
        <v>128</v>
      </c>
      <c r="K32" s="53">
        <f t="shared" si="0"/>
        <v>1.9127892588029869</v>
      </c>
      <c r="L32" s="53">
        <f t="shared" si="1"/>
        <v>0.44520171676967818</v>
      </c>
      <c r="M32" s="53">
        <f t="shared" si="2"/>
        <v>0.19910026047932169</v>
      </c>
      <c r="N32" s="53">
        <f t="shared" si="3"/>
        <v>23.275000877424574</v>
      </c>
    </row>
    <row r="33" spans="1:14" x14ac:dyDescent="0.3">
      <c r="B33" s="76" t="s">
        <v>129</v>
      </c>
      <c r="C33" s="53">
        <v>7.6536352858607657</v>
      </c>
      <c r="D33" s="53">
        <v>4.5301200955400276</v>
      </c>
      <c r="E33" s="53">
        <v>4.5788340567102059</v>
      </c>
      <c r="F33" s="53">
        <v>3.0039379766075216</v>
      </c>
      <c r="G33" s="53">
        <v>5.9853481363661043</v>
      </c>
      <c r="J33" s="76" t="s">
        <v>129</v>
      </c>
      <c r="K33" s="53">
        <f t="shared" si="0"/>
        <v>5.1503751102169248</v>
      </c>
      <c r="L33" s="53">
        <f t="shared" si="1"/>
        <v>1.7522884529219138</v>
      </c>
      <c r="M33" s="53">
        <f t="shared" si="2"/>
        <v>0.78364721938426785</v>
      </c>
      <c r="N33" s="53">
        <f t="shared" si="3"/>
        <v>34.022540405762996</v>
      </c>
    </row>
    <row r="34" spans="1:14" x14ac:dyDescent="0.3">
      <c r="B34" s="76" t="s">
        <v>130</v>
      </c>
      <c r="C34" s="53">
        <v>2.5985190005398584</v>
      </c>
      <c r="D34" s="53">
        <v>1.4582942524542866</v>
      </c>
      <c r="E34" s="53">
        <v>1.5314622824826796</v>
      </c>
      <c r="F34" s="53">
        <v>1.0007817398831134</v>
      </c>
      <c r="G34" s="53">
        <v>1.8579982579419041</v>
      </c>
      <c r="J34" s="76" t="s">
        <v>130</v>
      </c>
      <c r="K34" s="53">
        <f t="shared" si="0"/>
        <v>1.6894111066603685</v>
      </c>
      <c r="L34" s="53">
        <f t="shared" si="1"/>
        <v>0.59318463113024389</v>
      </c>
      <c r="M34" s="53">
        <f t="shared" si="2"/>
        <v>0.26528023168307263</v>
      </c>
      <c r="N34" s="53">
        <f t="shared" si="3"/>
        <v>35.111917329752409</v>
      </c>
    </row>
    <row r="36" spans="1:14" x14ac:dyDescent="0.3">
      <c r="A36" s="76"/>
      <c r="B36" s="76" t="s">
        <v>118</v>
      </c>
      <c r="C36" s="53">
        <f>SUM(C2:C34)</f>
        <v>144.1387719641387</v>
      </c>
      <c r="D36" s="53">
        <f>SUM(D2:D34)</f>
        <v>133.6279290800787</v>
      </c>
      <c r="E36" s="53">
        <f>SUM(E2:E34)</f>
        <v>136.1967600707477</v>
      </c>
      <c r="F36" s="53">
        <f>SUM(F2:F34)</f>
        <v>103.88775387313552</v>
      </c>
      <c r="G36" s="53">
        <f>SUM(G2:G34)</f>
        <v>130.27496788164962</v>
      </c>
      <c r="H36" s="53"/>
      <c r="J36" s="76" t="s">
        <v>118</v>
      </c>
      <c r="K36" s="53">
        <f>AVERAGE(C36:G36)</f>
        <v>129.62523657395005</v>
      </c>
      <c r="L36" s="53">
        <f>STDEV(C36:G36)</f>
        <v>15.269981535980767</v>
      </c>
      <c r="M36" s="53">
        <f>_xlfn.STDEV.S(C36:G36)/SQRT(COUNT(C36:G36))</f>
        <v>6.8289433459239284</v>
      </c>
      <c r="N36" s="53">
        <f>_xlfn.STDEV.S(C36:G36)/K36*100</f>
        <v>11.780099261203182</v>
      </c>
    </row>
    <row r="38" spans="1:14" x14ac:dyDescent="0.3">
      <c r="A38" s="52" t="s">
        <v>96</v>
      </c>
      <c r="B38" s="52"/>
      <c r="C38" s="52" t="s">
        <v>97</v>
      </c>
      <c r="D38" s="52" t="s">
        <v>98</v>
      </c>
      <c r="E38" s="52" t="s">
        <v>99</v>
      </c>
      <c r="F38" s="52" t="s">
        <v>100</v>
      </c>
      <c r="G38" s="52" t="s">
        <v>101</v>
      </c>
      <c r="H38" s="52"/>
      <c r="I38" s="52" t="s">
        <v>96</v>
      </c>
      <c r="J38" s="52"/>
      <c r="K38" s="52" t="s">
        <v>77</v>
      </c>
      <c r="L38" s="52" t="s">
        <v>78</v>
      </c>
      <c r="M38" s="52" t="s">
        <v>6</v>
      </c>
      <c r="N38" s="52" t="s">
        <v>7</v>
      </c>
    </row>
    <row r="39" spans="1:14" x14ac:dyDescent="0.3">
      <c r="A39" s="76" t="s">
        <v>113</v>
      </c>
      <c r="C39" s="53">
        <f>SUM(C2:C11)</f>
        <v>25.403565699348682</v>
      </c>
      <c r="D39" s="53">
        <f>SUM(D2:D11)</f>
        <v>22.241785256092093</v>
      </c>
      <c r="E39" s="53">
        <f>SUM(E2:E11)</f>
        <v>21.537658495867021</v>
      </c>
      <c r="F39" s="53">
        <f>SUM(F2:F11)</f>
        <v>18.408660769029687</v>
      </c>
      <c r="G39" s="53">
        <f>SUM(G2:G11)</f>
        <v>24.350815886102552</v>
      </c>
      <c r="H39" s="53"/>
      <c r="J39" s="76" t="s">
        <v>113</v>
      </c>
      <c r="K39" s="53">
        <f t="shared" ref="K39:K44" si="4">AVERAGE(C39:G39)</f>
        <v>22.388497221288006</v>
      </c>
      <c r="L39" s="53">
        <f t="shared" ref="L39:L44" si="5">STDEV(C39:G39)</f>
        <v>2.7168861585373265</v>
      </c>
      <c r="M39" s="53">
        <f t="shared" ref="M39:M44" si="6">_xlfn.STDEV.S(C39:G39)/SQRT(COUNT(C39:G39))</f>
        <v>1.2150284275235466</v>
      </c>
      <c r="N39" s="53">
        <f t="shared" ref="N39:N44" si="7">_xlfn.STDEV.S(C39:G39)/K39*100</f>
        <v>12.135187688944066</v>
      </c>
    </row>
    <row r="40" spans="1:14" x14ac:dyDescent="0.3">
      <c r="A40" s="76" t="s">
        <v>119</v>
      </c>
      <c r="C40" s="53">
        <f>SUM(C12:C20)</f>
        <v>57.636273242219659</v>
      </c>
      <c r="D40" s="53">
        <f>SUM(D12:D20)</f>
        <v>56.109355704122677</v>
      </c>
      <c r="E40" s="53">
        <f>SUM(E12:E20)</f>
        <v>56.841030792805199</v>
      </c>
      <c r="F40" s="53">
        <f>SUM(F12:F20)</f>
        <v>43.83225567895299</v>
      </c>
      <c r="G40" s="53">
        <f>SUM(G12:G20)</f>
        <v>50.635781037625001</v>
      </c>
      <c r="H40" s="53"/>
      <c r="J40" s="76" t="s">
        <v>119</v>
      </c>
      <c r="K40" s="53">
        <f t="shared" si="4"/>
        <v>53.010939291145107</v>
      </c>
      <c r="L40" s="53">
        <f t="shared" si="5"/>
        <v>5.8213638633968197</v>
      </c>
      <c r="M40" s="53">
        <f t="shared" si="6"/>
        <v>2.6033930640632175</v>
      </c>
      <c r="N40" s="53">
        <f t="shared" si="7"/>
        <v>10.98143881477915</v>
      </c>
    </row>
    <row r="41" spans="1:14" x14ac:dyDescent="0.3">
      <c r="A41" s="76" t="s">
        <v>120</v>
      </c>
      <c r="C41" s="53">
        <f>SUM(C21:C22)</f>
        <v>2.3592800627687227</v>
      </c>
      <c r="D41" s="53">
        <f>SUM(D21:D22)</f>
        <v>1.2263131505544733</v>
      </c>
      <c r="E41" s="53">
        <f>SUM(E21:E22)</f>
        <v>1.6700903147853197</v>
      </c>
      <c r="F41" s="53">
        <f>SUM(F21:F22)</f>
        <v>1.1765998546849386</v>
      </c>
      <c r="G41" s="53">
        <f>SUM(G21:G22)</f>
        <v>1.633388856453045</v>
      </c>
      <c r="H41" s="53"/>
      <c r="J41" s="76" t="s">
        <v>120</v>
      </c>
      <c r="K41" s="53">
        <f t="shared" si="4"/>
        <v>1.6131344478492999</v>
      </c>
      <c r="L41" s="53">
        <f t="shared" si="5"/>
        <v>0.47449464106031591</v>
      </c>
      <c r="M41" s="53">
        <f t="shared" si="6"/>
        <v>0.21220045447404584</v>
      </c>
      <c r="N41" s="53">
        <f t="shared" si="7"/>
        <v>29.414450958686832</v>
      </c>
    </row>
    <row r="42" spans="1:14" x14ac:dyDescent="0.3">
      <c r="A42" s="76" t="s">
        <v>121</v>
      </c>
      <c r="C42" s="53">
        <f>SUM(C23:C29)</f>
        <v>43.879911005701317</v>
      </c>
      <c r="D42" s="53">
        <f>SUM(D23:D29)</f>
        <v>43.924872306376841</v>
      </c>
      <c r="E42" s="53">
        <f>SUM(E23:E29)</f>
        <v>45.55337079284967</v>
      </c>
      <c r="F42" s="53">
        <f>SUM(F23:F29)</f>
        <v>33.254696954080572</v>
      </c>
      <c r="G42" s="53">
        <f>SUM(G23:G29)</f>
        <v>41.567440580613635</v>
      </c>
      <c r="H42" s="53"/>
      <c r="J42" s="76" t="s">
        <v>121</v>
      </c>
      <c r="K42" s="53">
        <f t="shared" si="4"/>
        <v>41.636058327924403</v>
      </c>
      <c r="L42" s="53">
        <f t="shared" si="5"/>
        <v>4.8956819772528162</v>
      </c>
      <c r="M42" s="53">
        <f t="shared" si="6"/>
        <v>2.1894155394715753</v>
      </c>
      <c r="N42" s="53">
        <f t="shared" si="7"/>
        <v>11.75827437528924</v>
      </c>
    </row>
    <row r="43" spans="1:14" x14ac:dyDescent="0.3">
      <c r="A43" s="76" t="s">
        <v>131</v>
      </c>
      <c r="C43" s="53">
        <f>SUM(C30)</f>
        <v>0.30748087493770448</v>
      </c>
      <c r="D43" s="53">
        <f>SUM(D30)</f>
        <v>0.30311707792324766</v>
      </c>
      <c r="E43" s="53">
        <f>SUM(E30)</f>
        <v>0.34639952145659297</v>
      </c>
      <c r="F43" s="53">
        <f>SUM(F30)</f>
        <v>0.35973097624058681</v>
      </c>
      <c r="G43" s="53">
        <f>SUM(G30)</f>
        <v>0.48296796567913347</v>
      </c>
      <c r="H43" s="53"/>
      <c r="J43" s="76" t="s">
        <v>131</v>
      </c>
      <c r="K43" s="53">
        <f t="shared" si="4"/>
        <v>0.35993928324745311</v>
      </c>
      <c r="L43" s="53">
        <f t="shared" si="5"/>
        <v>7.2972722407650265E-2</v>
      </c>
      <c r="M43" s="53">
        <f t="shared" si="6"/>
        <v>3.263439356134562E-2</v>
      </c>
      <c r="N43" s="53">
        <f t="shared" si="7"/>
        <v>20.273619969811008</v>
      </c>
    </row>
    <row r="44" spans="1:14" x14ac:dyDescent="0.3">
      <c r="A44" s="76" t="s">
        <v>132</v>
      </c>
      <c r="C44" s="53">
        <f>SUM(C31:C34)</f>
        <v>14.55226107916263</v>
      </c>
      <c r="D44" s="53">
        <f>SUM(D31:D34)</f>
        <v>9.8224855850094031</v>
      </c>
      <c r="E44" s="53">
        <f>SUM(E31:E34)</f>
        <v>10.248210152983905</v>
      </c>
      <c r="F44" s="53">
        <f>SUM(F31:F34)</f>
        <v>6.855809640146779</v>
      </c>
      <c r="G44" s="53">
        <f>SUM(G31:G34)</f>
        <v>11.604573555176282</v>
      </c>
      <c r="H44" s="53"/>
      <c r="J44" s="76" t="s">
        <v>132</v>
      </c>
      <c r="K44" s="53">
        <f t="shared" si="4"/>
        <v>10.6166680024958</v>
      </c>
      <c r="L44" s="53">
        <f t="shared" si="5"/>
        <v>2.8006870927902172</v>
      </c>
      <c r="M44" s="53">
        <f t="shared" si="6"/>
        <v>1.2525053446370373</v>
      </c>
      <c r="N44" s="53">
        <f t="shared" si="7"/>
        <v>26.380094886002116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5F1E-ED9B-416B-9289-34A4F313DF4F}">
  <dimension ref="A1:V93"/>
  <sheetViews>
    <sheetView zoomScale="70" zoomScaleNormal="70" workbookViewId="0">
      <selection activeCell="J27" sqref="J27"/>
    </sheetView>
  </sheetViews>
  <sheetFormatPr baseColWidth="10" defaultRowHeight="14.4" x14ac:dyDescent="0.3"/>
  <cols>
    <col min="1" max="1" width="11.5546875" style="4"/>
    <col min="2" max="2" width="26.88671875" style="38" customWidth="1"/>
    <col min="3" max="5" width="11.5546875" style="4"/>
    <col min="6" max="6" width="15.44140625" style="4" customWidth="1"/>
    <col min="7" max="9" width="11.5546875" style="4"/>
    <col min="10" max="10" width="17.44140625" style="4" customWidth="1"/>
    <col min="11" max="11" width="33" style="4" customWidth="1"/>
    <col min="12" max="12" width="11.5546875" style="4"/>
    <col min="13" max="13" width="20.77734375" style="4" customWidth="1"/>
    <col min="14" max="14" width="11.5546875" style="4"/>
    <col min="15" max="15" width="22.5546875" style="4" customWidth="1"/>
    <col min="16" max="16" width="22.88671875" style="4" customWidth="1"/>
    <col min="23" max="16384" width="11.5546875" style="4"/>
  </cols>
  <sheetData>
    <row r="1" spans="1:22" x14ac:dyDescent="0.3">
      <c r="A1" s="75" t="s">
        <v>102</v>
      </c>
      <c r="B1" s="50"/>
      <c r="C1" s="54" t="s">
        <v>86</v>
      </c>
      <c r="D1" s="54" t="s">
        <v>87</v>
      </c>
      <c r="E1" s="54" t="s">
        <v>88</v>
      </c>
      <c r="F1" s="54" t="s">
        <v>89</v>
      </c>
      <c r="G1" s="54" t="s">
        <v>90</v>
      </c>
      <c r="H1" s="81" t="s">
        <v>103</v>
      </c>
      <c r="I1" s="84" t="s">
        <v>6</v>
      </c>
      <c r="J1" s="37"/>
      <c r="K1" s="50" t="s">
        <v>104</v>
      </c>
      <c r="L1" s="50" t="s">
        <v>6</v>
      </c>
      <c r="M1" s="50" t="s">
        <v>105</v>
      </c>
      <c r="N1" s="50" t="s">
        <v>6</v>
      </c>
      <c r="O1" s="50" t="s">
        <v>106</v>
      </c>
      <c r="P1" s="50" t="s">
        <v>6</v>
      </c>
    </row>
    <row r="2" spans="1:22" x14ac:dyDescent="0.3">
      <c r="A2" s="38" t="s">
        <v>138</v>
      </c>
      <c r="B2" s="79" t="s">
        <v>141</v>
      </c>
      <c r="C2" s="46">
        <v>1.979317227620318E-2</v>
      </c>
      <c r="D2" s="46">
        <v>0.2671049563891606</v>
      </c>
      <c r="E2" s="46">
        <v>0.22523837105904435</v>
      </c>
      <c r="F2" s="46">
        <v>1.645466035107809</v>
      </c>
      <c r="G2" s="46">
        <v>0.68932180932519438</v>
      </c>
      <c r="H2" s="82">
        <f t="shared" ref="H2:H11" si="0">AVERAGE(C2:G2)</f>
        <v>0.56938486883148232</v>
      </c>
      <c r="I2" s="85">
        <f t="shared" ref="I2:I11" si="1">_xlfn.STDEV.S(C2:G2)/SQRT(COUNT(C2:G2))</f>
        <v>0.29018929480834521</v>
      </c>
      <c r="J2" s="39"/>
      <c r="K2" s="39">
        <f>SUM(H2:H3)</f>
        <v>38.700410853844929</v>
      </c>
      <c r="L2" s="39">
        <f>_xlfn.STDEV.S(H2:H3)/SQRT(COUNT(H2:H3))</f>
        <v>18.780820558090976</v>
      </c>
      <c r="M2" s="39">
        <f>SUM(H4:H8)</f>
        <v>95.129942386906166</v>
      </c>
      <c r="N2" s="39">
        <f>_xlfn.STDEV.S(H4:H8)/SQRT(COUNT(H4:H8))</f>
        <v>13.29078055435774</v>
      </c>
      <c r="O2" s="39">
        <f>SUM(H9:H11)</f>
        <v>78.389708849917611</v>
      </c>
      <c r="P2" s="39">
        <f>_xlfn.STDEV.S(H9:H11)/SQRT(COUNT(H9:H11))</f>
        <v>16.663857091808811</v>
      </c>
    </row>
    <row r="3" spans="1:22" x14ac:dyDescent="0.3">
      <c r="A3" s="50"/>
      <c r="B3" s="80" t="s">
        <v>142</v>
      </c>
      <c r="C3" s="78">
        <v>30.625309215982593</v>
      </c>
      <c r="D3" s="78">
        <v>46.167928803070474</v>
      </c>
      <c r="E3" s="78">
        <v>47.104302955505268</v>
      </c>
      <c r="F3" s="78">
        <v>35.125662334204961</v>
      </c>
      <c r="G3" s="78">
        <v>31.631926616303929</v>
      </c>
      <c r="H3" s="83">
        <f t="shared" si="0"/>
        <v>38.131025985013444</v>
      </c>
      <c r="I3" s="86">
        <f t="shared" si="1"/>
        <v>3.5546996637615127</v>
      </c>
    </row>
    <row r="4" spans="1:22" x14ac:dyDescent="0.3">
      <c r="A4" s="38" t="s">
        <v>139</v>
      </c>
      <c r="B4" s="79" t="s">
        <v>143</v>
      </c>
      <c r="C4" s="46">
        <v>3.0065973469300107</v>
      </c>
      <c r="D4" s="46">
        <v>2.3806741570874865</v>
      </c>
      <c r="E4" s="46">
        <v>6.3515675091733934</v>
      </c>
      <c r="F4" s="46">
        <v>3.5656658388697697</v>
      </c>
      <c r="G4" s="46">
        <v>3.9246390496132273</v>
      </c>
      <c r="H4" s="82">
        <f t="shared" si="0"/>
        <v>3.8458287803347773</v>
      </c>
      <c r="I4" s="85">
        <f t="shared" si="1"/>
        <v>0.6787641850581605</v>
      </c>
    </row>
    <row r="5" spans="1:22" x14ac:dyDescent="0.3">
      <c r="A5" s="38"/>
      <c r="B5" s="79" t="s">
        <v>144</v>
      </c>
      <c r="C5" s="46">
        <v>7.1573593377453459</v>
      </c>
      <c r="D5" s="46">
        <v>6.1171515357705371</v>
      </c>
      <c r="E5" s="46">
        <v>6.7125542280731851</v>
      </c>
      <c r="F5" s="46">
        <v>5.5858413508338502</v>
      </c>
      <c r="G5" s="46">
        <v>5.2826647528201951</v>
      </c>
      <c r="H5" s="82">
        <f t="shared" si="0"/>
        <v>6.1711142410486222</v>
      </c>
      <c r="I5" s="85">
        <f t="shared" si="1"/>
        <v>0.34645601979343171</v>
      </c>
      <c r="J5" s="39"/>
    </row>
    <row r="6" spans="1:22" x14ac:dyDescent="0.3">
      <c r="A6" s="38"/>
      <c r="B6" s="79" t="s">
        <v>145</v>
      </c>
      <c r="C6" s="46">
        <v>43.665457770543362</v>
      </c>
      <c r="D6" s="46">
        <v>89.773106434708239</v>
      </c>
      <c r="E6" s="46">
        <v>94.577789512914734</v>
      </c>
      <c r="F6" s="46">
        <v>34.13284912069394</v>
      </c>
      <c r="G6" s="46">
        <v>97.842296875951135</v>
      </c>
      <c r="H6" s="82">
        <f t="shared" si="0"/>
        <v>71.998299942962291</v>
      </c>
      <c r="I6" s="85">
        <f t="shared" si="1"/>
        <v>13.656924221931826</v>
      </c>
    </row>
    <row r="7" spans="1:22" x14ac:dyDescent="0.3">
      <c r="A7" s="38"/>
      <c r="B7" s="79" t="s">
        <v>146</v>
      </c>
      <c r="C7" s="46">
        <v>9.2863382253705886</v>
      </c>
      <c r="D7" s="46">
        <v>7.6889654350846488</v>
      </c>
      <c r="E7" s="46">
        <v>11.154797959550294</v>
      </c>
      <c r="F7" s="46">
        <v>10.29043372179148</v>
      </c>
      <c r="G7" s="46">
        <v>10.261270408804538</v>
      </c>
      <c r="H7" s="82">
        <f t="shared" si="0"/>
        <v>9.7363611501203113</v>
      </c>
      <c r="I7" s="85">
        <f t="shared" si="1"/>
        <v>0.59113615071416814</v>
      </c>
    </row>
    <row r="8" spans="1:22" x14ac:dyDescent="0.3">
      <c r="A8" s="50"/>
      <c r="B8" s="80" t="s">
        <v>147</v>
      </c>
      <c r="C8" s="78">
        <v>5.7894387624278707</v>
      </c>
      <c r="D8" s="78">
        <v>3.2021307075582426</v>
      </c>
      <c r="E8" s="78">
        <v>1.8107266777055844</v>
      </c>
      <c r="F8" s="78">
        <v>1.2889416853819777</v>
      </c>
      <c r="G8" s="78">
        <v>4.8004535291271084</v>
      </c>
      <c r="H8" s="83">
        <f t="shared" si="0"/>
        <v>3.3783382724401569</v>
      </c>
      <c r="I8" s="86">
        <f t="shared" si="1"/>
        <v>0.85702539904016362</v>
      </c>
    </row>
    <row r="9" spans="1:22" x14ac:dyDescent="0.3">
      <c r="A9" s="38" t="s">
        <v>140</v>
      </c>
      <c r="B9" s="79" t="s">
        <v>148</v>
      </c>
      <c r="C9" s="46">
        <v>2.2046897206980995</v>
      </c>
      <c r="D9" s="46">
        <v>24.24003374583085</v>
      </c>
      <c r="E9" s="46">
        <v>9.0048937713599493</v>
      </c>
      <c r="F9" s="46">
        <v>5.3307539892697058</v>
      </c>
      <c r="G9" s="46">
        <v>7.3582072868463255</v>
      </c>
      <c r="H9" s="82">
        <f t="shared" si="0"/>
        <v>9.6277157028009874</v>
      </c>
      <c r="I9" s="85">
        <f t="shared" si="1"/>
        <v>3.8250726064844653</v>
      </c>
    </row>
    <row r="10" spans="1:22" x14ac:dyDescent="0.3">
      <c r="A10" s="38"/>
      <c r="B10" s="79" t="s">
        <v>149</v>
      </c>
      <c r="C10" s="46">
        <v>31.016476117566825</v>
      </c>
      <c r="D10" s="46">
        <v>59.55343397196684</v>
      </c>
      <c r="E10" s="46">
        <v>94.411388021585054</v>
      </c>
      <c r="F10" s="46">
        <v>47.545282671332494</v>
      </c>
      <c r="G10" s="46">
        <v>64.758899130649084</v>
      </c>
      <c r="H10" s="82">
        <f t="shared" si="0"/>
        <v>59.457095982620061</v>
      </c>
      <c r="I10" s="85">
        <f t="shared" si="1"/>
        <v>10.489711826941011</v>
      </c>
    </row>
    <row r="11" spans="1:22" x14ac:dyDescent="0.3">
      <c r="A11" s="50"/>
      <c r="B11" s="80" t="s">
        <v>150</v>
      </c>
      <c r="C11" s="78">
        <v>5.2010462869701533</v>
      </c>
      <c r="D11" s="78">
        <v>4.7631322076399858</v>
      </c>
      <c r="E11" s="78">
        <v>12.718147767836298</v>
      </c>
      <c r="F11" s="78">
        <v>12.412475388510437</v>
      </c>
      <c r="G11" s="78">
        <v>11.429684171525945</v>
      </c>
      <c r="H11" s="83">
        <f t="shared" si="0"/>
        <v>9.3048971644965626</v>
      </c>
      <c r="I11" s="86">
        <f t="shared" si="1"/>
        <v>1.7789219048782035</v>
      </c>
    </row>
    <row r="14" spans="1:22" x14ac:dyDescent="0.3">
      <c r="Q14" s="4"/>
      <c r="R14" s="4"/>
      <c r="S14" s="4"/>
      <c r="T14" s="4"/>
      <c r="U14" s="4"/>
      <c r="V14" s="4"/>
    </row>
    <row r="15" spans="1:22" x14ac:dyDescent="0.3">
      <c r="B15" s="49"/>
      <c r="C15" s="46"/>
      <c r="D15" s="46"/>
      <c r="E15" s="46"/>
      <c r="F15" s="46"/>
      <c r="G15" s="46"/>
      <c r="Q15" s="4"/>
      <c r="R15" s="4"/>
      <c r="S15" s="4"/>
      <c r="T15" s="4"/>
      <c r="U15" s="4"/>
      <c r="V15" s="4"/>
    </row>
    <row r="16" spans="1:22" x14ac:dyDescent="0.3">
      <c r="B16" s="49"/>
      <c r="C16" s="46"/>
      <c r="D16" s="46"/>
      <c r="E16" s="46"/>
      <c r="F16" s="46"/>
      <c r="G16" s="46"/>
      <c r="Q16" s="4"/>
      <c r="R16" s="4"/>
      <c r="S16" s="4"/>
      <c r="T16" s="4"/>
      <c r="U16" s="4"/>
      <c r="V16" s="4"/>
    </row>
    <row r="17" spans="2:22" x14ac:dyDescent="0.3">
      <c r="B17" s="49"/>
      <c r="C17" s="46"/>
      <c r="D17" s="46"/>
      <c r="E17" s="46"/>
      <c r="F17" s="46"/>
      <c r="G17" s="46"/>
      <c r="Q17" s="4"/>
      <c r="R17" s="4"/>
      <c r="S17" s="4"/>
      <c r="T17" s="4"/>
      <c r="U17" s="4"/>
      <c r="V17" s="4"/>
    </row>
    <row r="18" spans="2:22" x14ac:dyDescent="0.3">
      <c r="B18" s="49"/>
      <c r="C18" s="46"/>
      <c r="D18" s="46"/>
      <c r="E18" s="46"/>
      <c r="F18" s="46"/>
      <c r="G18" s="46"/>
      <c r="H18" s="39"/>
      <c r="I18" s="39"/>
      <c r="Q18" s="4"/>
      <c r="R18" s="4"/>
      <c r="S18" s="4"/>
      <c r="T18" s="4"/>
      <c r="U18" s="4"/>
      <c r="V18" s="4"/>
    </row>
    <row r="19" spans="2:22" x14ac:dyDescent="0.3">
      <c r="B19" s="4"/>
      <c r="H19" s="39"/>
      <c r="I19" s="39"/>
      <c r="Q19" s="4"/>
      <c r="R19" s="4"/>
      <c r="S19" s="4"/>
      <c r="T19" s="4"/>
      <c r="U19" s="4"/>
      <c r="V19" s="4"/>
    </row>
    <row r="20" spans="2:22" x14ac:dyDescent="0.3">
      <c r="B20" s="4"/>
      <c r="H20" s="39"/>
      <c r="I20" s="39"/>
      <c r="Q20" s="4"/>
      <c r="R20" s="4"/>
      <c r="S20" s="4"/>
      <c r="T20" s="4"/>
      <c r="U20" s="4"/>
      <c r="V20" s="4"/>
    </row>
    <row r="21" spans="2:22" x14ac:dyDescent="0.3">
      <c r="B21" s="4"/>
      <c r="H21" s="39"/>
      <c r="I21" s="39"/>
      <c r="Q21" s="4"/>
      <c r="R21" s="4"/>
      <c r="S21" s="4"/>
      <c r="T21" s="4"/>
      <c r="U21" s="4"/>
      <c r="V21" s="4"/>
    </row>
    <row r="22" spans="2:22" x14ac:dyDescent="0.3">
      <c r="Q22" s="4"/>
      <c r="R22" s="4"/>
      <c r="S22" s="4"/>
      <c r="T22" s="4"/>
      <c r="U22" s="4"/>
      <c r="V22" s="4"/>
    </row>
    <row r="23" spans="2:22" x14ac:dyDescent="0.3">
      <c r="R23" s="4"/>
      <c r="S23" s="4"/>
      <c r="T23" s="4"/>
      <c r="U23" s="4"/>
      <c r="V23" s="4"/>
    </row>
    <row r="24" spans="2:22" x14ac:dyDescent="0.3">
      <c r="R24" s="4"/>
      <c r="S24" s="4"/>
      <c r="T24" s="4"/>
      <c r="U24" s="4"/>
      <c r="V24" s="4"/>
    </row>
    <row r="25" spans="2:22" x14ac:dyDescent="0.3">
      <c r="R25" s="4"/>
      <c r="S25" s="4"/>
      <c r="T25" s="4"/>
      <c r="U25" s="4"/>
      <c r="V25" s="4"/>
    </row>
    <row r="26" spans="2:22" x14ac:dyDescent="0.3">
      <c r="R26" s="4"/>
      <c r="S26" s="4"/>
      <c r="T26" s="4"/>
      <c r="U26" s="4"/>
      <c r="V26" s="4"/>
    </row>
    <row r="27" spans="2:22" x14ac:dyDescent="0.3">
      <c r="R27" s="4"/>
      <c r="S27" s="4"/>
      <c r="T27" s="4"/>
      <c r="U27" s="4"/>
      <c r="V27" s="4"/>
    </row>
    <row r="28" spans="2:22" x14ac:dyDescent="0.3">
      <c r="R28" s="4"/>
      <c r="S28" s="4"/>
      <c r="T28" s="4"/>
      <c r="U28" s="4"/>
      <c r="V28" s="4"/>
    </row>
    <row r="29" spans="2:22" x14ac:dyDescent="0.3">
      <c r="R29" s="4"/>
      <c r="S29" s="4"/>
      <c r="T29" s="4"/>
      <c r="U29" s="4"/>
      <c r="V29" s="4"/>
    </row>
    <row r="30" spans="2:22" x14ac:dyDescent="0.3">
      <c r="R30" s="4"/>
      <c r="S30" s="4"/>
      <c r="T30" s="4"/>
      <c r="U30" s="4"/>
      <c r="V30" s="4"/>
    </row>
    <row r="31" spans="2:22" x14ac:dyDescent="0.3">
      <c r="R31" s="4"/>
      <c r="S31" s="4"/>
      <c r="T31" s="4"/>
      <c r="U31" s="4"/>
      <c r="V31" s="4"/>
    </row>
    <row r="32" spans="2:22" x14ac:dyDescent="0.3">
      <c r="R32" s="4"/>
      <c r="S32" s="4"/>
      <c r="T32" s="4"/>
      <c r="U32" s="4"/>
      <c r="V32" s="4"/>
    </row>
    <row r="33" spans="17:22" x14ac:dyDescent="0.3">
      <c r="R33" s="4"/>
      <c r="S33" s="4"/>
      <c r="T33" s="4"/>
      <c r="U33" s="4"/>
      <c r="V33" s="4"/>
    </row>
    <row r="34" spans="17:22" x14ac:dyDescent="0.3">
      <c r="R34" s="4"/>
      <c r="S34" s="4"/>
      <c r="T34" s="4"/>
      <c r="U34" s="4"/>
      <c r="V34" s="4"/>
    </row>
    <row r="35" spans="17:22" x14ac:dyDescent="0.3">
      <c r="R35" s="4"/>
      <c r="S35" s="4"/>
      <c r="T35" s="4"/>
      <c r="U35" s="4"/>
      <c r="V35" s="4"/>
    </row>
    <row r="36" spans="17:22" x14ac:dyDescent="0.3">
      <c r="R36" s="4"/>
      <c r="S36" s="4"/>
      <c r="T36" s="4"/>
      <c r="U36" s="4"/>
      <c r="V36" s="4"/>
    </row>
    <row r="37" spans="17:22" x14ac:dyDescent="0.3">
      <c r="R37" s="4"/>
      <c r="S37" s="4"/>
      <c r="T37" s="4"/>
      <c r="U37" s="4"/>
      <c r="V37" s="4"/>
    </row>
    <row r="38" spans="17:22" x14ac:dyDescent="0.3">
      <c r="R38" s="4"/>
      <c r="S38" s="4"/>
      <c r="T38" s="4"/>
      <c r="U38" s="4"/>
      <c r="V38" s="4"/>
    </row>
    <row r="39" spans="17:22" x14ac:dyDescent="0.3">
      <c r="R39" s="4"/>
      <c r="S39" s="4"/>
      <c r="T39" s="4"/>
      <c r="U39" s="4"/>
      <c r="V39" s="4"/>
    </row>
    <row r="40" spans="17:22" x14ac:dyDescent="0.3">
      <c r="R40" s="4"/>
      <c r="S40" s="4"/>
      <c r="T40" s="4"/>
      <c r="U40" s="4"/>
      <c r="V40" s="4"/>
    </row>
    <row r="41" spans="17:22" x14ac:dyDescent="0.3">
      <c r="R41" s="4"/>
      <c r="S41" s="4"/>
      <c r="T41" s="4"/>
      <c r="U41" s="4"/>
      <c r="V41" s="4"/>
    </row>
    <row r="42" spans="17:22" x14ac:dyDescent="0.3">
      <c r="R42" s="4"/>
      <c r="S42" s="4"/>
      <c r="T42" s="4"/>
      <c r="U42" s="4"/>
      <c r="V42" s="4"/>
    </row>
    <row r="43" spans="17:22" x14ac:dyDescent="0.3">
      <c r="R43" s="4"/>
      <c r="S43" s="4"/>
      <c r="T43" s="4"/>
      <c r="U43" s="4"/>
      <c r="V43" s="4"/>
    </row>
    <row r="44" spans="17:22" x14ac:dyDescent="0.3">
      <c r="R44" s="4"/>
      <c r="S44" s="4"/>
      <c r="T44" s="4"/>
      <c r="U44" s="4"/>
      <c r="V44" s="4"/>
    </row>
    <row r="45" spans="17:22" x14ac:dyDescent="0.3">
      <c r="R45" s="4"/>
      <c r="S45" s="4"/>
      <c r="T45" s="4"/>
      <c r="U45" s="4"/>
      <c r="V45" s="4"/>
    </row>
    <row r="46" spans="17:22" x14ac:dyDescent="0.3">
      <c r="Q46" s="4"/>
      <c r="R46" s="4"/>
      <c r="S46" s="4"/>
      <c r="T46" s="4"/>
      <c r="U46" s="4"/>
      <c r="V46" s="4"/>
    </row>
    <row r="47" spans="17:22" x14ac:dyDescent="0.3">
      <c r="Q47" s="4"/>
      <c r="R47" s="4"/>
      <c r="S47" s="4"/>
      <c r="T47" s="4"/>
      <c r="U47" s="4"/>
      <c r="V47" s="4"/>
    </row>
    <row r="48" spans="17:22" x14ac:dyDescent="0.3">
      <c r="Q48" s="4"/>
      <c r="R48" s="4"/>
      <c r="S48" s="4"/>
      <c r="T48" s="4"/>
      <c r="U48" s="4"/>
      <c r="V48" s="4"/>
    </row>
    <row r="49" spans="17:22" x14ac:dyDescent="0.3">
      <c r="Q49" s="4"/>
      <c r="R49" s="4"/>
      <c r="S49" s="4"/>
      <c r="T49" s="4"/>
      <c r="U49" s="4"/>
      <c r="V49" s="4"/>
    </row>
    <row r="50" spans="17:22" x14ac:dyDescent="0.3">
      <c r="Q50" s="4"/>
      <c r="R50" s="4"/>
      <c r="S50" s="4"/>
      <c r="T50" s="4"/>
      <c r="U50" s="4"/>
      <c r="V50" s="4"/>
    </row>
    <row r="51" spans="17:22" x14ac:dyDescent="0.3">
      <c r="Q51" s="4"/>
      <c r="R51" s="4"/>
      <c r="S51" s="4"/>
      <c r="T51" s="4"/>
      <c r="U51" s="4"/>
      <c r="V51" s="4"/>
    </row>
    <row r="52" spans="17:22" x14ac:dyDescent="0.3">
      <c r="Q52" s="4"/>
      <c r="R52" s="4"/>
      <c r="S52" s="4"/>
      <c r="T52" s="4"/>
      <c r="U52" s="4"/>
      <c r="V52" s="4"/>
    </row>
    <row r="53" spans="17:22" x14ac:dyDescent="0.3">
      <c r="Q53" s="4"/>
      <c r="R53" s="4"/>
      <c r="S53" s="4"/>
      <c r="T53" s="4"/>
      <c r="U53" s="4"/>
      <c r="V53" s="4"/>
    </row>
    <row r="54" spans="17:22" x14ac:dyDescent="0.3">
      <c r="Q54" s="4"/>
      <c r="R54" s="4"/>
      <c r="S54" s="4"/>
      <c r="T54" s="4"/>
      <c r="U54" s="4"/>
      <c r="V54" s="4"/>
    </row>
    <row r="55" spans="17:22" x14ac:dyDescent="0.3">
      <c r="Q55" s="4"/>
      <c r="R55" s="4"/>
      <c r="S55" s="4"/>
      <c r="T55" s="4"/>
      <c r="U55" s="4"/>
      <c r="V55" s="4"/>
    </row>
    <row r="56" spans="17:22" x14ac:dyDescent="0.3">
      <c r="Q56" s="4"/>
      <c r="R56" s="4"/>
      <c r="S56" s="4"/>
      <c r="T56" s="4"/>
      <c r="U56" s="4"/>
      <c r="V56" s="4"/>
    </row>
    <row r="57" spans="17:22" x14ac:dyDescent="0.3">
      <c r="Q57" s="4"/>
      <c r="R57" s="4"/>
      <c r="S57" s="4"/>
      <c r="T57" s="4"/>
      <c r="U57" s="4"/>
      <c r="V57" s="4"/>
    </row>
    <row r="58" spans="17:22" x14ac:dyDescent="0.3">
      <c r="Q58" s="4"/>
      <c r="R58" s="4"/>
      <c r="S58" s="4"/>
      <c r="T58" s="4"/>
      <c r="U58" s="4"/>
      <c r="V58" s="4"/>
    </row>
    <row r="59" spans="17:22" x14ac:dyDescent="0.3">
      <c r="Q59" s="4"/>
      <c r="R59" s="4"/>
      <c r="S59" s="4"/>
      <c r="T59" s="4"/>
      <c r="U59" s="4"/>
      <c r="V59" s="4"/>
    </row>
    <row r="60" spans="17:22" x14ac:dyDescent="0.3">
      <c r="Q60" s="4"/>
      <c r="R60" s="4"/>
      <c r="S60" s="4"/>
      <c r="T60" s="4"/>
      <c r="U60" s="4"/>
      <c r="V60" s="4"/>
    </row>
    <row r="61" spans="17:22" x14ac:dyDescent="0.3">
      <c r="Q61" s="4"/>
      <c r="R61" s="4"/>
      <c r="S61" s="4"/>
      <c r="T61" s="4"/>
      <c r="U61" s="4"/>
      <c r="V61" s="4"/>
    </row>
    <row r="71" spans="2:17" customFormat="1" x14ac:dyDescent="0.3">
      <c r="B71" s="3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2:17" customFormat="1" x14ac:dyDescent="0.3">
      <c r="B72" s="3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2:17" customFormat="1" x14ac:dyDescent="0.3">
      <c r="B73" s="3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2:17" customFormat="1" x14ac:dyDescent="0.3">
      <c r="B74" s="3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2:17" customFormat="1" x14ac:dyDescent="0.3">
      <c r="B75" s="3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2:17" customFormat="1" x14ac:dyDescent="0.3">
      <c r="B76" s="3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2:17" customFormat="1" x14ac:dyDescent="0.3">
      <c r="B77" s="3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2:17" customFormat="1" x14ac:dyDescent="0.3">
      <c r="B78" s="3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2:17" customFormat="1" x14ac:dyDescent="0.3">
      <c r="B79" s="3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2:17" customFormat="1" x14ac:dyDescent="0.3">
      <c r="B80" s="3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2:17" customFormat="1" x14ac:dyDescent="0.3">
      <c r="B81" s="3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2:17" customFormat="1" x14ac:dyDescent="0.3">
      <c r="B82" s="3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2:17" customFormat="1" x14ac:dyDescent="0.3">
      <c r="B83" s="3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2:17" customFormat="1" x14ac:dyDescent="0.3">
      <c r="B84" s="3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2:17" customFormat="1" x14ac:dyDescent="0.3">
      <c r="B85" s="3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2:17" customFormat="1" x14ac:dyDescent="0.3">
      <c r="B86" s="3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2:17" customFormat="1" x14ac:dyDescent="0.3">
      <c r="B87" s="3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2:17" customFormat="1" x14ac:dyDescent="0.3">
      <c r="B88" s="3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2:17" customFormat="1" x14ac:dyDescent="0.3">
      <c r="B89" s="3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2:17" customFormat="1" x14ac:dyDescent="0.3">
      <c r="B90" s="3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2:17" customFormat="1" x14ac:dyDescent="0.3">
      <c r="B91" s="3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2:17" customFormat="1" x14ac:dyDescent="0.3">
      <c r="B92" s="3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2:17" customFormat="1" x14ac:dyDescent="0.3">
      <c r="B93" s="3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</sheetData>
  <pageMargins left="0.7" right="0.7" top="0.78740157499999996" bottom="0.78740157499999996" header="0.3" footer="0.3"/>
  <pageSetup paperSize="9" orientation="portrait" horizontalDpi="4294967293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Fig. 3A</vt:lpstr>
      <vt:lpstr>Fig. 3B</vt:lpstr>
      <vt:lpstr>Fig. 4A</vt:lpstr>
      <vt:lpstr>Fig. 4B</vt:lpstr>
      <vt:lpstr>Fig. 4C</vt:lpstr>
      <vt:lpstr>Fig. 5A</vt:lpstr>
      <vt:lpstr>Fig. 5B</vt:lpstr>
      <vt:lpstr>Fig. 5C</vt:lpstr>
      <vt:lpstr>Fig. 6A</vt:lpstr>
      <vt:lpstr>Fig. 6B</vt:lpstr>
      <vt:lpstr>Fig. 6C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Jannis Straube</dc:creator>
  <cp:lastModifiedBy>Jannis Straube</cp:lastModifiedBy>
  <dcterms:created xsi:type="dcterms:W3CDTF">2024-04-25T16:24:47Z</dcterms:created>
  <dcterms:modified xsi:type="dcterms:W3CDTF">2024-07-12T07:38:59Z</dcterms:modified>
</cp:coreProperties>
</file>