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@Work\Childhood diet Lisbon\Submission files\"/>
    </mc:Choice>
  </mc:AlternateContent>
  <xr:revisionPtr revIDLastSave="0" documentId="13_ncr:1_{17A9D7C0-AB45-4010-AE37-900CF9475EE5}" xr6:coauthVersionLast="47" xr6:coauthVersionMax="47" xr10:uidLastSave="{00000000-0000-0000-0000-000000000000}"/>
  <bookViews>
    <workbookView xWindow="-120" yWindow="-120" windowWidth="29040" windowHeight="15720" activeTab="2" xr2:uid="{F2C52522-580E-4FA7-B0B5-1114A5857AA8}"/>
  </bookViews>
  <sheets>
    <sheet name="SI 1" sheetId="1" r:id="rId1"/>
    <sheet name="SI  2" sheetId="3" r:id="rId2"/>
    <sheet name="SI  3" sheetId="4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4" l="1"/>
  <c r="M86" i="3" l="1"/>
  <c r="N86" i="3" s="1"/>
  <c r="M85" i="3"/>
  <c r="N85" i="3" s="1"/>
  <c r="M84" i="3"/>
  <c r="N84" i="3" s="1"/>
  <c r="M83" i="3"/>
  <c r="N83" i="3" s="1"/>
  <c r="M82" i="3"/>
  <c r="N82" i="3" s="1"/>
  <c r="M81" i="3"/>
  <c r="N81" i="3" s="1"/>
  <c r="N80" i="3"/>
  <c r="M79" i="3"/>
  <c r="N79" i="3" s="1"/>
  <c r="M78" i="3"/>
  <c r="N78" i="3" s="1"/>
  <c r="M77" i="3"/>
  <c r="N77" i="3" s="1"/>
  <c r="N76" i="3"/>
  <c r="N75" i="3"/>
  <c r="M73" i="3"/>
  <c r="N73" i="3" s="1"/>
  <c r="M72" i="3"/>
  <c r="N72" i="3" s="1"/>
  <c r="M71" i="3"/>
  <c r="N71" i="3" s="1"/>
  <c r="M70" i="3"/>
  <c r="N70" i="3" s="1"/>
  <c r="M69" i="3"/>
  <c r="N69" i="3" s="1"/>
  <c r="M68" i="3"/>
  <c r="N68" i="3" s="1"/>
  <c r="M67" i="3"/>
  <c r="N67" i="3" s="1"/>
  <c r="M66" i="3"/>
  <c r="N66" i="3" s="1"/>
  <c r="M65" i="3"/>
  <c r="N65" i="3" s="1"/>
  <c r="M64" i="3"/>
  <c r="N64" i="3" s="1"/>
  <c r="M63" i="3"/>
  <c r="N63" i="3" s="1"/>
  <c r="M62" i="3"/>
  <c r="N62" i="3" s="1"/>
  <c r="M61" i="3"/>
  <c r="N61" i="3" s="1"/>
  <c r="M60" i="3"/>
  <c r="N60" i="3" s="1"/>
  <c r="N59" i="3"/>
  <c r="M57" i="3"/>
  <c r="N57" i="3" s="1"/>
  <c r="M56" i="3"/>
  <c r="N56" i="3" s="1"/>
  <c r="M55" i="3"/>
  <c r="N55" i="3" s="1"/>
  <c r="M54" i="3"/>
  <c r="N54" i="3" s="1"/>
  <c r="M53" i="3"/>
  <c r="N53" i="3" s="1"/>
  <c r="M52" i="3"/>
  <c r="N52" i="3" s="1"/>
  <c r="M51" i="3"/>
  <c r="N51" i="3" s="1"/>
  <c r="M50" i="3"/>
  <c r="N50" i="3" s="1"/>
  <c r="M49" i="3"/>
  <c r="N49" i="3" s="1"/>
  <c r="M48" i="3"/>
  <c r="N48" i="3" s="1"/>
  <c r="M47" i="3"/>
  <c r="N47" i="3" s="1"/>
  <c r="M46" i="3"/>
  <c r="N46" i="3" s="1"/>
  <c r="M45" i="3"/>
  <c r="N45" i="3" s="1"/>
  <c r="N44" i="3"/>
  <c r="M42" i="3"/>
  <c r="N42" i="3" s="1"/>
  <c r="M41" i="3"/>
  <c r="N41" i="3" s="1"/>
  <c r="M40" i="3"/>
  <c r="N40" i="3" s="1"/>
  <c r="M39" i="3"/>
  <c r="N39" i="3" s="1"/>
  <c r="M38" i="3"/>
  <c r="N38" i="3" s="1"/>
  <c r="M37" i="3"/>
  <c r="N37" i="3" s="1"/>
  <c r="M36" i="3"/>
  <c r="N36" i="3" s="1"/>
  <c r="M35" i="3"/>
  <c r="N35" i="3" s="1"/>
  <c r="M34" i="3"/>
  <c r="N34" i="3" s="1"/>
  <c r="M33" i="3"/>
  <c r="N33" i="3" s="1"/>
  <c r="M32" i="3"/>
  <c r="N32" i="3" s="1"/>
  <c r="M31" i="3"/>
  <c r="N31" i="3" s="1"/>
  <c r="N30" i="3"/>
  <c r="M28" i="3"/>
  <c r="N28" i="3" s="1"/>
  <c r="N27" i="3"/>
  <c r="M26" i="3"/>
  <c r="N26" i="3" s="1"/>
  <c r="M25" i="3"/>
  <c r="N25" i="3" s="1"/>
  <c r="M24" i="3"/>
  <c r="N24" i="3" s="1"/>
  <c r="M23" i="3"/>
  <c r="N23" i="3" s="1"/>
  <c r="N22" i="3"/>
  <c r="M21" i="3"/>
  <c r="N21" i="3" s="1"/>
  <c r="M20" i="3"/>
  <c r="N20" i="3" s="1"/>
  <c r="M19" i="3"/>
  <c r="N19" i="3" s="1"/>
  <c r="N18" i="3"/>
  <c r="N17" i="3"/>
  <c r="M15" i="3"/>
  <c r="N15" i="3" s="1"/>
  <c r="M14" i="3"/>
  <c r="N14" i="3" s="1"/>
  <c r="M13" i="3"/>
  <c r="N13" i="3" s="1"/>
  <c r="M12" i="3"/>
  <c r="N12" i="3" s="1"/>
  <c r="M11" i="3"/>
  <c r="N11" i="3" s="1"/>
  <c r="N10" i="3"/>
  <c r="N9" i="3"/>
  <c r="N8" i="3"/>
  <c r="N7" i="3"/>
  <c r="N6" i="3"/>
</calcChain>
</file>

<file path=xl/sharedStrings.xml><?xml version="1.0" encoding="utf-8"?>
<sst xmlns="http://schemas.openxmlformats.org/spreadsheetml/2006/main" count="4737" uniqueCount="933">
  <si>
    <t>9.8-10.5</t>
  </si>
  <si>
    <t>2.2-4.4</t>
  </si>
  <si>
    <t>1.3-2.2</t>
  </si>
  <si>
    <t>0.1-1.5</t>
  </si>
  <si>
    <t>Early medieval (6th-8th)</t>
  </si>
  <si>
    <t>Gozquez</t>
  </si>
  <si>
    <t>8.8-9.6</t>
  </si>
  <si>
    <t>0.0-1.6</t>
  </si>
  <si>
    <t>0.9-4.3</t>
  </si>
  <si>
    <t>0.0-2.5</t>
  </si>
  <si>
    <t>Early medieval (5th-8th)</t>
  </si>
  <si>
    <t>Boadilla</t>
  </si>
  <si>
    <t>9.5-11.5</t>
  </si>
  <si>
    <t>0.9-1.8</t>
  </si>
  <si>
    <t>2.9-7.6</t>
  </si>
  <si>
    <t>0.0-4.5</t>
  </si>
  <si>
    <t>Roman (3th-7th)</t>
  </si>
  <si>
    <t>Ibiza</t>
  </si>
  <si>
    <t>7.9-9.4</t>
  </si>
  <si>
    <t>0.6-2.2</t>
  </si>
  <si>
    <t>2.0-4.8</t>
  </si>
  <si>
    <t>0.0-3.1</t>
  </si>
  <si>
    <t>Roman (5th-8th)</t>
  </si>
  <si>
    <t>Terrassa</t>
  </si>
  <si>
    <t>9.20-10.1</t>
  </si>
  <si>
    <t>3.3-4.5</t>
  </si>
  <si>
    <t>3.7-5.5</t>
  </si>
  <si>
    <t>Roman (2nd-4th)</t>
  </si>
  <si>
    <t>Barcelona</t>
  </si>
  <si>
    <t>10.3-11.6</t>
  </si>
  <si>
    <t>-0.1 - 1.3</t>
  </si>
  <si>
    <t>1.0-7.9</t>
  </si>
  <si>
    <t>0.0-4.1</t>
  </si>
  <si>
    <t>Late Med (13-15)</t>
  </si>
  <si>
    <t>Silves</t>
  </si>
  <si>
    <t>10.4-12.5</t>
  </si>
  <si>
    <t>1.5-2.8</t>
  </si>
  <si>
    <t>3.9-7.0</t>
  </si>
  <si>
    <t>0.0-4.4</t>
  </si>
  <si>
    <t>Beja</t>
  </si>
  <si>
    <t>10.1-12.2</t>
  </si>
  <si>
    <t>0.9-3.5</t>
  </si>
  <si>
    <t>0.6-3.8</t>
  </si>
  <si>
    <t>0.0-1.7</t>
  </si>
  <si>
    <t>Lisbon</t>
  </si>
  <si>
    <t>9.7-10.7</t>
  </si>
  <si>
    <t>2.2-2.9</t>
  </si>
  <si>
    <t>3.0-5.2</t>
  </si>
  <si>
    <t>1.1-3.7</t>
  </si>
  <si>
    <t>Early Med (8-12)</t>
  </si>
  <si>
    <t>9.2-9.9</t>
  </si>
  <si>
    <t>2.2-4.2</t>
  </si>
  <si>
    <t>2.7-3.6</t>
  </si>
  <si>
    <t>1.5-3.0</t>
  </si>
  <si>
    <t>Torrao</t>
  </si>
  <si>
    <t>10.9-12.0</t>
  </si>
  <si>
    <t>2.7-4.0</t>
  </si>
  <si>
    <t>2.4-4.1</t>
  </si>
  <si>
    <t>0.0-2.7</t>
  </si>
  <si>
    <t xml:space="preserve">Loule' </t>
  </si>
  <si>
    <t>9.2-10.3</t>
  </si>
  <si>
    <t>1.4-3.0</t>
  </si>
  <si>
    <t>2.5-4.5</t>
  </si>
  <si>
    <t>9.2 - 10.7</t>
  </si>
  <si>
    <t>-0.4 -3.9</t>
  </si>
  <si>
    <t>0.8 - 5.3</t>
  </si>
  <si>
    <t>0.0 - 3.1</t>
  </si>
  <si>
    <t>Setubal</t>
  </si>
  <si>
    <t>8.8-10.2</t>
  </si>
  <si>
    <t>1.8-2.9</t>
  </si>
  <si>
    <t>1.4-7.4</t>
  </si>
  <si>
    <t>0.0-3.4</t>
  </si>
  <si>
    <t>9.6-10.9</t>
  </si>
  <si>
    <t>1.0-2.3</t>
  </si>
  <si>
    <t>1.4-3.1</t>
  </si>
  <si>
    <t>0.0-2.1</t>
  </si>
  <si>
    <t>Roman (1st to 6th)</t>
  </si>
  <si>
    <t>t2</t>
  </si>
  <si>
    <t>t1</t>
  </si>
  <si>
    <t>1sd</t>
  </si>
  <si>
    <t>Mean d15N</t>
  </si>
  <si>
    <t>p d15N wnfood</t>
  </si>
  <si>
    <t>d15Nwnfood</t>
  </si>
  <si>
    <t>p E</t>
  </si>
  <si>
    <t>E</t>
  </si>
  <si>
    <t>p (t1 &amp; ts2)</t>
  </si>
  <si>
    <t>p (t1&amp;t2)</t>
  </si>
  <si>
    <t>d15N wnfood</t>
  </si>
  <si>
    <t>n (&lt;10years)</t>
  </si>
  <si>
    <t>Period</t>
  </si>
  <si>
    <t>Site</t>
  </si>
  <si>
    <t>Mean squared distance</t>
  </si>
  <si>
    <t>Probability (MDEs)</t>
  </si>
  <si>
    <t>Adult females</t>
  </si>
  <si>
    <t>95% Credible Intervals (CI)</t>
  </si>
  <si>
    <t>Maximum density Estimators (MDEs)</t>
  </si>
  <si>
    <t>Sample Name</t>
  </si>
  <si>
    <t>Location</t>
  </si>
  <si>
    <t>Faith</t>
  </si>
  <si>
    <t>section</t>
  </si>
  <si>
    <t>Element</t>
  </si>
  <si>
    <t>Species</t>
  </si>
  <si>
    <t>Sample ID</t>
  </si>
  <si>
    <t>Sex</t>
  </si>
  <si>
    <t>Age</t>
  </si>
  <si>
    <t>%C</t>
  </si>
  <si>
    <t>%N</t>
  </si>
  <si>
    <t>C:N</t>
  </si>
  <si>
    <t>d13C</t>
  </si>
  <si>
    <t>d15N</t>
  </si>
  <si>
    <t xml:space="preserve"> Yield (%)</t>
  </si>
  <si>
    <t>Medieval</t>
  </si>
  <si>
    <t>Christian</t>
  </si>
  <si>
    <t>M2</t>
  </si>
  <si>
    <t xml:space="preserve">Human </t>
  </si>
  <si>
    <t>Crown</t>
  </si>
  <si>
    <t>M</t>
  </si>
  <si>
    <t>Root</t>
  </si>
  <si>
    <t>BEJ3083</t>
  </si>
  <si>
    <t>Escola Secundaria Diogo Gouveia</t>
  </si>
  <si>
    <t>Adult</t>
  </si>
  <si>
    <t>BEJ3083.1</t>
  </si>
  <si>
    <t>F</t>
  </si>
  <si>
    <t>BEJ3083.2</t>
  </si>
  <si>
    <t>BEJ3083.3</t>
  </si>
  <si>
    <t>BEJ3083.4</t>
  </si>
  <si>
    <t>BEJ3083.5</t>
  </si>
  <si>
    <t>BEJ3083.6</t>
  </si>
  <si>
    <t>BEJ3083.7</t>
  </si>
  <si>
    <t>BEJ3083.8</t>
  </si>
  <si>
    <t>BEJ3083.9</t>
  </si>
  <si>
    <t>BEJ3083.10</t>
  </si>
  <si>
    <t>BEJ3207</t>
  </si>
  <si>
    <t>Muslim</t>
  </si>
  <si>
    <t>M1</t>
  </si>
  <si>
    <t>BEJ3207.1</t>
  </si>
  <si>
    <t>BEJ3207.2</t>
  </si>
  <si>
    <t>BEJ3207.3</t>
  </si>
  <si>
    <t>BEJ3207.4</t>
  </si>
  <si>
    <t>BEJ3207.5</t>
  </si>
  <si>
    <t>BEJ3207.6</t>
  </si>
  <si>
    <t>BEJ3207.7</t>
  </si>
  <si>
    <t>BEJ3207.8</t>
  </si>
  <si>
    <t>BEJ3207.9</t>
  </si>
  <si>
    <t>BEJ3207.10</t>
  </si>
  <si>
    <t>BEJ3207.11</t>
  </si>
  <si>
    <t>BEJ3207.12</t>
  </si>
  <si>
    <t>PB18</t>
  </si>
  <si>
    <t>Poço do Borratém</t>
  </si>
  <si>
    <t>1st Premolar</t>
  </si>
  <si>
    <t>PB18.1</t>
  </si>
  <si>
    <t>PB18.2</t>
  </si>
  <si>
    <t>PB18.3</t>
  </si>
  <si>
    <t>PB18.4</t>
  </si>
  <si>
    <t>PB18.5</t>
  </si>
  <si>
    <t>PB18.6</t>
  </si>
  <si>
    <t>PB18.7</t>
  </si>
  <si>
    <t>PB18.8</t>
  </si>
  <si>
    <t>PB18.9</t>
  </si>
  <si>
    <t>PB18.10</t>
  </si>
  <si>
    <t>PB18.11</t>
  </si>
  <si>
    <t>PB18.12</t>
  </si>
  <si>
    <t>PB18.13</t>
  </si>
  <si>
    <t>PB40</t>
  </si>
  <si>
    <t>PB40.1</t>
  </si>
  <si>
    <t>PB40.2</t>
  </si>
  <si>
    <t>PB40.3</t>
  </si>
  <si>
    <t>PB40.4</t>
  </si>
  <si>
    <t>PB40.5</t>
  </si>
  <si>
    <t>PB40.6</t>
  </si>
  <si>
    <t>PB40.7</t>
  </si>
  <si>
    <t>PB40.8</t>
  </si>
  <si>
    <t>PB40.9</t>
  </si>
  <si>
    <t>PB40.10</t>
  </si>
  <si>
    <t>PB40.11</t>
  </si>
  <si>
    <t>PB40.12</t>
  </si>
  <si>
    <t>PB40.13</t>
  </si>
  <si>
    <t>PB40.14</t>
  </si>
  <si>
    <t>BEJ1026</t>
  </si>
  <si>
    <t>BEJ1026.1</t>
  </si>
  <si>
    <t>BEJ1026.2</t>
  </si>
  <si>
    <t>BEJ1026.3</t>
  </si>
  <si>
    <t>BEJ1026.4</t>
  </si>
  <si>
    <t>BEJ1026.5</t>
  </si>
  <si>
    <t>BEJ1026.6</t>
  </si>
  <si>
    <t>BEJ1026.7</t>
  </si>
  <si>
    <t>BEJ1026.8</t>
  </si>
  <si>
    <t>BEJ1026.9</t>
  </si>
  <si>
    <t>BEJ1026.10</t>
  </si>
  <si>
    <t>BEJ1026.11</t>
  </si>
  <si>
    <t>BEJ1026.12</t>
  </si>
  <si>
    <t>BEJ1026.13</t>
  </si>
  <si>
    <t>BEJ1026.14</t>
  </si>
  <si>
    <t>BEJ1026.15</t>
  </si>
  <si>
    <t>BEJ3113</t>
  </si>
  <si>
    <t>BEJ3113.1</t>
  </si>
  <si>
    <t>BEJ3113.2</t>
  </si>
  <si>
    <t>BEJ3113.3</t>
  </si>
  <si>
    <t>BEJ3113.4</t>
  </si>
  <si>
    <t>BEJ3113.5</t>
  </si>
  <si>
    <t>BEJ3113.6</t>
  </si>
  <si>
    <t>BEJ3113.7</t>
  </si>
  <si>
    <t>BEJ3113.8</t>
  </si>
  <si>
    <t>BEJ3113.9</t>
  </si>
  <si>
    <t>BEJ3113.10</t>
  </si>
  <si>
    <t>BEJ3113.11</t>
  </si>
  <si>
    <t>BEJ3113.12</t>
  </si>
  <si>
    <t>Estimated age</t>
  </si>
  <si>
    <t>Mean age</t>
  </si>
  <si>
    <t>Yield (%)</t>
  </si>
  <si>
    <t>CL4105</t>
  </si>
  <si>
    <t>Calcada do Lavra</t>
  </si>
  <si>
    <t>Roman</t>
  </si>
  <si>
    <t>Rib</t>
  </si>
  <si>
    <t>A</t>
  </si>
  <si>
    <t>CL4278</t>
  </si>
  <si>
    <t>CL4363</t>
  </si>
  <si>
    <t>-</t>
  </si>
  <si>
    <t>Calçada do Lavra</t>
  </si>
  <si>
    <t>CL526</t>
  </si>
  <si>
    <t>CL4042</t>
  </si>
  <si>
    <t>CL4160</t>
  </si>
  <si>
    <t>U</t>
  </si>
  <si>
    <t>J</t>
  </si>
  <si>
    <t>stillborn</t>
  </si>
  <si>
    <t>CL4164</t>
  </si>
  <si>
    <t>36-40 weeks in utero</t>
  </si>
  <si>
    <t>CL4272</t>
  </si>
  <si>
    <t>CL4362</t>
  </si>
  <si>
    <t>0-1.5m</t>
  </si>
  <si>
    <t>CL4374</t>
  </si>
  <si>
    <t>38-40 weeks in utero</t>
  </si>
  <si>
    <t>CL4237</t>
  </si>
  <si>
    <t>3-6m</t>
  </si>
  <si>
    <t>CL4055</t>
  </si>
  <si>
    <t>6-12m</t>
  </si>
  <si>
    <t>CL4207</t>
  </si>
  <si>
    <t>9-12m</t>
  </si>
  <si>
    <t>CL4263</t>
  </si>
  <si>
    <t>CL4299</t>
  </si>
  <si>
    <t>CL4378</t>
  </si>
  <si>
    <t>&lt;2y</t>
  </si>
  <si>
    <t>CL4218</t>
  </si>
  <si>
    <t>2-4y</t>
  </si>
  <si>
    <t>CL4075</t>
  </si>
  <si>
    <t>6y</t>
  </si>
  <si>
    <t>CL4177</t>
  </si>
  <si>
    <t>CL4340</t>
  </si>
  <si>
    <t>LCB1027</t>
  </si>
  <si>
    <t>Largo do Conde Barao</t>
  </si>
  <si>
    <t>5y</t>
  </si>
  <si>
    <t>LCB1048</t>
  </si>
  <si>
    <t>&lt;1y</t>
  </si>
  <si>
    <t>LCB1067</t>
  </si>
  <si>
    <t>PF8803</t>
  </si>
  <si>
    <t>Praca da Figueira</t>
  </si>
  <si>
    <t>PF8878 A</t>
  </si>
  <si>
    <t>PF8905</t>
  </si>
  <si>
    <t>PF8940</t>
  </si>
  <si>
    <t>PF8953</t>
  </si>
  <si>
    <t>PF8956</t>
  </si>
  <si>
    <t>PF9136</t>
  </si>
  <si>
    <t>PF9229</t>
  </si>
  <si>
    <t>PF8831</t>
  </si>
  <si>
    <t>PF8875</t>
  </si>
  <si>
    <t>PF8914</t>
  </si>
  <si>
    <t>PF8937</t>
  </si>
  <si>
    <t>PF3856</t>
  </si>
  <si>
    <t>PF8949</t>
  </si>
  <si>
    <t>PF9253</t>
  </si>
  <si>
    <t>PF8665</t>
  </si>
  <si>
    <t>PF8141</t>
  </si>
  <si>
    <t>PF3902</t>
  </si>
  <si>
    <t>0-2m</t>
  </si>
  <si>
    <t>PF9113</t>
  </si>
  <si>
    <t>0-3m</t>
  </si>
  <si>
    <t>PF9258</t>
  </si>
  <si>
    <t>0-6 m</t>
  </si>
  <si>
    <t>PF9268</t>
  </si>
  <si>
    <t>PF8919</t>
  </si>
  <si>
    <t>PF8931</t>
  </si>
  <si>
    <t>3y</t>
  </si>
  <si>
    <t>RNA267</t>
  </si>
  <si>
    <t>Rua Nova do Almada</t>
  </si>
  <si>
    <t>RNA277</t>
  </si>
  <si>
    <t>RNA271</t>
  </si>
  <si>
    <t>9m</t>
  </si>
  <si>
    <t>RSN810</t>
  </si>
  <si>
    <t>Rua Sao Nicolau</t>
  </si>
  <si>
    <t>6m</t>
  </si>
  <si>
    <t>RP2160</t>
  </si>
  <si>
    <t>Rua da Prata</t>
  </si>
  <si>
    <t>6-9m</t>
  </si>
  <si>
    <t>RP2165</t>
  </si>
  <si>
    <t>3-4y</t>
  </si>
  <si>
    <t>RSN815</t>
  </si>
  <si>
    <t>RSN1011</t>
  </si>
  <si>
    <t>6-8y</t>
  </si>
  <si>
    <t>RP2136</t>
  </si>
  <si>
    <t>12-15y</t>
  </si>
  <si>
    <t>R25A85</t>
  </si>
  <si>
    <t>Rua 25 Abril</t>
  </si>
  <si>
    <t>10 yrs</t>
  </si>
  <si>
    <t>R25A38</t>
  </si>
  <si>
    <t>14-18 yrs</t>
  </si>
  <si>
    <t>R25A72</t>
  </si>
  <si>
    <t>12 m</t>
  </si>
  <si>
    <t>R25A36</t>
  </si>
  <si>
    <t>18 m</t>
  </si>
  <si>
    <t>R25A58</t>
  </si>
  <si>
    <t>&lt;2 yrs</t>
  </si>
  <si>
    <t>R25A59</t>
  </si>
  <si>
    <t>R25A60</t>
  </si>
  <si>
    <t>&lt;1 yrs</t>
  </si>
  <si>
    <t>R25A34</t>
  </si>
  <si>
    <t>8-9 yrs</t>
  </si>
  <si>
    <t>LSE25</t>
  </si>
  <si>
    <t>Largo da Se</t>
  </si>
  <si>
    <t>8 yrs (±24 m)</t>
  </si>
  <si>
    <t>LSE60</t>
  </si>
  <si>
    <t>2m- 6 yrs</t>
  </si>
  <si>
    <t>LSE46</t>
  </si>
  <si>
    <t>4-9 yrs</t>
  </si>
  <si>
    <t>LSE20</t>
  </si>
  <si>
    <t>5m</t>
  </si>
  <si>
    <t>LSE13</t>
  </si>
  <si>
    <t>11 yrs (±30 m)</t>
  </si>
  <si>
    <t>LSE15</t>
  </si>
  <si>
    <t>7 yrs (±24 m)</t>
  </si>
  <si>
    <t>Praça da Figueira</t>
  </si>
  <si>
    <t>right rib</t>
  </si>
  <si>
    <t>±3 years</t>
  </si>
  <si>
    <t>0-6 months</t>
  </si>
  <si>
    <t>left rib</t>
  </si>
  <si>
    <t>6-12 months</t>
  </si>
  <si>
    <t>Perinatal</t>
  </si>
  <si>
    <t>0-3 months</t>
  </si>
  <si>
    <t>0-2 months</t>
  </si>
  <si>
    <t>PB10</t>
  </si>
  <si>
    <t>13-15</t>
  </si>
  <si>
    <t>rib</t>
  </si>
  <si>
    <t>9m±3m</t>
  </si>
  <si>
    <t>PB19</t>
  </si>
  <si>
    <t>Perinatal±2m</t>
  </si>
  <si>
    <t>PB35</t>
  </si>
  <si>
    <t>12y±30m</t>
  </si>
  <si>
    <t>PB1</t>
  </si>
  <si>
    <t>PB5</t>
  </si>
  <si>
    <t>PB6</t>
  </si>
  <si>
    <t>PB30</t>
  </si>
  <si>
    <t>PB32</t>
  </si>
  <si>
    <t>BEJ1076</t>
  </si>
  <si>
    <t>Left femur</t>
  </si>
  <si>
    <t>Less than 15 years</t>
  </si>
  <si>
    <t>BEJ3017</t>
  </si>
  <si>
    <t>Left humerus + long bone fragment</t>
  </si>
  <si>
    <t>BEJ3049</t>
  </si>
  <si>
    <t>Left tibia</t>
  </si>
  <si>
    <t>BEJ3056</t>
  </si>
  <si>
    <t>Estimated age 6-12 months</t>
  </si>
  <si>
    <t>BEJ3096</t>
  </si>
  <si>
    <t>Right femur+ribs</t>
  </si>
  <si>
    <t>Estimated age new born</t>
  </si>
  <si>
    <t>BEJ3134</t>
  </si>
  <si>
    <t>Left ribs</t>
  </si>
  <si>
    <t>Estimated age 12±30 years</t>
  </si>
  <si>
    <t>BEJ3137</t>
  </si>
  <si>
    <t>BEJ3184</t>
  </si>
  <si>
    <t>Estimated age at 2±8 years</t>
  </si>
  <si>
    <t>BEJ3194</t>
  </si>
  <si>
    <t>Estimated age 15±36 years</t>
  </si>
  <si>
    <t>BEJ7064B</t>
  </si>
  <si>
    <t>Right fibula+right humerus</t>
  </si>
  <si>
    <t>In uterus</t>
  </si>
  <si>
    <t>BEJ3107</t>
  </si>
  <si>
    <t>Undetermined</t>
  </si>
  <si>
    <t>Right femur</t>
  </si>
  <si>
    <t>more than 5 years- estimated with femur lenght from nutrient foramen</t>
  </si>
  <si>
    <t>BEJ1157</t>
  </si>
  <si>
    <t>Right ribs</t>
  </si>
  <si>
    <t>4±12  years</t>
  </si>
  <si>
    <t>BEJ7050</t>
  </si>
  <si>
    <t>Right humerus</t>
  </si>
  <si>
    <t>Estimated age 7-12 years</t>
  </si>
  <si>
    <t>BEJ7080</t>
  </si>
  <si>
    <t>Estimated age 15±12 years</t>
  </si>
  <si>
    <t>BEJ7246</t>
  </si>
  <si>
    <t>Estimated age7-12 years</t>
  </si>
  <si>
    <t>BEJ7268</t>
  </si>
  <si>
    <t>Estimated age 1-6 years</t>
  </si>
  <si>
    <t>BEJ1172</t>
  </si>
  <si>
    <t>Estimated age 6-12months</t>
  </si>
  <si>
    <t>BEJ3013</t>
  </si>
  <si>
    <t>Estimated age 3±12 years</t>
  </si>
  <si>
    <t>BEJ7119</t>
  </si>
  <si>
    <t>BEJ7132</t>
  </si>
  <si>
    <t xml:space="preserve"> Estimated age 3±12 years</t>
  </si>
  <si>
    <t>BEJ7182</t>
  </si>
  <si>
    <t>Right tibia</t>
  </si>
  <si>
    <t>Estimated age 8±24 years</t>
  </si>
  <si>
    <t>BEJ7305</t>
  </si>
  <si>
    <t>Estimated age 2±8 years</t>
  </si>
  <si>
    <t>BEJ6109</t>
  </si>
  <si>
    <t>Estimated age 6±24 years</t>
  </si>
  <si>
    <t>BEJ6182</t>
  </si>
  <si>
    <t>BEJ6258</t>
  </si>
  <si>
    <t>Left femur+ left humerus</t>
  </si>
  <si>
    <t>Estimated age 6months±3</t>
  </si>
  <si>
    <t>BEJ7179</t>
  </si>
  <si>
    <t>Estimated age 12±30</t>
  </si>
  <si>
    <t>BEJ7201</t>
  </si>
  <si>
    <t>Right and left femur</t>
  </si>
  <si>
    <t>Estimated age 18±6 months</t>
  </si>
  <si>
    <t>CAS11PC</t>
  </si>
  <si>
    <t>Palacio das Cozinhas - Castelo de Sao Jorge</t>
  </si>
  <si>
    <t>Ribs</t>
  </si>
  <si>
    <t>13-14 years</t>
  </si>
  <si>
    <t>CAS13PC</t>
  </si>
  <si>
    <t>9-14 months</t>
  </si>
  <si>
    <t>CAS17PC</t>
  </si>
  <si>
    <t>20-32 months</t>
  </si>
  <si>
    <t>CAS3PC</t>
  </si>
  <si>
    <t>5years</t>
  </si>
  <si>
    <t>CAS4PC</t>
  </si>
  <si>
    <t>18-30 months</t>
  </si>
  <si>
    <t>CAS5PC</t>
  </si>
  <si>
    <t>15-18 years</t>
  </si>
  <si>
    <t>CAS8PC</t>
  </si>
  <si>
    <t>14-16 years</t>
  </si>
  <si>
    <t>CAS10PN</t>
  </si>
  <si>
    <t>Praca nova - Castelo de Sao Jorge</t>
  </si>
  <si>
    <t>Right humeurs</t>
  </si>
  <si>
    <t>CAS11PN</t>
  </si>
  <si>
    <t>CAS12PN</t>
  </si>
  <si>
    <t>0-1 months</t>
  </si>
  <si>
    <t>CAS13PN</t>
  </si>
  <si>
    <t>8-9 months</t>
  </si>
  <si>
    <t>CAS14PN</t>
  </si>
  <si>
    <t>CAS15PN</t>
  </si>
  <si>
    <t>0-4 months</t>
  </si>
  <si>
    <t>CAS4PN</t>
  </si>
  <si>
    <t>22-24 months</t>
  </si>
  <si>
    <t>CAS5PN</t>
  </si>
  <si>
    <t>12-13 years</t>
  </si>
  <si>
    <t>CAS6PN</t>
  </si>
  <si>
    <t>1.78-2.14 years</t>
  </si>
  <si>
    <t>CAS7PN</t>
  </si>
  <si>
    <t>3-5 months</t>
  </si>
  <si>
    <t>CAS8PN</t>
  </si>
  <si>
    <t>3-27 months</t>
  </si>
  <si>
    <t>CDT418</t>
  </si>
  <si>
    <t>Calcada do Tijolo</t>
  </si>
  <si>
    <t>9-10 yo</t>
  </si>
  <si>
    <t>LSE65</t>
  </si>
  <si>
    <t>Largo da Sé</t>
  </si>
  <si>
    <t>primeira infancia</t>
  </si>
  <si>
    <t>LSE69</t>
  </si>
  <si>
    <t>Adolescent</t>
  </si>
  <si>
    <t>7 y  ± 24 months</t>
  </si>
  <si>
    <t>5 months</t>
  </si>
  <si>
    <t>8 y ± 24 months</t>
  </si>
  <si>
    <t>between 4 and 9 y</t>
  </si>
  <si>
    <t>11 y ±   30 months</t>
  </si>
  <si>
    <t>LSE51</t>
  </si>
  <si>
    <t>3-4 y ± 12 months</t>
  </si>
  <si>
    <t>LSE54</t>
  </si>
  <si>
    <t>more than 12 y. Adolescent</t>
  </si>
  <si>
    <t>LSE68</t>
  </si>
  <si>
    <t>24 months</t>
  </si>
  <si>
    <t>R25A 51</t>
  </si>
  <si>
    <t>segunda infancia</t>
  </si>
  <si>
    <t>R25A 34</t>
  </si>
  <si>
    <t>8/9 years</t>
  </si>
  <si>
    <t>R25A 38</t>
  </si>
  <si>
    <t>R25A 58</t>
  </si>
  <si>
    <t>less than 2 years</t>
  </si>
  <si>
    <t>R25A 59</t>
  </si>
  <si>
    <t xml:space="preserve">Humerus  </t>
  </si>
  <si>
    <t>R25A 60</t>
  </si>
  <si>
    <t>Humerus, radius and ulna</t>
  </si>
  <si>
    <t>less than 1 year</t>
  </si>
  <si>
    <t>R25A 72</t>
  </si>
  <si>
    <t>12 monhts</t>
  </si>
  <si>
    <t>R25A 85</t>
  </si>
  <si>
    <t>10 years</t>
  </si>
  <si>
    <t>R25A 27</t>
  </si>
  <si>
    <t>R25A 65</t>
  </si>
  <si>
    <t>R25A 71</t>
  </si>
  <si>
    <t>12/18 months</t>
  </si>
  <si>
    <t>R25A 61</t>
  </si>
  <si>
    <t>R25A 57</t>
  </si>
  <si>
    <t>Humerus and ribs</t>
  </si>
  <si>
    <t>R25A 70</t>
  </si>
  <si>
    <t>2 years</t>
  </si>
  <si>
    <t>R25A 79</t>
  </si>
  <si>
    <t>RA1</t>
  </si>
  <si>
    <t>Rua A</t>
  </si>
  <si>
    <t>RA10</t>
  </si>
  <si>
    <t>Femur</t>
  </si>
  <si>
    <t>fetus</t>
  </si>
  <si>
    <t>RA11</t>
  </si>
  <si>
    <t>Radius</t>
  </si>
  <si>
    <t>12/14 y</t>
  </si>
  <si>
    <t>RA12</t>
  </si>
  <si>
    <t>RA3</t>
  </si>
  <si>
    <t>4/5 y</t>
  </si>
  <si>
    <t>RA4</t>
  </si>
  <si>
    <t>6 y</t>
  </si>
  <si>
    <t>RA6</t>
  </si>
  <si>
    <t>RA7</t>
  </si>
  <si>
    <t>RMB2B</t>
  </si>
  <si>
    <t>Rua Miguel Bombarda</t>
  </si>
  <si>
    <t>FAF13</t>
  </si>
  <si>
    <t>Rua Francisco Augusto Flamengo</t>
  </si>
  <si>
    <t>Right rib</t>
  </si>
  <si>
    <t>8-9 y</t>
  </si>
  <si>
    <t>FAF16</t>
  </si>
  <si>
    <t>38-40 weeks</t>
  </si>
  <si>
    <t>FAF3</t>
  </si>
  <si>
    <t>5-6 y</t>
  </si>
  <si>
    <t>FAF9</t>
  </si>
  <si>
    <t>9-11 y</t>
  </si>
  <si>
    <t>FAF17</t>
  </si>
  <si>
    <t>36-40 weeks</t>
  </si>
  <si>
    <t>LOL 1072</t>
  </si>
  <si>
    <t>Largo das Olarias</t>
  </si>
  <si>
    <t>LOL1207</t>
  </si>
  <si>
    <t>LOL1488</t>
  </si>
  <si>
    <t>LOL433</t>
  </si>
  <si>
    <t>QDL102</t>
  </si>
  <si>
    <t>Quarteirao dos Lagares</t>
  </si>
  <si>
    <t>QDL 134</t>
  </si>
  <si>
    <t>6-8 y</t>
  </si>
  <si>
    <t>LU59</t>
  </si>
  <si>
    <t>Loule</t>
  </si>
  <si>
    <t xml:space="preserve">Quinta do Lago </t>
  </si>
  <si>
    <t>Tibia</t>
  </si>
  <si>
    <t>6 months</t>
  </si>
  <si>
    <t>LU48</t>
  </si>
  <si>
    <t>18 months +-6 m</t>
  </si>
  <si>
    <t>LU47</t>
  </si>
  <si>
    <t>4y +-1 y</t>
  </si>
  <si>
    <t>LU62</t>
  </si>
  <si>
    <t>LU66b</t>
  </si>
  <si>
    <t>4-5 y</t>
  </si>
  <si>
    <t>LU63</t>
  </si>
  <si>
    <t>7 y +-2 y</t>
  </si>
  <si>
    <t>HOP5</t>
  </si>
  <si>
    <t>Horta do Pinheiro</t>
  </si>
  <si>
    <t>30-50</t>
  </si>
  <si>
    <t>HOP9</t>
  </si>
  <si>
    <t>30+</t>
  </si>
  <si>
    <t>HOP16</t>
  </si>
  <si>
    <t>HOP8</t>
  </si>
  <si>
    <t>HOP14</t>
  </si>
  <si>
    <t>30-40</t>
  </si>
  <si>
    <t>HOP1</t>
  </si>
  <si>
    <t>HOP2</t>
  </si>
  <si>
    <t>HOP13</t>
  </si>
  <si>
    <t>HOP15</t>
  </si>
  <si>
    <t>25-29</t>
  </si>
  <si>
    <t>HOP10</t>
  </si>
  <si>
    <t>Left rib</t>
  </si>
  <si>
    <t>37-66</t>
  </si>
  <si>
    <t>HOP4</t>
  </si>
  <si>
    <t>HOP6</t>
  </si>
  <si>
    <t>3 +- 12 months</t>
  </si>
  <si>
    <t>HOP12A</t>
  </si>
  <si>
    <t>6-10 y</t>
  </si>
  <si>
    <t>HOP12B</t>
  </si>
  <si>
    <t>10 y +- 30 months</t>
  </si>
  <si>
    <t>HOP19</t>
  </si>
  <si>
    <t>12y+- 30 months</t>
  </si>
  <si>
    <t>HOP20</t>
  </si>
  <si>
    <t>3-5 y</t>
  </si>
  <si>
    <t>HOP11</t>
  </si>
  <si>
    <t>Ad.15 y +- 36 m</t>
  </si>
  <si>
    <t>AgeCat</t>
  </si>
  <si>
    <t>1-3</t>
  </si>
  <si>
    <t>CL4363B</t>
  </si>
  <si>
    <t>2-4</t>
  </si>
  <si>
    <t>6-8</t>
  </si>
  <si>
    <t>BEJ1059</t>
  </si>
  <si>
    <t>8-12</t>
  </si>
  <si>
    <t>BEJ1065</t>
  </si>
  <si>
    <t>BEJ1081</t>
  </si>
  <si>
    <t>BEJ1092</t>
  </si>
  <si>
    <t>BEJ1096</t>
  </si>
  <si>
    <t>BEJ1150</t>
  </si>
  <si>
    <t>BEJ3157</t>
  </si>
  <si>
    <t>BEJ3176</t>
  </si>
  <si>
    <t>BEJ3180</t>
  </si>
  <si>
    <t>BEJ3282</t>
  </si>
  <si>
    <t>BEJ6087</t>
  </si>
  <si>
    <t>BEJ6177</t>
  </si>
  <si>
    <t>BEJ701</t>
  </si>
  <si>
    <t>BEJ7010</t>
  </si>
  <si>
    <t>BEJ7047</t>
  </si>
  <si>
    <t>BEJ7061</t>
  </si>
  <si>
    <t>BEJ7094</t>
  </si>
  <si>
    <t>BEJ7125</t>
  </si>
  <si>
    <t>BEJ7143</t>
  </si>
  <si>
    <t>BEJ7243</t>
  </si>
  <si>
    <t>BEJ7278</t>
  </si>
  <si>
    <t>CAS12PC</t>
  </si>
  <si>
    <t>CAS14PC</t>
  </si>
  <si>
    <t>CAS16PC</t>
  </si>
  <si>
    <t>CAS19PC</t>
  </si>
  <si>
    <t>CAS2PN</t>
  </si>
  <si>
    <t>CAS7PC</t>
  </si>
  <si>
    <t>CDT409</t>
  </si>
  <si>
    <t>CDT425</t>
  </si>
  <si>
    <t>LU44</t>
  </si>
  <si>
    <t>LU51</t>
  </si>
  <si>
    <t>LU45a</t>
  </si>
  <si>
    <t>Left humerus</t>
  </si>
  <si>
    <t>LU45b</t>
  </si>
  <si>
    <t>LU65</t>
  </si>
  <si>
    <t>LU70</t>
  </si>
  <si>
    <t>LU71</t>
  </si>
  <si>
    <t>FAF10</t>
  </si>
  <si>
    <t xml:space="preserve"> over 29</t>
  </si>
  <si>
    <t>FAF12</t>
  </si>
  <si>
    <t>over 29</t>
  </si>
  <si>
    <t>FAF6</t>
  </si>
  <si>
    <t>over 25</t>
  </si>
  <si>
    <t>FAF19</t>
  </si>
  <si>
    <t>14-19 y</t>
  </si>
  <si>
    <t>R25A 10</t>
  </si>
  <si>
    <t>R25A 47</t>
  </si>
  <si>
    <t>R25A 49</t>
  </si>
  <si>
    <t>R25A 56</t>
  </si>
  <si>
    <t>R25A 62</t>
  </si>
  <si>
    <t>R25A 80</t>
  </si>
  <si>
    <t>RA13</t>
  </si>
  <si>
    <t>BEJ3040</t>
  </si>
  <si>
    <t>BEJ3102</t>
  </si>
  <si>
    <t>BEJ3190</t>
  </si>
  <si>
    <t>BEJ4016</t>
  </si>
  <si>
    <t>BEJ6115</t>
  </si>
  <si>
    <t>BEJ6121</t>
  </si>
  <si>
    <t>Poco do Borratem</t>
  </si>
  <si>
    <t xml:space="preserve"> Christian</t>
  </si>
  <si>
    <t>657B</t>
  </si>
  <si>
    <t>BOL 818</t>
  </si>
  <si>
    <t>BOL 824</t>
  </si>
  <si>
    <t>BOL815</t>
  </si>
  <si>
    <t>LOL 1403</t>
  </si>
  <si>
    <t>LOL1585</t>
  </si>
  <si>
    <t>LOL18</t>
  </si>
  <si>
    <t>LOL422</t>
  </si>
  <si>
    <t>LOL629</t>
  </si>
  <si>
    <t>11-12</t>
  </si>
  <si>
    <t>LSE1</t>
  </si>
  <si>
    <t>LSE11</t>
  </si>
  <si>
    <t>LSE17</t>
  </si>
  <si>
    <t>LSE28</t>
  </si>
  <si>
    <t>LSE3</t>
  </si>
  <si>
    <t>LSE31</t>
  </si>
  <si>
    <t>LSE33</t>
  </si>
  <si>
    <t>LSE45</t>
  </si>
  <si>
    <t>LSE9</t>
  </si>
  <si>
    <t>RMB10B</t>
  </si>
  <si>
    <t>RMB21</t>
  </si>
  <si>
    <t>RMB26</t>
  </si>
  <si>
    <t>RMB39</t>
  </si>
  <si>
    <t>RMB43</t>
  </si>
  <si>
    <t>RMB46</t>
  </si>
  <si>
    <t>RMB61</t>
  </si>
  <si>
    <t>RMB65</t>
  </si>
  <si>
    <t>RMB66</t>
  </si>
  <si>
    <t>RMB68</t>
  </si>
  <si>
    <t>RMB69</t>
  </si>
  <si>
    <t>RMB8</t>
  </si>
  <si>
    <t>RMB81</t>
  </si>
  <si>
    <t>ENT10</t>
  </si>
  <si>
    <t>Carrer Ample 1</t>
  </si>
  <si>
    <t>20-25</t>
  </si>
  <si>
    <t>ENT15</t>
  </si>
  <si>
    <t>55-60</t>
  </si>
  <si>
    <t>ENT24</t>
  </si>
  <si>
    <t>&gt;20</t>
  </si>
  <si>
    <t>ENT4</t>
  </si>
  <si>
    <t>35-40</t>
  </si>
  <si>
    <t>ENT7</t>
  </si>
  <si>
    <t>25-30</t>
  </si>
  <si>
    <t>ENT12</t>
  </si>
  <si>
    <t>ENT13</t>
  </si>
  <si>
    <t>ENT14</t>
  </si>
  <si>
    <t>50-55</t>
  </si>
  <si>
    <t>ENT16</t>
  </si>
  <si>
    <t>ENT17</t>
  </si>
  <si>
    <t>ENT18</t>
  </si>
  <si>
    <t>20-40</t>
  </si>
  <si>
    <t>ENT2</t>
  </si>
  <si>
    <t>ENT20</t>
  </si>
  <si>
    <t>24-28</t>
  </si>
  <si>
    <t>ENT22</t>
  </si>
  <si>
    <t>60-65</t>
  </si>
  <si>
    <t>ENT23</t>
  </si>
  <si>
    <t>ENT1</t>
  </si>
  <si>
    <t>4-5</t>
  </si>
  <si>
    <t xml:space="preserve"> 5</t>
  </si>
  <si>
    <t>ENT11</t>
  </si>
  <si>
    <t>9-10</t>
  </si>
  <si>
    <t xml:space="preserve"> 10</t>
  </si>
  <si>
    <t>ENT21</t>
  </si>
  <si>
    <t>8-10</t>
  </si>
  <si>
    <t>ENT3</t>
  </si>
  <si>
    <t>0.5-1</t>
  </si>
  <si>
    <t xml:space="preserve"> 1</t>
  </si>
  <si>
    <t>ENT5</t>
  </si>
  <si>
    <t>7-8</t>
  </si>
  <si>
    <t>ENT6</t>
  </si>
  <si>
    <t>8-9</t>
  </si>
  <si>
    <t>ENT8</t>
  </si>
  <si>
    <t>ENT9</t>
  </si>
  <si>
    <t>1-1.5</t>
  </si>
  <si>
    <t xml:space="preserve"> 3</t>
  </si>
  <si>
    <t>BOA 012-1</t>
  </si>
  <si>
    <t xml:space="preserve">Boadilla </t>
  </si>
  <si>
    <t>5-8</t>
  </si>
  <si>
    <t>&gt; 20 yrs</t>
  </si>
  <si>
    <t>BOA 018-1</t>
  </si>
  <si>
    <t>BOA 086-1</t>
  </si>
  <si>
    <t>BOA 105-4</t>
  </si>
  <si>
    <t>BOA 112-1</t>
  </si>
  <si>
    <t>BOA 047-1</t>
  </si>
  <si>
    <t>F?</t>
  </si>
  <si>
    <t>BOA 160-1</t>
  </si>
  <si>
    <t>young adult 20-34yrs</t>
  </si>
  <si>
    <t>BOA 166A-1</t>
  </si>
  <si>
    <t>BOA 174-1</t>
  </si>
  <si>
    <t>young adult 20-34yrs/ middle adult 20-45yrs</t>
  </si>
  <si>
    <t>BOA 009-1</t>
  </si>
  <si>
    <t>BOA 014-1</t>
  </si>
  <si>
    <t>BOA 015-1</t>
  </si>
  <si>
    <t>BOA 016-1</t>
  </si>
  <si>
    <t>BOA 017-1</t>
  </si>
  <si>
    <t>BOA 019-1</t>
  </si>
  <si>
    <t>BOA 021-1</t>
  </si>
  <si>
    <t>BOA 026-1</t>
  </si>
  <si>
    <t>BOA 030-1</t>
  </si>
  <si>
    <t>BOA 034-1</t>
  </si>
  <si>
    <t>BOA 039-1</t>
  </si>
  <si>
    <t>BOA 044-1</t>
  </si>
  <si>
    <t>BOA 048-1</t>
  </si>
  <si>
    <t>BOA 058-1</t>
  </si>
  <si>
    <t>BOA 065-1</t>
  </si>
  <si>
    <t>BOA 076-1</t>
  </si>
  <si>
    <t>BOA 082-1</t>
  </si>
  <si>
    <t>BOA 085-1</t>
  </si>
  <si>
    <t>BOA 093-1</t>
  </si>
  <si>
    <t>BOA 103-2</t>
  </si>
  <si>
    <t>BOA 105-2</t>
  </si>
  <si>
    <t>BOA 114-1</t>
  </si>
  <si>
    <t>BOA 124-1</t>
  </si>
  <si>
    <t>BOA 125-1</t>
  </si>
  <si>
    <t>BOA 133-1</t>
  </si>
  <si>
    <t>BOA 138-1</t>
  </si>
  <si>
    <t>BOA 139-1</t>
  </si>
  <si>
    <t>BOA 145-1</t>
  </si>
  <si>
    <t>BOA 145-4</t>
  </si>
  <si>
    <t>BOA 145-5</t>
  </si>
  <si>
    <t>BOA 148-1</t>
  </si>
  <si>
    <t>BOA 150-1</t>
  </si>
  <si>
    <t>BOA 152-1</t>
  </si>
  <si>
    <t>BOA 160-2</t>
  </si>
  <si>
    <t>BOA 163-1</t>
  </si>
  <si>
    <t>BOA 177-1</t>
  </si>
  <si>
    <t>BOA 178-1</t>
  </si>
  <si>
    <t>BOA 179-1</t>
  </si>
  <si>
    <t>BOA 182-1</t>
  </si>
  <si>
    <t>BOA 184-1</t>
  </si>
  <si>
    <t>BOA 072-3</t>
  </si>
  <si>
    <t>I1A, birth-2 yrs</t>
  </si>
  <si>
    <t>BOA 105-3</t>
  </si>
  <si>
    <t>BOA 069-1</t>
  </si>
  <si>
    <t>I1B, 3-7 yrs</t>
  </si>
  <si>
    <t>BOA 072-1</t>
  </si>
  <si>
    <t>BOA 075-1</t>
  </si>
  <si>
    <t>BOA 085-2</t>
  </si>
  <si>
    <t>BOA 103-3</t>
  </si>
  <si>
    <t>BOA 151-1</t>
  </si>
  <si>
    <t>BOA 051-1</t>
  </si>
  <si>
    <t>Infans 2, 8-14 yrs</t>
  </si>
  <si>
    <t>BOA 055-1</t>
  </si>
  <si>
    <t>BOA 069-2</t>
  </si>
  <si>
    <t>BOA 145-2</t>
  </si>
  <si>
    <t>I2 8-14 yrs</t>
  </si>
  <si>
    <t>BOA 070-1</t>
  </si>
  <si>
    <t>subadult &lt;20yrs</t>
  </si>
  <si>
    <t>BOA 071-1</t>
  </si>
  <si>
    <t>juvenile 15-19yrs</t>
  </si>
  <si>
    <t>HLL214-B</t>
  </si>
  <si>
    <t>Ibiza S’Hort des Llimoners</t>
  </si>
  <si>
    <t>3-7</t>
  </si>
  <si>
    <t>20-30 years</t>
  </si>
  <si>
    <t>HLL408.1</t>
  </si>
  <si>
    <t>50+ years</t>
  </si>
  <si>
    <t>HLL609.1</t>
  </si>
  <si>
    <t>HLL809.2A</t>
  </si>
  <si>
    <t>HLL903</t>
  </si>
  <si>
    <t>HLL201.1</t>
  </si>
  <si>
    <t>HLL201.2A</t>
  </si>
  <si>
    <t>HLL205A</t>
  </si>
  <si>
    <t>HLL205B</t>
  </si>
  <si>
    <t>HLL211</t>
  </si>
  <si>
    <t>HLL213</t>
  </si>
  <si>
    <t>HLL801.2</t>
  </si>
  <si>
    <t>HLL809.5A</t>
  </si>
  <si>
    <t>HLL813</t>
  </si>
  <si>
    <t>HLL818.1A</t>
  </si>
  <si>
    <t>HLL818.2B</t>
  </si>
  <si>
    <t>HLL902.2</t>
  </si>
  <si>
    <t>HLL214</t>
  </si>
  <si>
    <t>HLL401A</t>
  </si>
  <si>
    <t>HLL402A</t>
  </si>
  <si>
    <t>HLL405.1A</t>
  </si>
  <si>
    <t>HLL405.1C</t>
  </si>
  <si>
    <t>HLL405.4B</t>
  </si>
  <si>
    <t>HLL407B</t>
  </si>
  <si>
    <t>HLL407D</t>
  </si>
  <si>
    <t>HLL502A</t>
  </si>
  <si>
    <t>HLL503</t>
  </si>
  <si>
    <t>HLL804</t>
  </si>
  <si>
    <t>HLL809.1D</t>
  </si>
  <si>
    <t>HLL814</t>
  </si>
  <si>
    <t>15-20 years</t>
  </si>
  <si>
    <t>HLL815.1A</t>
  </si>
  <si>
    <t>HLL818A</t>
  </si>
  <si>
    <t>HLL818C</t>
  </si>
  <si>
    <t>HLL821B</t>
  </si>
  <si>
    <t>HLL822</t>
  </si>
  <si>
    <t>HLL204B</t>
  </si>
  <si>
    <t>0-1 years</t>
  </si>
  <si>
    <t>HLL405.4C</t>
  </si>
  <si>
    <t>HLL807</t>
  </si>
  <si>
    <t>HLL809.1</t>
  </si>
  <si>
    <t>HLL809.2B</t>
  </si>
  <si>
    <t>HLL408.2</t>
  </si>
  <si>
    <t>1-5 years</t>
  </si>
  <si>
    <t>HLL809.1E</t>
  </si>
  <si>
    <t>HLL809.5B</t>
  </si>
  <si>
    <t>HLL815.1B</t>
  </si>
  <si>
    <t>HLL820/AB</t>
  </si>
  <si>
    <t>HLL204A</t>
  </si>
  <si>
    <t>HLL210</t>
  </si>
  <si>
    <t>HLL801.1B</t>
  </si>
  <si>
    <t>HLL803.2B</t>
  </si>
  <si>
    <t>HLL803.3C</t>
  </si>
  <si>
    <t>HLL212</t>
  </si>
  <si>
    <t>5-10 years</t>
  </si>
  <si>
    <t>HLL808</t>
  </si>
  <si>
    <t>HLL302.1B</t>
  </si>
  <si>
    <t>10-15 years</t>
  </si>
  <si>
    <t xml:space="preserve"> 15</t>
  </si>
  <si>
    <t>HLL402C</t>
  </si>
  <si>
    <t>HLL409A</t>
  </si>
  <si>
    <t>HLL816</t>
  </si>
  <si>
    <t>HLL818.1B</t>
  </si>
  <si>
    <t>HLL818.1C</t>
  </si>
  <si>
    <t>HLL818D</t>
  </si>
  <si>
    <t>HLL901</t>
  </si>
  <si>
    <t xml:space="preserve">Terrassa </t>
  </si>
  <si>
    <t>30-35 yrs</t>
  </si>
  <si>
    <t>30-45 yrs</t>
  </si>
  <si>
    <t>25-35 yrs</t>
  </si>
  <si>
    <t>50-60 yrs</t>
  </si>
  <si>
    <t>25-30 yrs</t>
  </si>
  <si>
    <t>45-50 yrs</t>
  </si>
  <si>
    <t>443.1</t>
  </si>
  <si>
    <t>19-21 yrs</t>
  </si>
  <si>
    <t>443.2</t>
  </si>
  <si>
    <t>45-60 yrs</t>
  </si>
  <si>
    <t>589.2</t>
  </si>
  <si>
    <t>60-75 yrs</t>
  </si>
  <si>
    <t>50-70 yrs</t>
  </si>
  <si>
    <t>30-35yrs</t>
  </si>
  <si>
    <t>45-55 yrs</t>
  </si>
  <si>
    <t>35-40 yrs</t>
  </si>
  <si>
    <t>30-40 yrs</t>
  </si>
  <si>
    <t>40-50 yrs</t>
  </si>
  <si>
    <t>40-45 yrs</t>
  </si>
  <si>
    <t>325.1</t>
  </si>
  <si>
    <t>50-65 yrs</t>
  </si>
  <si>
    <t>325.2</t>
  </si>
  <si>
    <t>546.1</t>
  </si>
  <si>
    <t>546.2</t>
  </si>
  <si>
    <t>4-6 yrs</t>
  </si>
  <si>
    <t>&lt; 1 yr</t>
  </si>
  <si>
    <t>5-7 yrs</t>
  </si>
  <si>
    <t>2-3 yrs</t>
  </si>
  <si>
    <t>&lt; 0.5 yr</t>
  </si>
  <si>
    <t>1-2 yrs</t>
  </si>
  <si>
    <t>436.3</t>
  </si>
  <si>
    <t>436.5</t>
  </si>
  <si>
    <t>GOZ 021-1-4048</t>
  </si>
  <si>
    <t>GOZ 110-1-4448</t>
  </si>
  <si>
    <t>GOZ 112-1-4467</t>
  </si>
  <si>
    <t>GOZ 135-1-4568</t>
  </si>
  <si>
    <t>GOZ 054-1-4224</t>
  </si>
  <si>
    <t>GOZ 230-1-5003</t>
  </si>
  <si>
    <t>Long bone</t>
  </si>
  <si>
    <t>GOZ 226-2-4985</t>
  </si>
  <si>
    <t>1 y - 1 y 6 m</t>
  </si>
  <si>
    <t>GOZ 6890-1-6891</t>
  </si>
  <si>
    <t>Mandible</t>
  </si>
  <si>
    <t>2 y - 2 y 8 m</t>
  </si>
  <si>
    <t>GOZ 102-1-4403</t>
  </si>
  <si>
    <t>3 - 5 y</t>
  </si>
  <si>
    <t>GOZ 162-4-4698</t>
  </si>
  <si>
    <t>GOZ 015-3-4209</t>
  </si>
  <si>
    <t>3 - 6 y</t>
  </si>
  <si>
    <t>GOZ 5831-1-6150</t>
  </si>
  <si>
    <t>5 - 9 y</t>
  </si>
  <si>
    <t>GOZ 107-1-4425</t>
  </si>
  <si>
    <t>6 - 7 y</t>
  </si>
  <si>
    <t>GOZ 5831-2-6150</t>
  </si>
  <si>
    <t>GOZ 112-2-4468</t>
  </si>
  <si>
    <t>11 - 13 y</t>
  </si>
  <si>
    <t>GOZ 058-1-4198</t>
  </si>
  <si>
    <t>9 y 6 m - 14 y 6 m</t>
  </si>
  <si>
    <t>GOZ 132-2-4552</t>
  </si>
  <si>
    <t>12 - 18 y</t>
  </si>
  <si>
    <t>GOZ 6640-2-6644</t>
  </si>
  <si>
    <t>13 - 18 y</t>
  </si>
  <si>
    <t>S1</t>
  </si>
  <si>
    <t>S2</t>
  </si>
  <si>
    <r>
      <t xml:space="preserve">Table 2. </t>
    </r>
    <r>
      <rPr>
        <b/>
        <sz val="10"/>
        <color rgb="FF333333"/>
        <rFont val="Arial"/>
        <family val="2"/>
      </rPr>
      <t>δ</t>
    </r>
    <r>
      <rPr>
        <b/>
        <vertAlign val="superscript"/>
        <sz val="10"/>
        <color rgb="FF333333"/>
        <rFont val="Arial"/>
        <family val="2"/>
      </rPr>
      <t>13</t>
    </r>
    <r>
      <rPr>
        <b/>
        <sz val="10"/>
        <color rgb="FF333333"/>
        <rFont val="Arial"/>
        <family val="2"/>
      </rPr>
      <t>C and δ</t>
    </r>
    <r>
      <rPr>
        <b/>
        <vertAlign val="superscript"/>
        <sz val="10"/>
        <color rgb="FF333333"/>
        <rFont val="Arial"/>
        <family val="2"/>
      </rPr>
      <t>15</t>
    </r>
    <r>
      <rPr>
        <b/>
        <sz val="10"/>
        <color rgb="FF333333"/>
        <rFont val="Arial"/>
        <family val="2"/>
      </rPr>
      <t xml:space="preserve">N values for the serial sections of dentine from six individuals from the Muslim and Christian burials in Beja. </t>
    </r>
  </si>
  <si>
    <t>S3</t>
  </si>
  <si>
    <r>
      <t>Table 3. δ</t>
    </r>
    <r>
      <rPr>
        <b/>
        <vertAlign val="superscript"/>
        <sz val="10"/>
        <color rgb="FF333333"/>
        <rFont val="Arial"/>
        <family val="2"/>
      </rPr>
      <t>13</t>
    </r>
    <r>
      <rPr>
        <b/>
        <sz val="10"/>
        <color rgb="FF333333"/>
        <rFont val="Arial"/>
        <family val="2"/>
      </rPr>
      <t>C and δ</t>
    </r>
    <r>
      <rPr>
        <b/>
        <vertAlign val="superscript"/>
        <sz val="10"/>
        <color rgb="FF333333"/>
        <rFont val="Arial"/>
        <family val="2"/>
      </rPr>
      <t>15</t>
    </r>
    <r>
      <rPr>
        <b/>
        <sz val="10"/>
        <color rgb="FF333333"/>
        <rFont val="Arial"/>
        <family val="2"/>
      </rPr>
      <t>N values for all human individuals, organized by site, faith, period (1-3= 1</t>
    </r>
    <r>
      <rPr>
        <b/>
        <vertAlign val="superscript"/>
        <sz val="10"/>
        <color rgb="FF333333"/>
        <rFont val="Arial"/>
        <family val="2"/>
      </rPr>
      <t>st</t>
    </r>
    <r>
      <rPr>
        <b/>
        <sz val="10"/>
        <color rgb="FF333333"/>
        <rFont val="Arial"/>
        <family val="2"/>
      </rPr>
      <t>-3</t>
    </r>
    <r>
      <rPr>
        <b/>
        <vertAlign val="superscript"/>
        <sz val="10"/>
        <color rgb="FF333333"/>
        <rFont val="Arial"/>
        <family val="2"/>
      </rPr>
      <t>rd</t>
    </r>
    <r>
      <rPr>
        <b/>
        <sz val="10"/>
        <color rgb="FF333333"/>
        <rFont val="Arial"/>
        <family val="2"/>
      </rPr>
      <t xml:space="preserve"> century; 2-4 = 2</t>
    </r>
    <r>
      <rPr>
        <b/>
        <vertAlign val="superscript"/>
        <sz val="10"/>
        <color rgb="FF333333"/>
        <rFont val="Arial"/>
        <family val="2"/>
      </rPr>
      <t>nd</t>
    </r>
    <r>
      <rPr>
        <b/>
        <sz val="10"/>
        <color rgb="FF333333"/>
        <rFont val="Arial"/>
        <family val="2"/>
      </rPr>
      <t xml:space="preserve"> – 3</t>
    </r>
    <r>
      <rPr>
        <b/>
        <vertAlign val="superscript"/>
        <sz val="10"/>
        <color rgb="FF333333"/>
        <rFont val="Arial"/>
        <family val="2"/>
      </rPr>
      <t>rd</t>
    </r>
    <r>
      <rPr>
        <b/>
        <sz val="10"/>
        <color rgb="FF333333"/>
        <rFont val="Arial"/>
        <family val="2"/>
      </rPr>
      <t xml:space="preserve"> century; 6-8 = 6</t>
    </r>
    <r>
      <rPr>
        <b/>
        <vertAlign val="superscript"/>
        <sz val="10"/>
        <color rgb="FF333333"/>
        <rFont val="Arial"/>
        <family val="2"/>
      </rPr>
      <t>th</t>
    </r>
    <r>
      <rPr>
        <b/>
        <sz val="10"/>
        <color rgb="FF333333"/>
        <rFont val="Arial"/>
        <family val="2"/>
      </rPr>
      <t xml:space="preserve"> - 8</t>
    </r>
    <r>
      <rPr>
        <b/>
        <vertAlign val="superscript"/>
        <sz val="10"/>
        <color rgb="FF333333"/>
        <rFont val="Arial"/>
        <family val="2"/>
      </rPr>
      <t>th</t>
    </r>
    <r>
      <rPr>
        <b/>
        <sz val="10"/>
        <color rgb="FF333333"/>
        <rFont val="Arial"/>
        <family val="2"/>
      </rPr>
      <t xml:space="preserve"> century; 8-12 = 8</t>
    </r>
    <r>
      <rPr>
        <b/>
        <vertAlign val="superscript"/>
        <sz val="10"/>
        <color rgb="FF333333"/>
        <rFont val="Arial"/>
        <family val="2"/>
      </rPr>
      <t>th</t>
    </r>
    <r>
      <rPr>
        <b/>
        <sz val="10"/>
        <color rgb="FF333333"/>
        <rFont val="Arial"/>
        <family val="2"/>
      </rPr>
      <t>-12</t>
    </r>
    <r>
      <rPr>
        <b/>
        <vertAlign val="superscript"/>
        <sz val="10"/>
        <color rgb="FF333333"/>
        <rFont val="Arial"/>
        <family val="2"/>
      </rPr>
      <t>th</t>
    </r>
    <r>
      <rPr>
        <b/>
        <sz val="10"/>
        <color rgb="FF333333"/>
        <rFont val="Arial"/>
        <family val="2"/>
      </rPr>
      <t xml:space="preserve"> century; 13-15 = 13</t>
    </r>
    <r>
      <rPr>
        <b/>
        <vertAlign val="superscript"/>
        <sz val="10"/>
        <color rgb="FF333333"/>
        <rFont val="Arial"/>
        <family val="2"/>
      </rPr>
      <t>th</t>
    </r>
    <r>
      <rPr>
        <b/>
        <sz val="10"/>
        <color rgb="FF333333"/>
        <rFont val="Arial"/>
        <family val="2"/>
      </rPr>
      <t>-15</t>
    </r>
    <r>
      <rPr>
        <b/>
        <vertAlign val="superscript"/>
        <sz val="10"/>
        <color rgb="FF333333"/>
        <rFont val="Arial"/>
        <family val="2"/>
      </rPr>
      <t>th</t>
    </r>
    <r>
      <rPr>
        <b/>
        <sz val="10"/>
        <color rgb="FF333333"/>
        <rFont val="Arial"/>
        <family val="2"/>
      </rPr>
      <t xml:space="preserve"> century ), sex (M=male; F=female, U= Undetermined sex) and age (A=adult; J= non-adult).</t>
    </r>
  </si>
  <si>
    <t xml:space="preserve">Table 1.  Summary statistics resulted from the Bayesian modelling (WARN R Package) for all human individuals with indication of Maximum density estimations (MDEs), Probability, Credible Intervals (CI), Adult female mean, Probability of Weaning start (t1) and completion (t2) and Mean squared distance.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</si>
</sst>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</font>
    <font>
      <sz val="10"/>
      <color theme="1"/>
      <name val="Calibri"/>
    </font>
    <font>
      <sz val="11"/>
      <color rgb="FF000000"/>
      <name val="Calibri"/>
    </font>
    <font>
      <sz val="12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333333"/>
      <name val="Arial"/>
      <family val="2"/>
    </font>
    <font>
      <b/>
      <vertAlign val="superscript"/>
      <sz val="10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64" fontId="0" fillId="0" borderId="0" xfId="0" applyNumberFormat="1" applyAlignment="1">
      <alignment horizontal="center"/>
    </xf>
    <xf numFmtId="0" fontId="2" fillId="0" borderId="0" xfId="0" applyFont="1"/>
    <xf numFmtId="0" fontId="0" fillId="0" borderId="1" xfId="0" applyBorder="1"/>
    <xf numFmtId="0" fontId="0" fillId="0" borderId="2" xfId="0" applyBorder="1"/>
    <xf numFmtId="0" fontId="3" fillId="0" borderId="0" xfId="0" applyFont="1"/>
    <xf numFmtId="0" fontId="3" fillId="0" borderId="0" xfId="0" applyFont="1" applyAlignment="1">
      <alignment horizontal="center"/>
    </xf>
    <xf numFmtId="164" fontId="0" fillId="0" borderId="0" xfId="0" applyNumberFormat="1"/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2" fontId="0" fillId="0" borderId="0" xfId="0" applyNumberFormat="1"/>
    <xf numFmtId="164" fontId="1" fillId="0" borderId="0" xfId="0" applyNumberFormat="1" applyFont="1"/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2" fillId="0" borderId="0" xfId="0" applyFont="1" applyFill="1"/>
    <xf numFmtId="164" fontId="2" fillId="0" borderId="0" xfId="0" applyNumberFormat="1" applyFont="1" applyFill="1" applyAlignment="1">
      <alignment horizontal="center"/>
    </xf>
    <xf numFmtId="165" fontId="0" fillId="0" borderId="0" xfId="0" applyNumberFormat="1" applyFill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49" fontId="6" fillId="0" borderId="0" xfId="0" applyNumberFormat="1" applyFont="1"/>
    <xf numFmtId="49" fontId="0" fillId="0" borderId="0" xfId="0" applyNumberFormat="1" applyAlignment="1">
      <alignment horizontal="center"/>
    </xf>
    <xf numFmtId="0" fontId="7" fillId="0" borderId="0" xfId="0" applyFont="1"/>
    <xf numFmtId="0" fontId="8" fillId="0" borderId="0" xfId="0" applyFont="1"/>
    <xf numFmtId="49" fontId="7" fillId="0" borderId="0" xfId="0" applyNumberFormat="1" applyFont="1" applyAlignment="1">
      <alignment horizontal="center"/>
    </xf>
    <xf numFmtId="164" fontId="9" fillId="0" borderId="0" xfId="0" applyNumberFormat="1" applyFont="1"/>
    <xf numFmtId="164" fontId="7" fillId="0" borderId="0" xfId="0" applyNumberFormat="1" applyFont="1"/>
    <xf numFmtId="0" fontId="7" fillId="0" borderId="0" xfId="0" applyFont="1" applyAlignment="1">
      <alignment horizontal="left"/>
    </xf>
    <xf numFmtId="2" fontId="7" fillId="0" borderId="0" xfId="0" applyNumberFormat="1" applyFont="1"/>
    <xf numFmtId="164" fontId="10" fillId="0" borderId="0" xfId="0" applyNumberFormat="1" applyFont="1"/>
    <xf numFmtId="2" fontId="5" fillId="0" borderId="0" xfId="1" applyNumberFormat="1"/>
    <xf numFmtId="2" fontId="9" fillId="0" borderId="0" xfId="0" applyNumberFormat="1" applyFont="1"/>
    <xf numFmtId="0" fontId="0" fillId="0" borderId="0" xfId="0" applyAlignment="1">
      <alignment horizontal="left"/>
    </xf>
    <xf numFmtId="0" fontId="0" fillId="0" borderId="0" xfId="0" quotePrefix="1"/>
    <xf numFmtId="1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  <xf numFmtId="164" fontId="0" fillId="0" borderId="0" xfId="0" quotePrefix="1" applyNumberFormat="1" applyAlignment="1">
      <alignment horizontal="center"/>
    </xf>
    <xf numFmtId="1" fontId="0" fillId="0" borderId="0" xfId="0" applyNumberFormat="1" applyAlignment="1">
      <alignment horizontal="center"/>
    </xf>
    <xf numFmtId="0" fontId="11" fillId="0" borderId="0" xfId="0" applyFont="1" applyAlignment="1">
      <alignment horizontal="left" vertical="center"/>
    </xf>
    <xf numFmtId="49" fontId="0" fillId="0" borderId="0" xfId="0" quotePrefix="1" applyNumberFormat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quotePrefix="1" applyAlignment="1">
      <alignment horizontal="left"/>
    </xf>
    <xf numFmtId="164" fontId="0" fillId="0" borderId="0" xfId="0" applyNumberFormat="1" applyAlignment="1">
      <alignment horizontal="right"/>
    </xf>
    <xf numFmtId="49" fontId="0" fillId="0" borderId="0" xfId="0" applyNumberFormat="1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6" fontId="0" fillId="0" borderId="0" xfId="0" quotePrefix="1" applyNumberFormat="1" applyAlignment="1">
      <alignment horizontal="center"/>
    </xf>
    <xf numFmtId="14" fontId="0" fillId="0" borderId="0" xfId="0" quotePrefix="1" applyNumberFormat="1" applyAlignment="1">
      <alignment horizontal="center"/>
    </xf>
    <xf numFmtId="0" fontId="7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horizontal="left" vertical="center" indent="3"/>
    </xf>
  </cellXfs>
  <cellStyles count="2">
    <cellStyle name="Normal" xfId="0" builtinId="0"/>
    <cellStyle name="Normal 13" xfId="1" xr:uid="{89A645FF-8EBC-4480-A7ED-9A06561833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@Work/Childhood%20diet%20Lisbon/Toso%202023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tatistics"/>
      <sheetName val="Sheet2"/>
    </sheetNames>
    <sheetDataSet>
      <sheetData sheetId="0"/>
      <sheetData sheetId="1"/>
      <sheetData sheetId="2">
        <row r="2">
          <cell r="A2">
            <v>0</v>
          </cell>
          <cell r="B2">
            <v>1</v>
          </cell>
        </row>
        <row r="3">
          <cell r="A3">
            <v>3</v>
          </cell>
          <cell r="B3">
            <v>3</v>
          </cell>
        </row>
        <row r="4">
          <cell r="A4">
            <v>5</v>
          </cell>
          <cell r="B4">
            <v>5</v>
          </cell>
        </row>
        <row r="5">
          <cell r="A5">
            <v>10</v>
          </cell>
          <cell r="B5">
            <v>10</v>
          </cell>
        </row>
        <row r="6">
          <cell r="A6">
            <v>18</v>
          </cell>
          <cell r="B6">
            <v>18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9857D-DDF4-4B8D-963D-DFEDBC92F785}">
  <dimension ref="A1:W33"/>
  <sheetViews>
    <sheetView workbookViewId="0"/>
  </sheetViews>
  <sheetFormatPr defaultRowHeight="15" x14ac:dyDescent="0.25"/>
  <cols>
    <col min="2" max="2" width="22.140625" customWidth="1"/>
    <col min="3" max="3" width="11.7109375" bestFit="1" customWidth="1"/>
    <col min="4" max="4" width="10.5703125" bestFit="1" customWidth="1"/>
    <col min="5" max="5" width="9.7109375" bestFit="1" customWidth="1"/>
    <col min="7" max="7" width="12.85546875" bestFit="1" customWidth="1"/>
    <col min="9" max="9" width="9" customWidth="1"/>
    <col min="10" max="10" width="14.5703125" bestFit="1" customWidth="1"/>
    <col min="13" max="13" width="10.5703125" bestFit="1" customWidth="1"/>
    <col min="16" max="16" width="12.42578125" bestFit="1" customWidth="1"/>
    <col min="17" max="17" width="14.5703125" bestFit="1" customWidth="1"/>
    <col min="18" max="18" width="11" bestFit="1" customWidth="1"/>
    <col min="22" max="22" width="21.7109375" customWidth="1"/>
  </cols>
  <sheetData>
    <row r="1" spans="1:23" x14ac:dyDescent="0.25">
      <c r="A1" s="7" t="s">
        <v>927</v>
      </c>
    </row>
    <row r="2" spans="1:23" x14ac:dyDescent="0.25">
      <c r="A2" s="7" t="s">
        <v>932</v>
      </c>
    </row>
    <row r="4" spans="1:23" x14ac:dyDescent="0.25">
      <c r="A4" s="5"/>
      <c r="B4" s="5"/>
      <c r="C4" s="5"/>
      <c r="D4" s="55" t="s">
        <v>95</v>
      </c>
      <c r="E4" s="56"/>
      <c r="F4" s="56"/>
      <c r="G4" s="57"/>
      <c r="H4" s="55" t="s">
        <v>92</v>
      </c>
      <c r="I4" s="56"/>
      <c r="J4" s="57"/>
      <c r="K4" s="55" t="s">
        <v>94</v>
      </c>
      <c r="L4" s="56"/>
      <c r="M4" s="56"/>
      <c r="N4" s="56"/>
      <c r="O4" s="56"/>
      <c r="P4" s="56"/>
      <c r="Q4" s="57"/>
      <c r="R4" s="55" t="s">
        <v>93</v>
      </c>
      <c r="S4" s="57"/>
      <c r="T4" s="55" t="s">
        <v>92</v>
      </c>
      <c r="U4" s="57"/>
      <c r="V4" s="5" t="s">
        <v>91</v>
      </c>
      <c r="W4" s="6"/>
    </row>
    <row r="5" spans="1:23" x14ac:dyDescent="0.25">
      <c r="A5" s="5" t="s">
        <v>90</v>
      </c>
      <c r="B5" s="5" t="s">
        <v>89</v>
      </c>
      <c r="C5" s="5" t="s">
        <v>88</v>
      </c>
      <c r="D5" s="5" t="s">
        <v>78</v>
      </c>
      <c r="E5" s="5" t="s">
        <v>77</v>
      </c>
      <c r="F5" s="5" t="s">
        <v>84</v>
      </c>
      <c r="G5" s="5" t="s">
        <v>87</v>
      </c>
      <c r="H5" s="5" t="s">
        <v>86</v>
      </c>
      <c r="I5" s="5" t="s">
        <v>83</v>
      </c>
      <c r="J5" s="5" t="s">
        <v>81</v>
      </c>
      <c r="K5" s="5" t="s">
        <v>78</v>
      </c>
      <c r="L5" s="5" t="s">
        <v>77</v>
      </c>
      <c r="M5" s="5" t="s">
        <v>85</v>
      </c>
      <c r="N5" s="5" t="s">
        <v>84</v>
      </c>
      <c r="O5" s="5" t="s">
        <v>83</v>
      </c>
      <c r="P5" s="5" t="s">
        <v>82</v>
      </c>
      <c r="Q5" s="5" t="s">
        <v>81</v>
      </c>
      <c r="R5" s="5" t="s">
        <v>80</v>
      </c>
      <c r="S5" s="5" t="s">
        <v>79</v>
      </c>
      <c r="T5" s="5" t="s">
        <v>78</v>
      </c>
      <c r="U5" s="5" t="s">
        <v>77</v>
      </c>
      <c r="V5" s="5"/>
      <c r="W5" s="5"/>
    </row>
    <row r="6" spans="1:23" x14ac:dyDescent="0.25">
      <c r="A6" t="s">
        <v>44</v>
      </c>
      <c r="B6" t="s">
        <v>76</v>
      </c>
      <c r="C6" s="1">
        <v>39</v>
      </c>
      <c r="D6" s="15">
        <v>1</v>
      </c>
      <c r="E6" s="15">
        <v>2.2999999999999998</v>
      </c>
      <c r="F6" s="1">
        <v>1.6</v>
      </c>
      <c r="G6" s="3">
        <v>10.25</v>
      </c>
      <c r="H6" s="1">
        <v>6.0000000000000001E-3</v>
      </c>
      <c r="I6" s="1">
        <v>0.113</v>
      </c>
      <c r="J6" s="1">
        <v>0.111</v>
      </c>
      <c r="K6" s="15" t="s">
        <v>75</v>
      </c>
      <c r="L6" s="1" t="s">
        <v>74</v>
      </c>
      <c r="M6" s="1">
        <v>0.95299999999999996</v>
      </c>
      <c r="N6" s="15" t="s">
        <v>73</v>
      </c>
      <c r="O6" s="1">
        <v>0.95199999999999996</v>
      </c>
      <c r="P6" s="1" t="s">
        <v>72</v>
      </c>
      <c r="Q6" s="1">
        <v>0.96399999999999997</v>
      </c>
      <c r="R6" s="3">
        <v>10.186</v>
      </c>
      <c r="S6" s="3">
        <v>1.6240000000000001</v>
      </c>
      <c r="T6" s="1">
        <v>5.7000000000000002E-2</v>
      </c>
      <c r="U6" s="1">
        <v>0.109</v>
      </c>
      <c r="V6" s="1">
        <v>3.13</v>
      </c>
    </row>
    <row r="7" spans="1:23" x14ac:dyDescent="0.25">
      <c r="A7" t="s">
        <v>44</v>
      </c>
      <c r="B7" t="s">
        <v>49</v>
      </c>
      <c r="C7" s="1">
        <v>15</v>
      </c>
      <c r="D7" s="15">
        <v>0.5</v>
      </c>
      <c r="E7" s="15">
        <v>2.5</v>
      </c>
      <c r="F7" s="3">
        <v>2.2599999999999998</v>
      </c>
      <c r="G7" s="3">
        <v>9.5399999999999991</v>
      </c>
      <c r="H7" s="1">
        <v>2E-3</v>
      </c>
      <c r="I7" s="1">
        <v>0.13400000000000001</v>
      </c>
      <c r="J7" s="1">
        <v>9.7000000000000003E-2</v>
      </c>
      <c r="K7" s="15" t="s">
        <v>71</v>
      </c>
      <c r="L7" s="1" t="s">
        <v>70</v>
      </c>
      <c r="M7" s="1">
        <v>0.95099999999999996</v>
      </c>
      <c r="N7" s="15" t="s">
        <v>69</v>
      </c>
      <c r="O7" s="1">
        <v>0.95599999999999996</v>
      </c>
      <c r="P7" s="1" t="s">
        <v>68</v>
      </c>
      <c r="Q7" s="1">
        <v>0.95</v>
      </c>
      <c r="R7" s="3">
        <v>9.4670000000000005</v>
      </c>
      <c r="S7" s="3">
        <v>0.44</v>
      </c>
      <c r="T7" s="1">
        <v>7.2999999999999995E-2</v>
      </c>
      <c r="U7" s="1">
        <v>2.4E-2</v>
      </c>
      <c r="V7" s="1">
        <v>0.86</v>
      </c>
    </row>
    <row r="8" spans="1:23" x14ac:dyDescent="0.25">
      <c r="A8" t="s">
        <v>67</v>
      </c>
      <c r="B8" t="s">
        <v>49</v>
      </c>
      <c r="C8" s="1">
        <v>5</v>
      </c>
      <c r="D8" s="15">
        <v>0.3</v>
      </c>
      <c r="E8" s="15">
        <v>2.9</v>
      </c>
      <c r="F8" s="1">
        <v>1.7</v>
      </c>
      <c r="G8" s="3">
        <v>9.9</v>
      </c>
      <c r="H8" s="1">
        <v>1E-3</v>
      </c>
      <c r="I8" s="1">
        <v>3.5999999999999997E-2</v>
      </c>
      <c r="J8" s="1">
        <v>0.109</v>
      </c>
      <c r="K8" s="15" t="s">
        <v>66</v>
      </c>
      <c r="L8" s="1" t="s">
        <v>65</v>
      </c>
      <c r="M8" s="1">
        <v>0.95</v>
      </c>
      <c r="N8" s="18" t="s">
        <v>64</v>
      </c>
      <c r="O8" s="1">
        <v>0.95299999999999996</v>
      </c>
      <c r="P8" s="1" t="s">
        <v>63</v>
      </c>
      <c r="Q8" s="1">
        <v>0.96</v>
      </c>
      <c r="R8" s="3">
        <v>10.67</v>
      </c>
      <c r="S8" s="3">
        <v>1.1100000000000001</v>
      </c>
      <c r="T8" s="1">
        <v>5.2999999999999999E-2</v>
      </c>
      <c r="U8" s="1">
        <v>3.4000000000000002E-2</v>
      </c>
      <c r="V8" s="1">
        <v>0.96399999999999997</v>
      </c>
    </row>
    <row r="9" spans="1:23" x14ac:dyDescent="0.25">
      <c r="A9" t="s">
        <v>39</v>
      </c>
      <c r="B9" t="s">
        <v>49</v>
      </c>
      <c r="C9" s="1">
        <v>16</v>
      </c>
      <c r="D9" s="15">
        <v>1.5</v>
      </c>
      <c r="E9" s="15">
        <v>2.9</v>
      </c>
      <c r="F9" s="1">
        <v>2.2000000000000002</v>
      </c>
      <c r="G9" s="3">
        <v>9.74</v>
      </c>
      <c r="H9" s="1">
        <v>6.0000000000000001E-3</v>
      </c>
      <c r="I9" s="1">
        <v>9.7000000000000003E-2</v>
      </c>
      <c r="J9" s="1">
        <v>0.127</v>
      </c>
      <c r="K9" s="15" t="s">
        <v>9</v>
      </c>
      <c r="L9" s="1" t="s">
        <v>62</v>
      </c>
      <c r="M9" s="1">
        <v>0.95499999999999996</v>
      </c>
      <c r="N9" s="15" t="s">
        <v>61</v>
      </c>
      <c r="O9" s="1">
        <v>0.95799999999999996</v>
      </c>
      <c r="P9" s="1" t="s">
        <v>60</v>
      </c>
      <c r="Q9" s="1">
        <v>0.96099999999999997</v>
      </c>
      <c r="R9" s="3">
        <v>10.3</v>
      </c>
      <c r="S9" s="3">
        <v>0.8</v>
      </c>
      <c r="T9" s="1">
        <v>5.8999999999999997E-2</v>
      </c>
      <c r="U9" s="1">
        <v>8.5999999999999993E-2</v>
      </c>
      <c r="V9" s="1">
        <v>1.383</v>
      </c>
    </row>
    <row r="10" spans="1:23" x14ac:dyDescent="0.25">
      <c r="A10" t="s">
        <v>59</v>
      </c>
      <c r="B10" t="s">
        <v>49</v>
      </c>
      <c r="C10" s="1">
        <v>6</v>
      </c>
      <c r="D10" s="15">
        <v>0.2</v>
      </c>
      <c r="E10" s="15">
        <v>3.5</v>
      </c>
      <c r="F10" s="1">
        <v>3.3</v>
      </c>
      <c r="G10" s="3">
        <v>11.5</v>
      </c>
      <c r="H10" s="1">
        <v>8.0000000000000002E-3</v>
      </c>
      <c r="I10" s="1">
        <v>0.114</v>
      </c>
      <c r="J10" s="1">
        <v>0.13300000000000001</v>
      </c>
      <c r="K10" s="15" t="s">
        <v>58</v>
      </c>
      <c r="L10" s="1" t="s">
        <v>57</v>
      </c>
      <c r="M10" s="1">
        <v>0.95599999999999996</v>
      </c>
      <c r="N10" s="15" t="s">
        <v>56</v>
      </c>
      <c r="O10" s="1">
        <v>0.95</v>
      </c>
      <c r="P10" s="1" t="s">
        <v>55</v>
      </c>
      <c r="Q10" s="1">
        <v>0.95</v>
      </c>
      <c r="R10" s="3">
        <v>10.79</v>
      </c>
      <c r="S10" s="3">
        <v>0.8</v>
      </c>
      <c r="T10" s="1">
        <v>6.9000000000000006E-2</v>
      </c>
      <c r="U10" s="1">
        <v>0.11600000000000001</v>
      </c>
      <c r="V10" s="1">
        <v>0.26</v>
      </c>
    </row>
    <row r="11" spans="1:23" s="14" customFormat="1" x14ac:dyDescent="0.25">
      <c r="A11" s="19" t="s">
        <v>54</v>
      </c>
      <c r="B11" s="19" t="s">
        <v>49</v>
      </c>
      <c r="C11" s="16">
        <v>4</v>
      </c>
      <c r="D11" s="16">
        <v>2.6</v>
      </c>
      <c r="E11" s="16">
        <v>3</v>
      </c>
      <c r="F11" s="16">
        <v>3.2</v>
      </c>
      <c r="G11" s="20">
        <v>9.5500000000000007</v>
      </c>
      <c r="H11" s="16">
        <v>0.03</v>
      </c>
      <c r="I11" s="16">
        <v>8.2000000000000003E-2</v>
      </c>
      <c r="J11" s="16">
        <v>0.188</v>
      </c>
      <c r="K11" s="16" t="s">
        <v>53</v>
      </c>
      <c r="L11" s="16" t="s">
        <v>52</v>
      </c>
      <c r="M11" s="16">
        <v>0.95399999999999996</v>
      </c>
      <c r="N11" s="16" t="s">
        <v>51</v>
      </c>
      <c r="O11" s="16">
        <v>0.95399999999999996</v>
      </c>
      <c r="P11" s="16" t="s">
        <v>50</v>
      </c>
      <c r="Q11" s="16">
        <v>0.95299999999999996</v>
      </c>
      <c r="R11" s="20">
        <v>9.52</v>
      </c>
      <c r="S11" s="20">
        <v>0.6</v>
      </c>
      <c r="T11" s="16">
        <v>0.114</v>
      </c>
      <c r="U11" s="16">
        <v>0.22800000000000001</v>
      </c>
      <c r="V11" s="16">
        <v>6.7000000000000004E-2</v>
      </c>
    </row>
    <row r="12" spans="1:23" s="14" customFormat="1" x14ac:dyDescent="0.25">
      <c r="A12" s="14" t="s">
        <v>34</v>
      </c>
      <c r="B12" s="14" t="s">
        <v>49</v>
      </c>
      <c r="C12" s="15">
        <v>25</v>
      </c>
      <c r="D12" s="15">
        <v>2.4</v>
      </c>
      <c r="E12" s="15">
        <v>3.9</v>
      </c>
      <c r="F12" s="15">
        <v>2.6</v>
      </c>
      <c r="G12" s="17">
        <v>10.14</v>
      </c>
      <c r="H12" s="15">
        <v>5.0000000000000001E-3</v>
      </c>
      <c r="I12" s="15">
        <v>0.20599999999999999</v>
      </c>
      <c r="J12" s="15">
        <v>0.13300000000000001</v>
      </c>
      <c r="K12" s="15" t="s">
        <v>48</v>
      </c>
      <c r="L12" s="15" t="s">
        <v>47</v>
      </c>
      <c r="M12" s="15">
        <v>0.95299999999999996</v>
      </c>
      <c r="N12" s="15" t="s">
        <v>46</v>
      </c>
      <c r="O12" s="15">
        <v>0.95899999999999996</v>
      </c>
      <c r="P12" s="15" t="s">
        <v>45</v>
      </c>
      <c r="Q12" s="15">
        <v>0.95499999999999996</v>
      </c>
      <c r="R12" s="17">
        <v>10.6</v>
      </c>
      <c r="S12" s="17">
        <v>0.8</v>
      </c>
      <c r="T12" s="15">
        <v>6.2E-2</v>
      </c>
      <c r="U12" s="15">
        <v>8.2000000000000003E-2</v>
      </c>
      <c r="V12" s="15">
        <v>0.76400000000000001</v>
      </c>
    </row>
    <row r="13" spans="1:23" s="14" customFormat="1" x14ac:dyDescent="0.25">
      <c r="A13" s="14" t="s">
        <v>44</v>
      </c>
      <c r="B13" s="14" t="s">
        <v>33</v>
      </c>
      <c r="C13" s="15">
        <v>5</v>
      </c>
      <c r="D13" s="15">
        <v>0.4</v>
      </c>
      <c r="E13" s="15">
        <v>1.5</v>
      </c>
      <c r="F13" s="15">
        <v>2.1</v>
      </c>
      <c r="G13" s="17">
        <v>11.2</v>
      </c>
      <c r="H13" s="15">
        <v>5.0000000000000001E-3</v>
      </c>
      <c r="I13" s="15">
        <v>5.8000000000000003E-2</v>
      </c>
      <c r="J13" s="15">
        <v>7.0000000000000007E-2</v>
      </c>
      <c r="K13" s="15" t="s">
        <v>43</v>
      </c>
      <c r="L13" s="15" t="s">
        <v>42</v>
      </c>
      <c r="M13" s="15">
        <v>0.95099999999999996</v>
      </c>
      <c r="N13" s="15" t="s">
        <v>41</v>
      </c>
      <c r="O13" s="15">
        <v>0.95299999999999996</v>
      </c>
      <c r="P13" s="15" t="s">
        <v>40</v>
      </c>
      <c r="Q13" s="15">
        <v>0.95</v>
      </c>
      <c r="R13" s="17">
        <v>11.12</v>
      </c>
      <c r="S13" s="17">
        <v>1.2</v>
      </c>
      <c r="T13" s="15">
        <v>9.2999999999999999E-2</v>
      </c>
      <c r="U13" s="15">
        <v>5.7000000000000002E-2</v>
      </c>
      <c r="V13" s="15">
        <v>0.77800000000000002</v>
      </c>
    </row>
    <row r="14" spans="1:23" s="14" customFormat="1" x14ac:dyDescent="0.25">
      <c r="A14" s="14" t="s">
        <v>39</v>
      </c>
      <c r="B14" s="14" t="s">
        <v>33</v>
      </c>
      <c r="C14" s="15">
        <v>6</v>
      </c>
      <c r="D14" s="15">
        <v>0.3</v>
      </c>
      <c r="E14" s="15">
        <v>5.2</v>
      </c>
      <c r="F14" s="15">
        <v>2.2000000000000002</v>
      </c>
      <c r="G14" s="17">
        <v>11.44</v>
      </c>
      <c r="H14" s="15">
        <v>1E-3</v>
      </c>
      <c r="I14" s="15">
        <v>0.115</v>
      </c>
      <c r="J14" s="15">
        <v>6.9000000000000006E-2</v>
      </c>
      <c r="K14" s="15" t="s">
        <v>38</v>
      </c>
      <c r="L14" s="15" t="s">
        <v>37</v>
      </c>
      <c r="M14" s="15">
        <v>0.95199999999999996</v>
      </c>
      <c r="N14" s="15" t="s">
        <v>36</v>
      </c>
      <c r="O14" s="15">
        <v>0.95399999999999996</v>
      </c>
      <c r="P14" s="15" t="s">
        <v>35</v>
      </c>
      <c r="Q14" s="15">
        <v>0.95199999999999996</v>
      </c>
      <c r="R14" s="17">
        <v>11.78</v>
      </c>
      <c r="S14" s="17">
        <v>0.74</v>
      </c>
      <c r="T14" s="15">
        <v>3.2000000000000001E-2</v>
      </c>
      <c r="U14" s="15">
        <v>5.1999999999999998E-2</v>
      </c>
      <c r="V14" s="15">
        <v>0.77500000000000002</v>
      </c>
    </row>
    <row r="15" spans="1:23" s="14" customFormat="1" x14ac:dyDescent="0.25">
      <c r="A15" s="14" t="s">
        <v>34</v>
      </c>
      <c r="B15" s="14" t="s">
        <v>33</v>
      </c>
      <c r="C15" s="15">
        <v>14</v>
      </c>
      <c r="D15" s="15">
        <v>0.3</v>
      </c>
      <c r="E15" s="15">
        <v>3.4</v>
      </c>
      <c r="F15" s="15">
        <v>0.6</v>
      </c>
      <c r="G15" s="17">
        <v>11</v>
      </c>
      <c r="H15" s="15">
        <v>1E-3</v>
      </c>
      <c r="I15" s="15">
        <v>0.106</v>
      </c>
      <c r="J15" s="15">
        <v>0.11700000000000001</v>
      </c>
      <c r="K15" s="15" t="s">
        <v>32</v>
      </c>
      <c r="L15" s="15" t="s">
        <v>31</v>
      </c>
      <c r="M15" s="15">
        <v>0.95099999999999996</v>
      </c>
      <c r="N15" s="18" t="s">
        <v>30</v>
      </c>
      <c r="O15" s="15">
        <v>0.95099999999999996</v>
      </c>
      <c r="P15" s="15" t="s">
        <v>29</v>
      </c>
      <c r="Q15" s="15">
        <v>0.95799999999999996</v>
      </c>
      <c r="R15" s="17">
        <v>11.16</v>
      </c>
      <c r="S15" s="17">
        <v>0.69</v>
      </c>
      <c r="T15" s="15">
        <v>3.9E-2</v>
      </c>
      <c r="U15" s="15">
        <v>3.2000000000000001E-2</v>
      </c>
      <c r="V15" s="15">
        <v>1.5820000000000001</v>
      </c>
    </row>
    <row r="16" spans="1:23" s="14" customFormat="1" x14ac:dyDescent="0.25">
      <c r="A16" s="14" t="s">
        <v>28</v>
      </c>
      <c r="B16" s="14" t="s">
        <v>27</v>
      </c>
      <c r="C16" s="15">
        <v>8</v>
      </c>
      <c r="D16" s="15">
        <v>1</v>
      </c>
      <c r="E16" s="15">
        <v>4.7</v>
      </c>
      <c r="F16" s="15">
        <v>3.9</v>
      </c>
      <c r="G16" s="17">
        <v>9.6999999999999993</v>
      </c>
      <c r="H16" s="15">
        <v>6.0000000000000001E-3</v>
      </c>
      <c r="I16" s="15">
        <v>0.126</v>
      </c>
      <c r="J16" s="15">
        <v>0.16200000000000001</v>
      </c>
      <c r="K16" s="15" t="s">
        <v>21</v>
      </c>
      <c r="L16" s="15" t="s">
        <v>26</v>
      </c>
      <c r="M16" s="15">
        <v>0.95199999999999996</v>
      </c>
      <c r="N16" s="15" t="s">
        <v>25</v>
      </c>
      <c r="O16" s="15">
        <v>0.96</v>
      </c>
      <c r="P16" s="15" t="s">
        <v>24</v>
      </c>
      <c r="Q16" s="15">
        <v>0.95899999999999996</v>
      </c>
      <c r="R16" s="17">
        <v>11.06</v>
      </c>
      <c r="S16" s="17">
        <v>0.47</v>
      </c>
      <c r="T16" s="15">
        <v>4.5999999999999999E-2</v>
      </c>
      <c r="U16" s="15">
        <v>9.2999999999999999E-2</v>
      </c>
      <c r="V16" s="15">
        <v>0.64700000000000002</v>
      </c>
    </row>
    <row r="17" spans="1:22" s="14" customFormat="1" x14ac:dyDescent="0.25">
      <c r="A17" s="14" t="s">
        <v>23</v>
      </c>
      <c r="B17" s="14" t="s">
        <v>22</v>
      </c>
      <c r="C17" s="15">
        <v>8</v>
      </c>
      <c r="D17" s="15">
        <v>1.6</v>
      </c>
      <c r="E17" s="15">
        <v>3.2</v>
      </c>
      <c r="F17" s="15">
        <v>1.4</v>
      </c>
      <c r="G17" s="17">
        <v>8.6</v>
      </c>
      <c r="H17" s="15">
        <v>2E-3</v>
      </c>
      <c r="I17" s="15">
        <v>9.8000000000000004E-2</v>
      </c>
      <c r="J17" s="15">
        <v>9.6000000000000002E-2</v>
      </c>
      <c r="K17" s="15" t="s">
        <v>21</v>
      </c>
      <c r="L17" s="15" t="s">
        <v>20</v>
      </c>
      <c r="M17" s="15">
        <v>0.95199999999999996</v>
      </c>
      <c r="N17" s="15" t="s">
        <v>19</v>
      </c>
      <c r="O17" s="15">
        <v>0.96199999999999997</v>
      </c>
      <c r="P17" s="15" t="s">
        <v>18</v>
      </c>
      <c r="Q17" s="15">
        <v>0.95199999999999996</v>
      </c>
      <c r="R17" s="17">
        <v>9.73</v>
      </c>
      <c r="S17" s="17">
        <v>0.59</v>
      </c>
      <c r="T17" s="15">
        <v>4.3999999999999997E-2</v>
      </c>
      <c r="U17" s="15">
        <v>5.8999999999999997E-2</v>
      </c>
      <c r="V17" s="15">
        <v>1.1499999999999999</v>
      </c>
    </row>
    <row r="18" spans="1:22" s="14" customFormat="1" x14ac:dyDescent="0.25">
      <c r="A18" s="14" t="s">
        <v>17</v>
      </c>
      <c r="B18" s="14" t="s">
        <v>16</v>
      </c>
      <c r="C18" s="15">
        <v>17</v>
      </c>
      <c r="D18" s="15">
        <v>2.8</v>
      </c>
      <c r="E18" s="15">
        <v>4.5999999999999996</v>
      </c>
      <c r="F18" s="15">
        <v>1.4</v>
      </c>
      <c r="G18" s="17">
        <v>10.5</v>
      </c>
      <c r="H18" s="21">
        <v>0</v>
      </c>
      <c r="I18" s="15">
        <v>0.16700000000000001</v>
      </c>
      <c r="J18" s="15">
        <v>7.6999999999999999E-2</v>
      </c>
      <c r="K18" s="15" t="s">
        <v>15</v>
      </c>
      <c r="L18" s="15" t="s">
        <v>14</v>
      </c>
      <c r="M18" s="15">
        <v>0.95099999999999996</v>
      </c>
      <c r="N18" s="15" t="s">
        <v>13</v>
      </c>
      <c r="O18" s="15">
        <v>0.95699999999999996</v>
      </c>
      <c r="P18" s="15" t="s">
        <v>12</v>
      </c>
      <c r="Q18" s="15">
        <v>0.95699999999999996</v>
      </c>
      <c r="R18" s="17">
        <v>10.46</v>
      </c>
      <c r="S18" s="17">
        <v>1.4</v>
      </c>
      <c r="T18" s="15">
        <v>2.8000000000000001E-2</v>
      </c>
      <c r="U18" s="15">
        <v>3.2000000000000001E-2</v>
      </c>
      <c r="V18" s="15">
        <v>1.3720000000000001</v>
      </c>
    </row>
    <row r="19" spans="1:22" s="14" customFormat="1" x14ac:dyDescent="0.25">
      <c r="A19" s="14" t="s">
        <v>11</v>
      </c>
      <c r="B19" s="14" t="s">
        <v>10</v>
      </c>
      <c r="C19" s="15">
        <v>8</v>
      </c>
      <c r="D19" s="15">
        <v>0.6</v>
      </c>
      <c r="E19" s="15">
        <v>2.4</v>
      </c>
      <c r="F19" s="15">
        <v>0.8</v>
      </c>
      <c r="G19" s="17">
        <v>9.14</v>
      </c>
      <c r="H19" s="15">
        <v>2E-3</v>
      </c>
      <c r="I19" s="15">
        <v>9.6000000000000002E-2</v>
      </c>
      <c r="J19" s="15">
        <v>0.16</v>
      </c>
      <c r="K19" s="15" t="s">
        <v>9</v>
      </c>
      <c r="L19" s="15" t="s">
        <v>8</v>
      </c>
      <c r="M19" s="15">
        <v>0.95299999999999996</v>
      </c>
      <c r="N19" s="15" t="s">
        <v>7</v>
      </c>
      <c r="O19" s="15">
        <v>0.95899999999999996</v>
      </c>
      <c r="P19" s="15" t="s">
        <v>6</v>
      </c>
      <c r="Q19" s="15">
        <v>0.95199999999999996</v>
      </c>
      <c r="R19" s="17">
        <v>10.76</v>
      </c>
      <c r="S19" s="17">
        <v>1.19</v>
      </c>
      <c r="T19" s="15">
        <v>6.3E-2</v>
      </c>
      <c r="U19" s="15">
        <v>3.9E-2</v>
      </c>
      <c r="V19" s="15">
        <v>1.1399999999999999</v>
      </c>
    </row>
    <row r="20" spans="1:22" s="14" customFormat="1" x14ac:dyDescent="0.25">
      <c r="A20" s="14" t="s">
        <v>5</v>
      </c>
      <c r="B20" s="14" t="s">
        <v>4</v>
      </c>
      <c r="C20" s="15">
        <v>8</v>
      </c>
      <c r="D20" s="15">
        <v>0.8</v>
      </c>
      <c r="E20" s="15">
        <v>1.7</v>
      </c>
      <c r="F20" s="15">
        <v>3.3</v>
      </c>
      <c r="G20" s="17">
        <v>10.199999999999999</v>
      </c>
      <c r="H20" s="15">
        <v>1.9E-2</v>
      </c>
      <c r="I20" s="15">
        <v>6.9000000000000006E-2</v>
      </c>
      <c r="J20" s="15">
        <v>0.20100000000000001</v>
      </c>
      <c r="K20" s="15" t="s">
        <v>3</v>
      </c>
      <c r="L20" s="15" t="s">
        <v>2</v>
      </c>
      <c r="M20" s="15">
        <v>0.95599999999999996</v>
      </c>
      <c r="N20" s="15" t="s">
        <v>1</v>
      </c>
      <c r="O20" s="15">
        <v>0.95099999999999996</v>
      </c>
      <c r="P20" s="15" t="s">
        <v>0</v>
      </c>
      <c r="Q20" s="15">
        <v>0.95799999999999996</v>
      </c>
      <c r="R20" s="17">
        <v>10.26</v>
      </c>
      <c r="S20" s="17">
        <v>0.9</v>
      </c>
      <c r="T20" s="15">
        <v>9.0999999999999998E-2</v>
      </c>
      <c r="U20" s="15">
        <v>0.186</v>
      </c>
      <c r="V20" s="15">
        <v>0.51200000000000001</v>
      </c>
    </row>
    <row r="22" spans="1:22" x14ac:dyDescent="0.25">
      <c r="A22" s="1"/>
      <c r="S22" s="1"/>
      <c r="T22" s="1"/>
    </row>
    <row r="23" spans="1:22" x14ac:dyDescent="0.25">
      <c r="S23" s="1"/>
      <c r="T23" s="1"/>
      <c r="U23" s="2"/>
    </row>
    <row r="24" spans="1:22" x14ac:dyDescent="0.25">
      <c r="S24" s="1"/>
      <c r="T24" s="1"/>
    </row>
    <row r="25" spans="1:22" x14ac:dyDescent="0.25">
      <c r="S25" s="1"/>
      <c r="T25" s="1"/>
    </row>
    <row r="26" spans="1:22" x14ac:dyDescent="0.25">
      <c r="S26" s="1"/>
      <c r="T26" s="1"/>
    </row>
    <row r="27" spans="1:22" x14ac:dyDescent="0.25">
      <c r="S27" s="1"/>
      <c r="T27" s="1"/>
    </row>
    <row r="28" spans="1:22" x14ac:dyDescent="0.25">
      <c r="A28" s="4"/>
      <c r="S28" s="1"/>
      <c r="T28" s="1"/>
    </row>
    <row r="29" spans="1:22" x14ac:dyDescent="0.25">
      <c r="S29" s="1"/>
      <c r="T29" s="1"/>
    </row>
    <row r="30" spans="1:22" x14ac:dyDescent="0.25">
      <c r="S30" s="1"/>
      <c r="T30" s="1"/>
    </row>
    <row r="31" spans="1:22" x14ac:dyDescent="0.25">
      <c r="S31" s="1"/>
      <c r="T31" s="1"/>
    </row>
    <row r="32" spans="1:22" x14ac:dyDescent="0.25">
      <c r="S32" s="1"/>
      <c r="T32" s="1"/>
    </row>
    <row r="33" spans="19:20" x14ac:dyDescent="0.25">
      <c r="S33" s="1"/>
      <c r="T33" s="1"/>
    </row>
  </sheetData>
  <mergeCells count="5">
    <mergeCell ref="D4:G4"/>
    <mergeCell ref="H4:J4"/>
    <mergeCell ref="K4:Q4"/>
    <mergeCell ref="R4:S4"/>
    <mergeCell ref="T4:U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9DCDE-4160-4C93-848B-7DCA640EB51F}">
  <dimension ref="A1:AA86"/>
  <sheetViews>
    <sheetView workbookViewId="0"/>
  </sheetViews>
  <sheetFormatPr defaultRowHeight="15" x14ac:dyDescent="0.25"/>
  <cols>
    <col min="1" max="1" width="13.42578125" bestFit="1" customWidth="1"/>
    <col min="2" max="2" width="30.5703125" bestFit="1" customWidth="1"/>
    <col min="8" max="8" width="10.7109375" bestFit="1" customWidth="1"/>
    <col min="10" max="10" width="10.42578125" bestFit="1" customWidth="1"/>
    <col min="11" max="13" width="9.140625" style="1"/>
    <col min="14" max="14" width="16.7109375" style="1" bestFit="1" customWidth="1"/>
    <col min="20" max="20" width="9.42578125" bestFit="1" customWidth="1"/>
    <col min="26" max="26" width="11" customWidth="1"/>
  </cols>
  <sheetData>
    <row r="1" spans="1:20" x14ac:dyDescent="0.25">
      <c r="A1" s="7" t="s">
        <v>928</v>
      </c>
    </row>
    <row r="2" spans="1:20" x14ac:dyDescent="0.25">
      <c r="A2" s="58" t="s">
        <v>929</v>
      </c>
    </row>
    <row r="4" spans="1:20" s="7" customFormat="1" x14ac:dyDescent="0.25">
      <c r="A4" s="7" t="s">
        <v>96</v>
      </c>
      <c r="B4" s="7" t="s">
        <v>90</v>
      </c>
      <c r="C4" s="7" t="s">
        <v>97</v>
      </c>
      <c r="D4" s="7" t="s">
        <v>89</v>
      </c>
      <c r="E4" s="7" t="s">
        <v>98</v>
      </c>
      <c r="G4" s="7" t="s">
        <v>99</v>
      </c>
      <c r="H4" s="7" t="s">
        <v>100</v>
      </c>
      <c r="I4" s="7" t="s">
        <v>101</v>
      </c>
      <c r="J4" s="7" t="s">
        <v>102</v>
      </c>
      <c r="K4" s="8" t="s">
        <v>103</v>
      </c>
      <c r="L4" s="8" t="s">
        <v>104</v>
      </c>
      <c r="M4" s="8"/>
      <c r="N4" s="8"/>
      <c r="O4" s="7" t="s">
        <v>105</v>
      </c>
      <c r="P4" s="7" t="s">
        <v>106</v>
      </c>
      <c r="Q4" s="7" t="s">
        <v>107</v>
      </c>
      <c r="R4" s="7" t="s">
        <v>108</v>
      </c>
      <c r="S4" s="7" t="s">
        <v>109</v>
      </c>
      <c r="T4" s="7" t="s">
        <v>110</v>
      </c>
    </row>
    <row r="5" spans="1:20" x14ac:dyDescent="0.25">
      <c r="A5" t="s">
        <v>118</v>
      </c>
      <c r="B5" t="s">
        <v>119</v>
      </c>
      <c r="C5" t="s">
        <v>39</v>
      </c>
      <c r="D5" t="s">
        <v>111</v>
      </c>
      <c r="E5" t="s">
        <v>112</v>
      </c>
      <c r="H5" t="s">
        <v>113</v>
      </c>
      <c r="I5" t="s">
        <v>114</v>
      </c>
      <c r="L5" s="1" t="s">
        <v>120</v>
      </c>
    </row>
    <row r="6" spans="1:20" x14ac:dyDescent="0.25">
      <c r="G6" s="1">
        <v>1</v>
      </c>
      <c r="H6" s="14" t="s">
        <v>115</v>
      </c>
      <c r="J6" t="s">
        <v>121</v>
      </c>
      <c r="K6" s="1" t="s">
        <v>122</v>
      </c>
      <c r="L6" s="1">
        <v>2.5</v>
      </c>
      <c r="M6" s="1">
        <v>3.5</v>
      </c>
      <c r="N6" s="3">
        <f>(L6+M6)/2</f>
        <v>3</v>
      </c>
      <c r="O6">
        <v>42.97</v>
      </c>
      <c r="P6">
        <v>15.75</v>
      </c>
      <c r="Q6">
        <v>3.18</v>
      </c>
      <c r="R6">
        <v>-18.61</v>
      </c>
      <c r="S6">
        <v>11.59</v>
      </c>
      <c r="T6">
        <v>24.6</v>
      </c>
    </row>
    <row r="7" spans="1:20" x14ac:dyDescent="0.25">
      <c r="G7" s="1">
        <v>2</v>
      </c>
      <c r="H7" s="14" t="s">
        <v>115</v>
      </c>
      <c r="J7" t="s">
        <v>123</v>
      </c>
      <c r="K7" s="1" t="s">
        <v>122</v>
      </c>
      <c r="L7" s="1">
        <v>3.5</v>
      </c>
      <c r="M7" s="1">
        <v>4.5</v>
      </c>
      <c r="N7" s="3">
        <f t="shared" ref="N7:N70" si="0">(L7+M7)/2</f>
        <v>4</v>
      </c>
      <c r="O7">
        <v>42.79</v>
      </c>
      <c r="P7">
        <v>15.66</v>
      </c>
      <c r="Q7">
        <v>3.19</v>
      </c>
      <c r="R7">
        <v>-18.79</v>
      </c>
      <c r="S7">
        <v>11.48</v>
      </c>
      <c r="T7">
        <v>21.4</v>
      </c>
    </row>
    <row r="8" spans="1:20" x14ac:dyDescent="0.25">
      <c r="G8" s="1">
        <v>3</v>
      </c>
      <c r="H8" s="14" t="s">
        <v>115</v>
      </c>
      <c r="J8" t="s">
        <v>124</v>
      </c>
      <c r="K8" s="1" t="s">
        <v>122</v>
      </c>
      <c r="L8" s="1">
        <v>4.5</v>
      </c>
      <c r="M8" s="1">
        <v>5.5</v>
      </c>
      <c r="N8" s="3">
        <f t="shared" si="0"/>
        <v>5</v>
      </c>
      <c r="O8">
        <v>42.66</v>
      </c>
      <c r="P8">
        <v>15.64</v>
      </c>
      <c r="Q8">
        <v>3.18</v>
      </c>
      <c r="R8">
        <v>-18.3</v>
      </c>
      <c r="S8">
        <v>11.62</v>
      </c>
      <c r="T8">
        <v>21.6</v>
      </c>
    </row>
    <row r="9" spans="1:20" x14ac:dyDescent="0.25">
      <c r="G9" s="1">
        <v>4</v>
      </c>
      <c r="H9" s="14" t="s">
        <v>115</v>
      </c>
      <c r="J9" t="s">
        <v>125</v>
      </c>
      <c r="K9" s="1" t="s">
        <v>122</v>
      </c>
      <c r="L9" s="1">
        <v>5.5</v>
      </c>
      <c r="M9" s="1">
        <v>6.5</v>
      </c>
      <c r="N9" s="3">
        <f t="shared" si="0"/>
        <v>6</v>
      </c>
      <c r="O9">
        <v>41.39</v>
      </c>
      <c r="P9">
        <v>15.13</v>
      </c>
      <c r="Q9">
        <v>3.19</v>
      </c>
      <c r="R9">
        <v>-17.8</v>
      </c>
      <c r="S9">
        <v>11.43</v>
      </c>
      <c r="T9">
        <v>19.100000000000001</v>
      </c>
    </row>
    <row r="10" spans="1:20" x14ac:dyDescent="0.25">
      <c r="G10" s="1">
        <v>5</v>
      </c>
      <c r="H10" s="14" t="s">
        <v>115</v>
      </c>
      <c r="J10" t="s">
        <v>126</v>
      </c>
      <c r="K10" s="1" t="s">
        <v>122</v>
      </c>
      <c r="L10" s="1">
        <v>6.5</v>
      </c>
      <c r="M10" s="1">
        <v>7.5</v>
      </c>
      <c r="N10" s="3">
        <f t="shared" si="0"/>
        <v>7</v>
      </c>
      <c r="O10">
        <v>43.07</v>
      </c>
      <c r="P10">
        <v>15.64</v>
      </c>
      <c r="Q10">
        <v>3.21</v>
      </c>
      <c r="R10">
        <v>-17.739999999999998</v>
      </c>
      <c r="S10">
        <v>11.53</v>
      </c>
      <c r="T10">
        <v>13.1</v>
      </c>
    </row>
    <row r="11" spans="1:20" x14ac:dyDescent="0.25">
      <c r="G11" s="1">
        <v>6</v>
      </c>
      <c r="H11" s="14" t="s">
        <v>117</v>
      </c>
      <c r="J11" t="s">
        <v>127</v>
      </c>
      <c r="K11" s="1" t="s">
        <v>122</v>
      </c>
      <c r="L11" s="1">
        <v>7.5</v>
      </c>
      <c r="M11" s="1">
        <f>7.5+1.6</f>
        <v>9.1</v>
      </c>
      <c r="N11" s="3">
        <f t="shared" si="0"/>
        <v>8.3000000000000007</v>
      </c>
      <c r="O11">
        <v>43.78</v>
      </c>
      <c r="P11">
        <v>15.93</v>
      </c>
      <c r="Q11">
        <v>3.21</v>
      </c>
      <c r="R11">
        <v>-17.87</v>
      </c>
      <c r="S11">
        <v>11.88</v>
      </c>
      <c r="T11">
        <v>23.9</v>
      </c>
    </row>
    <row r="12" spans="1:20" x14ac:dyDescent="0.25">
      <c r="G12" s="1">
        <v>7</v>
      </c>
      <c r="H12" s="14" t="s">
        <v>117</v>
      </c>
      <c r="J12" t="s">
        <v>128</v>
      </c>
      <c r="K12" s="1" t="s">
        <v>122</v>
      </c>
      <c r="L12" s="1">
        <v>9.1</v>
      </c>
      <c r="M12" s="1">
        <f>9.1+1.6</f>
        <v>10.7</v>
      </c>
      <c r="N12" s="3">
        <f t="shared" si="0"/>
        <v>9.8999999999999986</v>
      </c>
      <c r="O12">
        <v>43.67</v>
      </c>
      <c r="P12">
        <v>15.91</v>
      </c>
      <c r="Q12">
        <v>3.2</v>
      </c>
      <c r="R12">
        <v>-18.059999999999999</v>
      </c>
      <c r="S12">
        <v>12.25</v>
      </c>
      <c r="T12">
        <v>14.6</v>
      </c>
    </row>
    <row r="13" spans="1:20" x14ac:dyDescent="0.25">
      <c r="G13" s="1">
        <v>8</v>
      </c>
      <c r="H13" s="14" t="s">
        <v>117</v>
      </c>
      <c r="J13" t="s">
        <v>129</v>
      </c>
      <c r="K13" s="1" t="s">
        <v>122</v>
      </c>
      <c r="L13" s="1">
        <v>10.7</v>
      </c>
      <c r="M13" s="1">
        <f>10.7+1.6</f>
        <v>12.299999999999999</v>
      </c>
      <c r="N13" s="3">
        <f t="shared" si="0"/>
        <v>11.5</v>
      </c>
      <c r="O13">
        <v>43.31</v>
      </c>
      <c r="P13">
        <v>15.77</v>
      </c>
      <c r="Q13">
        <v>3.2</v>
      </c>
      <c r="R13">
        <v>-18.11</v>
      </c>
      <c r="S13">
        <v>12.53</v>
      </c>
      <c r="T13">
        <v>20.399999999999999</v>
      </c>
    </row>
    <row r="14" spans="1:20" x14ac:dyDescent="0.25">
      <c r="G14" s="1">
        <v>9</v>
      </c>
      <c r="H14" s="14" t="s">
        <v>117</v>
      </c>
      <c r="J14" t="s">
        <v>130</v>
      </c>
      <c r="K14" s="1" t="s">
        <v>122</v>
      </c>
      <c r="L14" s="1">
        <v>12.3</v>
      </c>
      <c r="M14" s="1">
        <f>12.3+1.6</f>
        <v>13.9</v>
      </c>
      <c r="N14" s="3">
        <f t="shared" si="0"/>
        <v>13.100000000000001</v>
      </c>
      <c r="O14">
        <v>42.71</v>
      </c>
      <c r="P14">
        <v>15.55</v>
      </c>
      <c r="Q14">
        <v>3.2</v>
      </c>
      <c r="R14">
        <v>-18.09</v>
      </c>
      <c r="S14">
        <v>12.57</v>
      </c>
      <c r="T14">
        <v>15.4</v>
      </c>
    </row>
    <row r="15" spans="1:20" x14ac:dyDescent="0.25">
      <c r="G15" s="1">
        <v>10</v>
      </c>
      <c r="H15" s="14" t="s">
        <v>117</v>
      </c>
      <c r="J15" t="s">
        <v>131</v>
      </c>
      <c r="K15" s="1" t="s">
        <v>122</v>
      </c>
      <c r="L15" s="1">
        <v>13.9</v>
      </c>
      <c r="M15" s="1">
        <f>13.9+1.6</f>
        <v>15.5</v>
      </c>
      <c r="N15" s="3">
        <f t="shared" si="0"/>
        <v>14.7</v>
      </c>
      <c r="O15">
        <v>42.89</v>
      </c>
      <c r="P15">
        <v>15.5</v>
      </c>
      <c r="Q15">
        <v>3.23</v>
      </c>
      <c r="R15">
        <v>-18.14</v>
      </c>
      <c r="S15">
        <v>12.64</v>
      </c>
      <c r="T15">
        <v>7.8</v>
      </c>
    </row>
    <row r="16" spans="1:20" x14ac:dyDescent="0.25">
      <c r="A16" t="s">
        <v>132</v>
      </c>
      <c r="B16" t="s">
        <v>119</v>
      </c>
      <c r="C16" t="s">
        <v>39</v>
      </c>
      <c r="D16" t="s">
        <v>111</v>
      </c>
      <c r="E16" t="s">
        <v>133</v>
      </c>
      <c r="H16" s="14" t="s">
        <v>134</v>
      </c>
      <c r="I16" t="s">
        <v>114</v>
      </c>
      <c r="L16" s="1" t="s">
        <v>120</v>
      </c>
    </row>
    <row r="17" spans="1:27" x14ac:dyDescent="0.25">
      <c r="G17" s="1">
        <v>1</v>
      </c>
      <c r="H17" s="14" t="s">
        <v>115</v>
      </c>
      <c r="J17" t="s">
        <v>135</v>
      </c>
      <c r="K17" s="1" t="s">
        <v>116</v>
      </c>
      <c r="L17" s="1">
        <v>0</v>
      </c>
      <c r="M17" s="1">
        <v>0.8</v>
      </c>
      <c r="N17" s="3">
        <f t="shared" si="0"/>
        <v>0.4</v>
      </c>
      <c r="O17">
        <v>42.32</v>
      </c>
      <c r="P17">
        <v>15.37</v>
      </c>
      <c r="Q17">
        <v>3.21</v>
      </c>
      <c r="R17">
        <v>-18.61</v>
      </c>
      <c r="S17">
        <v>10.87</v>
      </c>
      <c r="T17">
        <v>36.200000000000003</v>
      </c>
    </row>
    <row r="18" spans="1:27" x14ac:dyDescent="0.25">
      <c r="G18" s="1">
        <v>2</v>
      </c>
      <c r="H18" s="14" t="s">
        <v>115</v>
      </c>
      <c r="J18" t="s">
        <v>136</v>
      </c>
      <c r="K18" s="1" t="s">
        <v>116</v>
      </c>
      <c r="L18" s="1">
        <v>0.8</v>
      </c>
      <c r="M18" s="1">
        <v>1.6</v>
      </c>
      <c r="N18" s="3">
        <f t="shared" si="0"/>
        <v>1.2000000000000002</v>
      </c>
      <c r="O18">
        <v>43.16</v>
      </c>
      <c r="P18">
        <v>15.81</v>
      </c>
      <c r="Q18">
        <v>3.18</v>
      </c>
      <c r="R18">
        <v>-18.7</v>
      </c>
      <c r="S18">
        <v>10.050000000000001</v>
      </c>
      <c r="T18">
        <v>32.6</v>
      </c>
      <c r="AA18" s="9"/>
    </row>
    <row r="19" spans="1:27" x14ac:dyDescent="0.25">
      <c r="G19" s="1">
        <v>3</v>
      </c>
      <c r="H19" s="14" t="s">
        <v>115</v>
      </c>
      <c r="J19" t="s">
        <v>137</v>
      </c>
      <c r="K19" s="1" t="s">
        <v>116</v>
      </c>
      <c r="L19" s="1">
        <v>1.6</v>
      </c>
      <c r="M19" s="1">
        <f>1.6+0.8</f>
        <v>2.4000000000000004</v>
      </c>
      <c r="N19" s="3">
        <f t="shared" si="0"/>
        <v>2</v>
      </c>
      <c r="O19">
        <v>43.46</v>
      </c>
      <c r="P19">
        <v>15.94</v>
      </c>
      <c r="Q19">
        <v>3.18</v>
      </c>
      <c r="R19">
        <v>-17.32</v>
      </c>
      <c r="S19">
        <v>10.5</v>
      </c>
      <c r="T19">
        <v>24.8</v>
      </c>
    </row>
    <row r="20" spans="1:27" x14ac:dyDescent="0.25">
      <c r="G20" s="1">
        <v>4</v>
      </c>
      <c r="H20" s="14" t="s">
        <v>115</v>
      </c>
      <c r="J20" t="s">
        <v>138</v>
      </c>
      <c r="K20" s="1" t="s">
        <v>116</v>
      </c>
      <c r="L20" s="1">
        <v>2.4</v>
      </c>
      <c r="M20" s="1">
        <f>2.4+0.8</f>
        <v>3.2</v>
      </c>
      <c r="N20" s="3">
        <f t="shared" si="0"/>
        <v>2.8</v>
      </c>
      <c r="O20">
        <v>43.66</v>
      </c>
      <c r="P20">
        <v>16.04</v>
      </c>
      <c r="Q20">
        <v>3.18</v>
      </c>
      <c r="R20">
        <v>-16.52</v>
      </c>
      <c r="S20">
        <v>11.02</v>
      </c>
      <c r="T20">
        <v>27.8</v>
      </c>
    </row>
    <row r="21" spans="1:27" x14ac:dyDescent="0.25">
      <c r="G21" s="1">
        <v>5</v>
      </c>
      <c r="H21" s="14" t="s">
        <v>115</v>
      </c>
      <c r="J21" t="s">
        <v>139</v>
      </c>
      <c r="K21" s="1" t="s">
        <v>116</v>
      </c>
      <c r="L21" s="1">
        <v>3.2</v>
      </c>
      <c r="M21" s="1">
        <f>3.2+0.8</f>
        <v>4</v>
      </c>
      <c r="N21" s="3">
        <f t="shared" si="0"/>
        <v>3.6</v>
      </c>
      <c r="O21">
        <v>43.4</v>
      </c>
      <c r="P21">
        <v>15.78</v>
      </c>
      <c r="Q21">
        <v>3.21</v>
      </c>
      <c r="R21">
        <v>-16.260000000000002</v>
      </c>
      <c r="S21">
        <v>10.6</v>
      </c>
      <c r="T21">
        <v>13.2</v>
      </c>
    </row>
    <row r="22" spans="1:27" x14ac:dyDescent="0.25">
      <c r="G22" s="1">
        <v>6</v>
      </c>
      <c r="H22" s="14" t="s">
        <v>117</v>
      </c>
      <c r="J22" t="s">
        <v>140</v>
      </c>
      <c r="K22" s="1" t="s">
        <v>116</v>
      </c>
      <c r="L22" s="1">
        <v>4</v>
      </c>
      <c r="M22" s="1">
        <v>5.2</v>
      </c>
      <c r="N22" s="3">
        <f t="shared" si="0"/>
        <v>4.5999999999999996</v>
      </c>
      <c r="O22">
        <v>43.59</v>
      </c>
      <c r="P22">
        <v>15.72</v>
      </c>
      <c r="Q22">
        <v>3.23</v>
      </c>
      <c r="R22">
        <v>-15.4</v>
      </c>
      <c r="S22">
        <v>10.32</v>
      </c>
      <c r="T22">
        <v>16.7</v>
      </c>
    </row>
    <row r="23" spans="1:27" x14ac:dyDescent="0.25">
      <c r="G23" s="1">
        <v>7</v>
      </c>
      <c r="H23" s="14" t="s">
        <v>117</v>
      </c>
      <c r="J23" t="s">
        <v>141</v>
      </c>
      <c r="K23" s="1" t="s">
        <v>116</v>
      </c>
      <c r="L23" s="1">
        <v>5.2</v>
      </c>
      <c r="M23" s="1">
        <f>5.2+1.2</f>
        <v>6.4</v>
      </c>
      <c r="N23" s="3">
        <f t="shared" si="0"/>
        <v>5.8000000000000007</v>
      </c>
      <c r="O23">
        <v>42.97</v>
      </c>
      <c r="P23">
        <v>15.64</v>
      </c>
      <c r="Q23">
        <v>3.21</v>
      </c>
      <c r="R23">
        <v>-16.149999999999999</v>
      </c>
      <c r="S23">
        <v>10.18</v>
      </c>
      <c r="T23">
        <v>17.8</v>
      </c>
    </row>
    <row r="24" spans="1:27" x14ac:dyDescent="0.25">
      <c r="G24" s="1">
        <v>8</v>
      </c>
      <c r="H24" s="14" t="s">
        <v>117</v>
      </c>
      <c r="J24" t="s">
        <v>142</v>
      </c>
      <c r="K24" s="1" t="s">
        <v>116</v>
      </c>
      <c r="L24" s="1">
        <v>6.4</v>
      </c>
      <c r="M24" s="1">
        <f>6.4+1.2</f>
        <v>7.6000000000000005</v>
      </c>
      <c r="N24" s="3">
        <f t="shared" si="0"/>
        <v>7</v>
      </c>
      <c r="O24">
        <v>43.77</v>
      </c>
      <c r="P24">
        <v>15.95</v>
      </c>
      <c r="Q24">
        <v>3.2</v>
      </c>
      <c r="R24">
        <v>-17.100000000000001</v>
      </c>
      <c r="S24">
        <v>10.3</v>
      </c>
      <c r="T24">
        <v>12.3</v>
      </c>
    </row>
    <row r="25" spans="1:27" x14ac:dyDescent="0.25">
      <c r="G25" s="1">
        <v>9</v>
      </c>
      <c r="H25" s="14" t="s">
        <v>117</v>
      </c>
      <c r="J25" t="s">
        <v>143</v>
      </c>
      <c r="K25" s="1" t="s">
        <v>116</v>
      </c>
      <c r="L25" s="1">
        <v>7.6</v>
      </c>
      <c r="M25" s="1">
        <f>7.6+1.2</f>
        <v>8.7999999999999989</v>
      </c>
      <c r="N25" s="3">
        <f t="shared" si="0"/>
        <v>8.1999999999999993</v>
      </c>
      <c r="O25">
        <v>42.98</v>
      </c>
      <c r="P25">
        <v>15.55</v>
      </c>
      <c r="Q25">
        <v>3.22</v>
      </c>
      <c r="R25">
        <v>-17.61</v>
      </c>
      <c r="S25">
        <v>10.59</v>
      </c>
      <c r="T25">
        <v>17.2</v>
      </c>
    </row>
    <row r="26" spans="1:27" x14ac:dyDescent="0.25">
      <c r="G26" s="1">
        <v>10</v>
      </c>
      <c r="H26" s="14" t="s">
        <v>117</v>
      </c>
      <c r="J26" t="s">
        <v>144</v>
      </c>
      <c r="K26" s="1" t="s">
        <v>116</v>
      </c>
      <c r="L26" s="1">
        <v>8.8000000000000007</v>
      </c>
      <c r="M26" s="1">
        <f>8.8+1.2</f>
        <v>10</v>
      </c>
      <c r="N26" s="3">
        <f t="shared" si="0"/>
        <v>9.4</v>
      </c>
      <c r="O26">
        <v>43.04</v>
      </c>
      <c r="P26">
        <v>15.63</v>
      </c>
      <c r="Q26">
        <v>3.21</v>
      </c>
      <c r="R26">
        <v>-18.329999999999998</v>
      </c>
      <c r="S26">
        <v>10.42</v>
      </c>
      <c r="T26">
        <v>48.9</v>
      </c>
    </row>
    <row r="27" spans="1:27" x14ac:dyDescent="0.25">
      <c r="G27" s="1">
        <v>11</v>
      </c>
      <c r="H27" s="14" t="s">
        <v>117</v>
      </c>
      <c r="J27" t="s">
        <v>145</v>
      </c>
      <c r="K27" s="1" t="s">
        <v>116</v>
      </c>
      <c r="L27" s="1">
        <v>10</v>
      </c>
      <c r="M27" s="1">
        <v>11.2</v>
      </c>
      <c r="N27" s="3">
        <f t="shared" si="0"/>
        <v>10.6</v>
      </c>
      <c r="O27">
        <v>39.92</v>
      </c>
      <c r="P27">
        <v>14.39</v>
      </c>
      <c r="Q27">
        <v>3.24</v>
      </c>
      <c r="R27">
        <v>-18.77</v>
      </c>
      <c r="S27">
        <v>10.44</v>
      </c>
      <c r="T27">
        <v>27.5</v>
      </c>
    </row>
    <row r="28" spans="1:27" x14ac:dyDescent="0.25">
      <c r="G28" s="1">
        <v>12</v>
      </c>
      <c r="H28" s="14" t="s">
        <v>117</v>
      </c>
      <c r="J28" t="s">
        <v>146</v>
      </c>
      <c r="K28" s="1" t="s">
        <v>116</v>
      </c>
      <c r="L28" s="1">
        <v>11.2</v>
      </c>
      <c r="M28" s="1">
        <f>11.2+1.2</f>
        <v>12.399999999999999</v>
      </c>
      <c r="N28" s="3">
        <f t="shared" si="0"/>
        <v>11.799999999999999</v>
      </c>
      <c r="O28">
        <v>43.22</v>
      </c>
      <c r="P28">
        <v>15.69</v>
      </c>
      <c r="Q28">
        <v>3.21</v>
      </c>
      <c r="R28">
        <v>-18.55</v>
      </c>
      <c r="S28">
        <v>11.12</v>
      </c>
      <c r="T28">
        <v>50.5</v>
      </c>
    </row>
    <row r="29" spans="1:27" x14ac:dyDescent="0.25">
      <c r="A29" t="s">
        <v>147</v>
      </c>
      <c r="B29" s="10" t="s">
        <v>148</v>
      </c>
      <c r="C29" s="11" t="s">
        <v>44</v>
      </c>
      <c r="D29" t="s">
        <v>111</v>
      </c>
      <c r="E29" t="s">
        <v>112</v>
      </c>
      <c r="H29" s="14" t="s">
        <v>149</v>
      </c>
      <c r="I29" t="s">
        <v>114</v>
      </c>
      <c r="J29" t="s">
        <v>147</v>
      </c>
      <c r="K29" s="1" t="s">
        <v>122</v>
      </c>
      <c r="L29" s="1" t="s">
        <v>120</v>
      </c>
    </row>
    <row r="30" spans="1:27" x14ac:dyDescent="0.25">
      <c r="G30" s="1">
        <v>1</v>
      </c>
      <c r="H30" s="14" t="s">
        <v>115</v>
      </c>
      <c r="J30" t="s">
        <v>150</v>
      </c>
      <c r="K30" s="1" t="s">
        <v>122</v>
      </c>
      <c r="L30" s="3">
        <v>3.5</v>
      </c>
      <c r="M30" s="3">
        <v>3.9</v>
      </c>
      <c r="N30" s="3">
        <f t="shared" si="0"/>
        <v>3.7</v>
      </c>
      <c r="O30">
        <v>42.8</v>
      </c>
      <c r="P30">
        <v>15.7</v>
      </c>
      <c r="Q30">
        <v>3.2</v>
      </c>
      <c r="R30">
        <v>-18.7</v>
      </c>
      <c r="S30">
        <v>11.3</v>
      </c>
      <c r="T30">
        <v>69</v>
      </c>
      <c r="AA30" s="12"/>
    </row>
    <row r="31" spans="1:27" x14ac:dyDescent="0.25">
      <c r="G31" s="1">
        <v>2</v>
      </c>
      <c r="H31" s="14" t="s">
        <v>115</v>
      </c>
      <c r="J31" t="s">
        <v>151</v>
      </c>
      <c r="K31" s="1" t="s">
        <v>122</v>
      </c>
      <c r="L31" s="3">
        <v>3.9</v>
      </c>
      <c r="M31" s="3">
        <f>3.9+0.43</f>
        <v>4.33</v>
      </c>
      <c r="N31" s="3">
        <f t="shared" si="0"/>
        <v>4.1150000000000002</v>
      </c>
      <c r="O31">
        <v>44</v>
      </c>
      <c r="P31">
        <v>16.100000000000001</v>
      </c>
      <c r="Q31">
        <v>3.2</v>
      </c>
      <c r="R31">
        <v>-19</v>
      </c>
      <c r="S31">
        <v>11.1</v>
      </c>
      <c r="T31">
        <v>45.3</v>
      </c>
      <c r="AA31" s="12"/>
    </row>
    <row r="32" spans="1:27" x14ac:dyDescent="0.25">
      <c r="G32" s="1">
        <v>3</v>
      </c>
      <c r="H32" s="14" t="s">
        <v>115</v>
      </c>
      <c r="J32" t="s">
        <v>152</v>
      </c>
      <c r="K32" s="1" t="s">
        <v>122</v>
      </c>
      <c r="L32" s="3">
        <v>4.33</v>
      </c>
      <c r="M32" s="3">
        <f>4.33+0.43</f>
        <v>4.76</v>
      </c>
      <c r="N32" s="3">
        <f t="shared" si="0"/>
        <v>4.5449999999999999</v>
      </c>
      <c r="O32">
        <v>43.7</v>
      </c>
      <c r="P32">
        <v>16</v>
      </c>
      <c r="Q32">
        <v>3.2</v>
      </c>
      <c r="R32">
        <v>-18.899999999999999</v>
      </c>
      <c r="S32">
        <v>10.8</v>
      </c>
      <c r="T32">
        <v>41.1</v>
      </c>
    </row>
    <row r="33" spans="1:27" x14ac:dyDescent="0.25">
      <c r="G33" s="1">
        <v>4</v>
      </c>
      <c r="H33" s="14" t="s">
        <v>115</v>
      </c>
      <c r="J33" t="s">
        <v>153</v>
      </c>
      <c r="K33" s="1" t="s">
        <v>122</v>
      </c>
      <c r="L33" s="3">
        <v>4.76</v>
      </c>
      <c r="M33" s="3">
        <f>4.76+0.43</f>
        <v>5.1899999999999995</v>
      </c>
      <c r="N33" s="3">
        <f t="shared" si="0"/>
        <v>4.9749999999999996</v>
      </c>
      <c r="O33">
        <v>44.3</v>
      </c>
      <c r="P33">
        <v>16.3</v>
      </c>
      <c r="Q33">
        <v>3.2</v>
      </c>
      <c r="R33">
        <v>-18.899999999999999</v>
      </c>
      <c r="S33">
        <v>11.1</v>
      </c>
      <c r="T33">
        <v>41.5</v>
      </c>
    </row>
    <row r="34" spans="1:27" x14ac:dyDescent="0.25">
      <c r="G34" s="1">
        <v>5</v>
      </c>
      <c r="H34" s="14" t="s">
        <v>115</v>
      </c>
      <c r="J34" t="s">
        <v>154</v>
      </c>
      <c r="K34" s="1" t="s">
        <v>122</v>
      </c>
      <c r="L34" s="3">
        <v>5.19</v>
      </c>
      <c r="M34" s="3">
        <f>5.19+0.43</f>
        <v>5.62</v>
      </c>
      <c r="N34" s="3">
        <f t="shared" si="0"/>
        <v>5.4050000000000002</v>
      </c>
      <c r="O34">
        <v>42.1</v>
      </c>
      <c r="P34">
        <v>15.5</v>
      </c>
      <c r="Q34">
        <v>3.2</v>
      </c>
      <c r="R34">
        <v>-19.2</v>
      </c>
      <c r="S34">
        <v>11.4</v>
      </c>
      <c r="T34">
        <v>43.5</v>
      </c>
    </row>
    <row r="35" spans="1:27" x14ac:dyDescent="0.25">
      <c r="G35" s="1">
        <v>6</v>
      </c>
      <c r="H35" s="14" t="s">
        <v>115</v>
      </c>
      <c r="J35" t="s">
        <v>155</v>
      </c>
      <c r="K35" s="1" t="s">
        <v>122</v>
      </c>
      <c r="L35" s="3">
        <v>5.6</v>
      </c>
      <c r="M35" s="3">
        <f>5.6+0.43</f>
        <v>6.0299999999999994</v>
      </c>
      <c r="N35" s="3">
        <f t="shared" si="0"/>
        <v>5.8149999999999995</v>
      </c>
      <c r="O35">
        <v>41.3</v>
      </c>
      <c r="P35">
        <v>15.1</v>
      </c>
      <c r="Q35">
        <v>3.2</v>
      </c>
      <c r="R35">
        <v>-19.600000000000001</v>
      </c>
      <c r="S35">
        <v>10.9</v>
      </c>
      <c r="T35">
        <v>31.6</v>
      </c>
    </row>
    <row r="36" spans="1:27" x14ac:dyDescent="0.25">
      <c r="G36" s="1">
        <v>7</v>
      </c>
      <c r="H36" s="14" t="s">
        <v>115</v>
      </c>
      <c r="J36" t="s">
        <v>156</v>
      </c>
      <c r="K36" s="1" t="s">
        <v>122</v>
      </c>
      <c r="L36" s="3">
        <v>6.03</v>
      </c>
      <c r="M36" s="3">
        <f>6.03+0.43</f>
        <v>6.46</v>
      </c>
      <c r="N36" s="3">
        <f t="shared" si="0"/>
        <v>6.2450000000000001</v>
      </c>
      <c r="O36">
        <v>41.1</v>
      </c>
      <c r="P36">
        <v>15</v>
      </c>
      <c r="Q36">
        <v>3.2</v>
      </c>
      <c r="R36">
        <v>-19.399999999999999</v>
      </c>
      <c r="S36">
        <v>10.6</v>
      </c>
      <c r="T36">
        <v>35.799999999999997</v>
      </c>
    </row>
    <row r="37" spans="1:27" x14ac:dyDescent="0.25">
      <c r="G37" s="1">
        <v>8</v>
      </c>
      <c r="H37" s="14" t="s">
        <v>117</v>
      </c>
      <c r="J37" t="s">
        <v>157</v>
      </c>
      <c r="K37" s="1" t="s">
        <v>122</v>
      </c>
      <c r="L37" s="1">
        <v>6.5</v>
      </c>
      <c r="M37" s="3">
        <f>6.5+0.83</f>
        <v>7.33</v>
      </c>
      <c r="N37" s="3">
        <f t="shared" si="0"/>
        <v>6.915</v>
      </c>
      <c r="O37">
        <v>41.4</v>
      </c>
      <c r="P37">
        <v>15.2</v>
      </c>
      <c r="Q37">
        <v>3.2</v>
      </c>
      <c r="R37">
        <v>-19.5</v>
      </c>
      <c r="S37">
        <v>10.6</v>
      </c>
      <c r="T37">
        <v>33.4</v>
      </c>
    </row>
    <row r="38" spans="1:27" x14ac:dyDescent="0.25">
      <c r="G38" s="1">
        <v>9</v>
      </c>
      <c r="H38" s="14" t="s">
        <v>117</v>
      </c>
      <c r="J38" t="s">
        <v>158</v>
      </c>
      <c r="K38" s="1" t="s">
        <v>122</v>
      </c>
      <c r="L38" s="3">
        <v>7.33</v>
      </c>
      <c r="M38" s="3">
        <f>7.33+0.83</f>
        <v>8.16</v>
      </c>
      <c r="N38" s="3">
        <f t="shared" si="0"/>
        <v>7.7450000000000001</v>
      </c>
      <c r="O38">
        <v>41.9</v>
      </c>
      <c r="P38">
        <v>15.4</v>
      </c>
      <c r="Q38">
        <v>3.2</v>
      </c>
      <c r="R38">
        <v>-19.600000000000001</v>
      </c>
      <c r="S38">
        <v>10.6</v>
      </c>
      <c r="T38">
        <v>39.299999999999997</v>
      </c>
    </row>
    <row r="39" spans="1:27" x14ac:dyDescent="0.25">
      <c r="G39" s="1">
        <v>10</v>
      </c>
      <c r="H39" s="14" t="s">
        <v>117</v>
      </c>
      <c r="J39" t="s">
        <v>159</v>
      </c>
      <c r="K39" s="1" t="s">
        <v>122</v>
      </c>
      <c r="L39" s="3">
        <v>8.16</v>
      </c>
      <c r="M39" s="3">
        <f>8.16+0.83</f>
        <v>8.99</v>
      </c>
      <c r="N39" s="3">
        <f t="shared" si="0"/>
        <v>8.5749999999999993</v>
      </c>
      <c r="O39">
        <v>41.5</v>
      </c>
      <c r="P39">
        <v>15.2</v>
      </c>
      <c r="Q39">
        <v>3.2</v>
      </c>
      <c r="R39">
        <v>-19.399999999999999</v>
      </c>
      <c r="S39">
        <v>10.3</v>
      </c>
      <c r="T39">
        <v>61.1</v>
      </c>
    </row>
    <row r="40" spans="1:27" x14ac:dyDescent="0.25">
      <c r="G40" s="1">
        <v>11</v>
      </c>
      <c r="H40" s="14" t="s">
        <v>117</v>
      </c>
      <c r="J40" t="s">
        <v>160</v>
      </c>
      <c r="K40" s="1" t="s">
        <v>122</v>
      </c>
      <c r="L40" s="3">
        <v>8.99</v>
      </c>
      <c r="M40" s="3">
        <f>8.99+0.83</f>
        <v>9.82</v>
      </c>
      <c r="N40" s="3">
        <f t="shared" si="0"/>
        <v>9.4050000000000011</v>
      </c>
      <c r="O40">
        <v>41.7</v>
      </c>
      <c r="P40">
        <v>15.3</v>
      </c>
      <c r="Q40">
        <v>3.2</v>
      </c>
      <c r="R40">
        <v>-19.100000000000001</v>
      </c>
      <c r="S40">
        <v>10.5</v>
      </c>
      <c r="T40">
        <v>52.4</v>
      </c>
    </row>
    <row r="41" spans="1:27" x14ac:dyDescent="0.25">
      <c r="G41" s="1">
        <v>12</v>
      </c>
      <c r="H41" s="14" t="s">
        <v>117</v>
      </c>
      <c r="J41" t="s">
        <v>161</v>
      </c>
      <c r="K41" s="1" t="s">
        <v>122</v>
      </c>
      <c r="L41" s="3">
        <v>9.82</v>
      </c>
      <c r="M41" s="3">
        <f>9.82+0.83</f>
        <v>10.65</v>
      </c>
      <c r="N41" s="3">
        <f t="shared" si="0"/>
        <v>10.234999999999999</v>
      </c>
      <c r="O41">
        <v>41.2</v>
      </c>
      <c r="P41">
        <v>15</v>
      </c>
      <c r="Q41">
        <v>3.2</v>
      </c>
      <c r="R41">
        <v>-19.2</v>
      </c>
      <c r="S41">
        <v>10</v>
      </c>
      <c r="T41">
        <v>69.3</v>
      </c>
    </row>
    <row r="42" spans="1:27" x14ac:dyDescent="0.25">
      <c r="G42" s="1">
        <v>13</v>
      </c>
      <c r="H42" s="14" t="s">
        <v>117</v>
      </c>
      <c r="J42" t="s">
        <v>162</v>
      </c>
      <c r="K42" s="1" t="s">
        <v>122</v>
      </c>
      <c r="L42" s="3">
        <v>10.65</v>
      </c>
      <c r="M42" s="3">
        <f>10.65+0.83</f>
        <v>11.48</v>
      </c>
      <c r="N42" s="3">
        <f t="shared" si="0"/>
        <v>11.065000000000001</v>
      </c>
      <c r="O42">
        <v>41.1</v>
      </c>
      <c r="P42">
        <v>15</v>
      </c>
      <c r="Q42">
        <v>3.2</v>
      </c>
      <c r="R42">
        <v>-19.399999999999999</v>
      </c>
      <c r="S42">
        <v>10.1</v>
      </c>
      <c r="T42">
        <v>73</v>
      </c>
    </row>
    <row r="43" spans="1:27" x14ac:dyDescent="0.25">
      <c r="A43" t="s">
        <v>163</v>
      </c>
      <c r="B43" s="10" t="s">
        <v>148</v>
      </c>
      <c r="C43" s="11" t="s">
        <v>44</v>
      </c>
      <c r="D43" t="s">
        <v>111</v>
      </c>
      <c r="E43" t="s">
        <v>112</v>
      </c>
      <c r="H43" s="14" t="s">
        <v>134</v>
      </c>
      <c r="I43" t="s">
        <v>114</v>
      </c>
      <c r="K43" s="1" t="s">
        <v>122</v>
      </c>
      <c r="L43" s="1" t="s">
        <v>120</v>
      </c>
    </row>
    <row r="44" spans="1:27" x14ac:dyDescent="0.25">
      <c r="G44" s="1">
        <v>1</v>
      </c>
      <c r="H44" s="14" t="s">
        <v>115</v>
      </c>
      <c r="J44" t="s">
        <v>164</v>
      </c>
      <c r="K44" s="1" t="s">
        <v>122</v>
      </c>
      <c r="L44" s="1">
        <v>0</v>
      </c>
      <c r="M44" s="3">
        <v>0.56999999999999995</v>
      </c>
      <c r="N44" s="3">
        <f t="shared" si="0"/>
        <v>0.28499999999999998</v>
      </c>
      <c r="O44">
        <v>41.4</v>
      </c>
      <c r="P44">
        <v>15</v>
      </c>
      <c r="Q44">
        <v>3.2</v>
      </c>
      <c r="R44">
        <v>-18.399999999999999</v>
      </c>
      <c r="S44">
        <v>11.5</v>
      </c>
      <c r="T44">
        <v>54.1</v>
      </c>
    </row>
    <row r="45" spans="1:27" x14ac:dyDescent="0.25">
      <c r="G45" s="1">
        <v>2</v>
      </c>
      <c r="H45" s="14" t="s">
        <v>115</v>
      </c>
      <c r="J45" t="s">
        <v>165</v>
      </c>
      <c r="K45" s="1" t="s">
        <v>122</v>
      </c>
      <c r="L45" s="3">
        <v>0.56999999999999995</v>
      </c>
      <c r="M45" s="3">
        <f>0.57+0.57</f>
        <v>1.1399999999999999</v>
      </c>
      <c r="N45" s="3">
        <f t="shared" si="0"/>
        <v>0.85499999999999998</v>
      </c>
      <c r="O45">
        <v>43.8</v>
      </c>
      <c r="P45">
        <v>16.100000000000001</v>
      </c>
      <c r="Q45">
        <v>3.2</v>
      </c>
      <c r="R45">
        <v>-18.5</v>
      </c>
      <c r="S45">
        <v>11.7</v>
      </c>
      <c r="T45">
        <v>51.3</v>
      </c>
      <c r="AA45" s="12"/>
    </row>
    <row r="46" spans="1:27" x14ac:dyDescent="0.25">
      <c r="G46" s="1">
        <v>3</v>
      </c>
      <c r="H46" s="14" t="s">
        <v>115</v>
      </c>
      <c r="J46" t="s">
        <v>166</v>
      </c>
      <c r="K46" s="1" t="s">
        <v>122</v>
      </c>
      <c r="L46" s="3">
        <v>1.1399999999999999</v>
      </c>
      <c r="M46" s="3">
        <f>1.14+0.57</f>
        <v>1.71</v>
      </c>
      <c r="N46" s="3">
        <f t="shared" si="0"/>
        <v>1.4249999999999998</v>
      </c>
      <c r="O46">
        <v>41.4</v>
      </c>
      <c r="P46">
        <v>15.2</v>
      </c>
      <c r="Q46">
        <v>3.2</v>
      </c>
      <c r="R46">
        <v>-18.5</v>
      </c>
      <c r="S46">
        <v>12</v>
      </c>
      <c r="T46">
        <v>39.9</v>
      </c>
      <c r="AA46" s="12"/>
    </row>
    <row r="47" spans="1:27" x14ac:dyDescent="0.25">
      <c r="G47" s="1">
        <v>4</v>
      </c>
      <c r="H47" s="14" t="s">
        <v>115</v>
      </c>
      <c r="J47" t="s">
        <v>167</v>
      </c>
      <c r="K47" s="1" t="s">
        <v>122</v>
      </c>
      <c r="L47" s="3">
        <v>1.71</v>
      </c>
      <c r="M47" s="3">
        <f>1.71+0.57</f>
        <v>2.2799999999999998</v>
      </c>
      <c r="N47" s="3">
        <f t="shared" si="0"/>
        <v>1.9949999999999999</v>
      </c>
      <c r="O47">
        <v>41.3</v>
      </c>
      <c r="P47">
        <v>15.1</v>
      </c>
      <c r="Q47">
        <v>3.2</v>
      </c>
      <c r="R47">
        <v>-19.2</v>
      </c>
      <c r="S47">
        <v>10.199999999999999</v>
      </c>
      <c r="T47">
        <v>75.7</v>
      </c>
    </row>
    <row r="48" spans="1:27" x14ac:dyDescent="0.25">
      <c r="G48" s="1">
        <v>5</v>
      </c>
      <c r="H48" s="14" t="s">
        <v>115</v>
      </c>
      <c r="J48" t="s">
        <v>168</v>
      </c>
      <c r="K48" s="1" t="s">
        <v>122</v>
      </c>
      <c r="L48" s="3">
        <v>2.2799999999999998</v>
      </c>
      <c r="M48" s="3">
        <f>2.28+0.57</f>
        <v>2.8499999999999996</v>
      </c>
      <c r="N48" s="3">
        <f t="shared" si="0"/>
        <v>2.5649999999999995</v>
      </c>
      <c r="O48">
        <v>41.6</v>
      </c>
      <c r="P48">
        <v>15.3</v>
      </c>
      <c r="Q48">
        <v>3.2</v>
      </c>
      <c r="R48">
        <v>-18.5</v>
      </c>
      <c r="S48">
        <v>12.3</v>
      </c>
      <c r="T48">
        <v>40.5</v>
      </c>
    </row>
    <row r="49" spans="1:27" x14ac:dyDescent="0.25">
      <c r="G49" s="1">
        <v>6</v>
      </c>
      <c r="H49" s="14" t="s">
        <v>115</v>
      </c>
      <c r="J49" t="s">
        <v>169</v>
      </c>
      <c r="K49" s="1" t="s">
        <v>122</v>
      </c>
      <c r="L49" s="3">
        <v>2.85</v>
      </c>
      <c r="M49" s="3">
        <f>2.85+0.57</f>
        <v>3.42</v>
      </c>
      <c r="N49" s="3">
        <f t="shared" si="0"/>
        <v>3.1349999999999998</v>
      </c>
      <c r="O49">
        <v>43.2</v>
      </c>
      <c r="P49">
        <v>16.100000000000001</v>
      </c>
      <c r="Q49">
        <v>3.1</v>
      </c>
      <c r="R49">
        <v>-19</v>
      </c>
      <c r="S49">
        <v>10.199999999999999</v>
      </c>
      <c r="T49">
        <v>44.5</v>
      </c>
    </row>
    <row r="50" spans="1:27" x14ac:dyDescent="0.25">
      <c r="G50" s="1">
        <v>7</v>
      </c>
      <c r="H50" s="14" t="s">
        <v>115</v>
      </c>
      <c r="J50" t="s">
        <v>170</v>
      </c>
      <c r="K50" s="1" t="s">
        <v>122</v>
      </c>
      <c r="L50" s="3">
        <v>3.42</v>
      </c>
      <c r="M50" s="3">
        <f>3.42+0.57</f>
        <v>3.9899999999999998</v>
      </c>
      <c r="N50" s="3">
        <f t="shared" si="0"/>
        <v>3.7050000000000001</v>
      </c>
      <c r="O50">
        <v>47.3</v>
      </c>
      <c r="P50">
        <v>17.399999999999999</v>
      </c>
      <c r="Q50">
        <v>3.2</v>
      </c>
      <c r="R50">
        <v>-18.7</v>
      </c>
      <c r="S50">
        <v>9.9</v>
      </c>
      <c r="T50">
        <v>51.4</v>
      </c>
    </row>
    <row r="51" spans="1:27" x14ac:dyDescent="0.25">
      <c r="G51" s="1">
        <v>8</v>
      </c>
      <c r="H51" s="14" t="s">
        <v>117</v>
      </c>
      <c r="J51" t="s">
        <v>171</v>
      </c>
      <c r="K51" s="1" t="s">
        <v>122</v>
      </c>
      <c r="L51" s="3">
        <v>4</v>
      </c>
      <c r="M51" s="3">
        <f>4+1.21</f>
        <v>5.21</v>
      </c>
      <c r="N51" s="3">
        <f t="shared" si="0"/>
        <v>4.6050000000000004</v>
      </c>
      <c r="O51">
        <v>43</v>
      </c>
      <c r="P51">
        <v>15.9</v>
      </c>
      <c r="Q51">
        <v>3.2</v>
      </c>
      <c r="R51">
        <v>-18.100000000000001</v>
      </c>
      <c r="S51">
        <v>9.4</v>
      </c>
      <c r="T51">
        <v>31.7</v>
      </c>
    </row>
    <row r="52" spans="1:27" x14ac:dyDescent="0.25">
      <c r="G52" s="1">
        <v>9</v>
      </c>
      <c r="H52" s="14" t="s">
        <v>117</v>
      </c>
      <c r="J52" t="s">
        <v>172</v>
      </c>
      <c r="K52" s="1" t="s">
        <v>122</v>
      </c>
      <c r="L52" s="3">
        <v>5.21</v>
      </c>
      <c r="M52" s="3">
        <f>5.21+1.21</f>
        <v>6.42</v>
      </c>
      <c r="N52" s="3">
        <f t="shared" si="0"/>
        <v>5.8149999999999995</v>
      </c>
      <c r="O52">
        <v>42.2</v>
      </c>
      <c r="P52">
        <v>15.5</v>
      </c>
      <c r="Q52">
        <v>3.2</v>
      </c>
      <c r="R52">
        <v>-18</v>
      </c>
      <c r="S52">
        <v>9.6</v>
      </c>
      <c r="T52">
        <v>36</v>
      </c>
    </row>
    <row r="53" spans="1:27" x14ac:dyDescent="0.25">
      <c r="G53" s="1">
        <v>10</v>
      </c>
      <c r="H53" s="14" t="s">
        <v>117</v>
      </c>
      <c r="J53" t="s">
        <v>173</v>
      </c>
      <c r="K53" s="1" t="s">
        <v>122</v>
      </c>
      <c r="L53" s="3">
        <v>6.42</v>
      </c>
      <c r="M53" s="3">
        <f>6.42+1.21</f>
        <v>7.63</v>
      </c>
      <c r="N53" s="3">
        <f t="shared" si="0"/>
        <v>7.0250000000000004</v>
      </c>
      <c r="O53">
        <v>42.3</v>
      </c>
      <c r="P53">
        <v>15.5</v>
      </c>
      <c r="Q53">
        <v>3.2</v>
      </c>
      <c r="R53">
        <v>-18.2</v>
      </c>
      <c r="S53">
        <v>9.1</v>
      </c>
      <c r="T53">
        <v>30.6</v>
      </c>
    </row>
    <row r="54" spans="1:27" x14ac:dyDescent="0.25">
      <c r="G54" s="1">
        <v>11</v>
      </c>
      <c r="H54" s="14" t="s">
        <v>117</v>
      </c>
      <c r="J54" t="s">
        <v>174</v>
      </c>
      <c r="K54" s="1" t="s">
        <v>122</v>
      </c>
      <c r="L54" s="3">
        <v>7.63</v>
      </c>
      <c r="M54" s="3">
        <f>7.63+1.21</f>
        <v>8.84</v>
      </c>
      <c r="N54" s="3">
        <f t="shared" si="0"/>
        <v>8.2349999999999994</v>
      </c>
      <c r="O54">
        <v>42.2</v>
      </c>
      <c r="P54">
        <v>15.5</v>
      </c>
      <c r="Q54">
        <v>3.2</v>
      </c>
      <c r="R54">
        <v>-18</v>
      </c>
      <c r="S54">
        <v>9.6</v>
      </c>
      <c r="T54">
        <v>30.3</v>
      </c>
    </row>
    <row r="55" spans="1:27" x14ac:dyDescent="0.25">
      <c r="G55" s="1">
        <v>12</v>
      </c>
      <c r="H55" s="14" t="s">
        <v>117</v>
      </c>
      <c r="J55" t="s">
        <v>175</v>
      </c>
      <c r="K55" s="1" t="s">
        <v>122</v>
      </c>
      <c r="L55" s="3">
        <v>8.84</v>
      </c>
      <c r="M55" s="3">
        <f>8.84+1.21</f>
        <v>10.050000000000001</v>
      </c>
      <c r="N55" s="3">
        <f t="shared" si="0"/>
        <v>9.4450000000000003</v>
      </c>
      <c r="O55">
        <v>61.1</v>
      </c>
      <c r="P55">
        <v>22.3</v>
      </c>
      <c r="Q55">
        <v>3.2</v>
      </c>
      <c r="R55">
        <v>-15.9</v>
      </c>
      <c r="S55">
        <v>10.5</v>
      </c>
      <c r="T55">
        <v>21.9</v>
      </c>
    </row>
    <row r="56" spans="1:27" x14ac:dyDescent="0.25">
      <c r="G56" s="1">
        <v>13</v>
      </c>
      <c r="H56" s="14" t="s">
        <v>117</v>
      </c>
      <c r="J56" t="s">
        <v>176</v>
      </c>
      <c r="K56" s="1" t="s">
        <v>122</v>
      </c>
      <c r="L56" s="3">
        <v>10.050000000000001</v>
      </c>
      <c r="M56" s="3">
        <f>10.05+1.21</f>
        <v>11.260000000000002</v>
      </c>
      <c r="N56" s="3">
        <f t="shared" si="0"/>
        <v>10.655000000000001</v>
      </c>
      <c r="O56">
        <v>41.79</v>
      </c>
      <c r="P56">
        <v>15.3</v>
      </c>
      <c r="Q56">
        <v>3.2</v>
      </c>
      <c r="R56">
        <v>-17.8</v>
      </c>
      <c r="S56">
        <v>9.8000000000000007</v>
      </c>
      <c r="T56">
        <v>61.3</v>
      </c>
    </row>
    <row r="57" spans="1:27" x14ac:dyDescent="0.25">
      <c r="G57" s="1">
        <v>14</v>
      </c>
      <c r="H57" s="14" t="s">
        <v>117</v>
      </c>
      <c r="J57" t="s">
        <v>177</v>
      </c>
      <c r="K57" s="1" t="s">
        <v>122</v>
      </c>
      <c r="L57" s="3">
        <v>11.26</v>
      </c>
      <c r="M57" s="3">
        <f>11.26+1.21</f>
        <v>12.469999999999999</v>
      </c>
      <c r="N57" s="3">
        <f t="shared" si="0"/>
        <v>11.864999999999998</v>
      </c>
      <c r="O57">
        <v>42.4</v>
      </c>
      <c r="P57">
        <v>15.5</v>
      </c>
      <c r="Q57">
        <v>3.2</v>
      </c>
      <c r="R57">
        <v>-17.8</v>
      </c>
      <c r="S57">
        <v>9.9</v>
      </c>
      <c r="T57">
        <v>41.6</v>
      </c>
    </row>
    <row r="58" spans="1:27" x14ac:dyDescent="0.25">
      <c r="A58" t="s">
        <v>178</v>
      </c>
      <c r="B58" t="s">
        <v>119</v>
      </c>
      <c r="C58" t="s">
        <v>39</v>
      </c>
      <c r="D58" t="s">
        <v>111</v>
      </c>
      <c r="E58" t="s">
        <v>133</v>
      </c>
      <c r="H58" s="14" t="s">
        <v>134</v>
      </c>
      <c r="I58" t="s">
        <v>114</v>
      </c>
      <c r="K58" s="1" t="s">
        <v>116</v>
      </c>
      <c r="L58" s="1" t="s">
        <v>120</v>
      </c>
      <c r="T58" s="11"/>
    </row>
    <row r="59" spans="1:27" x14ac:dyDescent="0.25">
      <c r="G59" s="1">
        <v>1</v>
      </c>
      <c r="H59" s="14" t="s">
        <v>115</v>
      </c>
      <c r="J59" t="s">
        <v>179</v>
      </c>
      <c r="L59" s="3">
        <v>0</v>
      </c>
      <c r="M59" s="3">
        <v>0.56999999999999995</v>
      </c>
      <c r="N59" s="3">
        <f t="shared" si="0"/>
        <v>0.28499999999999998</v>
      </c>
      <c r="O59" s="9">
        <v>37.056859873945399</v>
      </c>
      <c r="P59" s="9">
        <v>13.63660547565555</v>
      </c>
      <c r="Q59" s="9">
        <v>3.177701363842548</v>
      </c>
      <c r="R59" s="9">
        <v>-18.264715383420551</v>
      </c>
      <c r="S59" s="9">
        <v>13.474892040772501</v>
      </c>
      <c r="T59">
        <v>36.200000000000003</v>
      </c>
    </row>
    <row r="60" spans="1:27" x14ac:dyDescent="0.25">
      <c r="G60" s="1">
        <v>2</v>
      </c>
      <c r="H60" s="14" t="s">
        <v>115</v>
      </c>
      <c r="J60" t="s">
        <v>180</v>
      </c>
      <c r="L60" s="3">
        <v>0.56999999999999995</v>
      </c>
      <c r="M60" s="3">
        <f>0.57+0.57</f>
        <v>1.1399999999999999</v>
      </c>
      <c r="N60" s="3">
        <f t="shared" si="0"/>
        <v>0.85499999999999998</v>
      </c>
      <c r="O60" s="9">
        <v>30.224990627209152</v>
      </c>
      <c r="P60" s="9">
        <v>11.153841036529499</v>
      </c>
      <c r="Q60" s="9">
        <v>3.151286914956362</v>
      </c>
      <c r="R60" s="9">
        <v>-18.242161088054551</v>
      </c>
      <c r="S60" s="9">
        <v>12.10748261837735</v>
      </c>
      <c r="T60">
        <v>32.6</v>
      </c>
    </row>
    <row r="61" spans="1:27" x14ac:dyDescent="0.25">
      <c r="G61" s="1">
        <v>3</v>
      </c>
      <c r="H61" s="14" t="s">
        <v>115</v>
      </c>
      <c r="J61" t="s">
        <v>181</v>
      </c>
      <c r="L61" s="3">
        <v>1.1399999999999999</v>
      </c>
      <c r="M61" s="3">
        <f>1.14+0.57</f>
        <v>1.71</v>
      </c>
      <c r="N61" s="3">
        <f t="shared" si="0"/>
        <v>1.4249999999999998</v>
      </c>
      <c r="O61" s="9">
        <v>31.673442551601447</v>
      </c>
      <c r="P61" s="9">
        <v>11.753325545547149</v>
      </c>
      <c r="Q61" s="9">
        <v>3.1468095541382866</v>
      </c>
      <c r="R61" s="9">
        <v>-18.412545367960952</v>
      </c>
      <c r="S61" s="9">
        <v>11.4833608336343</v>
      </c>
      <c r="T61">
        <v>24.8</v>
      </c>
      <c r="AA61" s="12"/>
    </row>
    <row r="62" spans="1:27" x14ac:dyDescent="0.25">
      <c r="G62" s="1">
        <v>4</v>
      </c>
      <c r="H62" s="14" t="s">
        <v>115</v>
      </c>
      <c r="J62" t="s">
        <v>182</v>
      </c>
      <c r="L62" s="3">
        <v>1.71</v>
      </c>
      <c r="M62" s="3">
        <f>1.71+0.57</f>
        <v>2.2799999999999998</v>
      </c>
      <c r="N62" s="3">
        <f t="shared" si="0"/>
        <v>1.9949999999999999</v>
      </c>
      <c r="O62" s="9">
        <v>33.404776188478095</v>
      </c>
      <c r="P62" s="9">
        <v>12.36537605561645</v>
      </c>
      <c r="Q62" s="9">
        <v>3.1460263895507157</v>
      </c>
      <c r="R62" s="9">
        <v>-18.751069660540452</v>
      </c>
      <c r="S62" s="9">
        <v>11.144386069249101</v>
      </c>
      <c r="T62">
        <v>27.8</v>
      </c>
      <c r="AA62" s="12"/>
    </row>
    <row r="63" spans="1:27" x14ac:dyDescent="0.25">
      <c r="G63" s="1">
        <v>5</v>
      </c>
      <c r="H63" s="14" t="s">
        <v>115</v>
      </c>
      <c r="J63" t="s">
        <v>183</v>
      </c>
      <c r="L63" s="3">
        <v>2.2799999999999998</v>
      </c>
      <c r="M63" s="3">
        <f>2.28+0.57</f>
        <v>2.8499999999999996</v>
      </c>
      <c r="N63" s="3">
        <f t="shared" si="0"/>
        <v>2.5649999999999995</v>
      </c>
      <c r="O63" s="9">
        <v>33.876990130512453</v>
      </c>
      <c r="P63" s="9">
        <v>12.4806540307784</v>
      </c>
      <c r="Q63" s="9">
        <v>3.1474827309685565</v>
      </c>
      <c r="R63" s="9">
        <v>-18.767275583337799</v>
      </c>
      <c r="S63" s="9">
        <v>10.599178557922151</v>
      </c>
      <c r="T63">
        <v>13.2</v>
      </c>
    </row>
    <row r="64" spans="1:27" x14ac:dyDescent="0.25">
      <c r="G64" s="1">
        <v>6</v>
      </c>
      <c r="H64" s="14" t="s">
        <v>115</v>
      </c>
      <c r="J64" t="s">
        <v>184</v>
      </c>
      <c r="L64" s="3">
        <v>2.85</v>
      </c>
      <c r="M64" s="3">
        <f>2.85+0.57</f>
        <v>3.42</v>
      </c>
      <c r="N64" s="3">
        <f t="shared" si="0"/>
        <v>3.1349999999999998</v>
      </c>
      <c r="O64" s="9">
        <v>36.0887421131591</v>
      </c>
      <c r="P64" s="9">
        <v>13.30040746103805</v>
      </c>
      <c r="Q64" s="9">
        <v>3.1695095428360851</v>
      </c>
      <c r="R64" s="9">
        <v>-18.760968914987551</v>
      </c>
      <c r="S64" s="9">
        <v>10.66090708621325</v>
      </c>
      <c r="T64">
        <v>16.7</v>
      </c>
    </row>
    <row r="65" spans="1:27" x14ac:dyDescent="0.25">
      <c r="G65" s="1">
        <v>7</v>
      </c>
      <c r="H65" s="14" t="s">
        <v>115</v>
      </c>
      <c r="J65" t="s">
        <v>185</v>
      </c>
      <c r="L65" s="3">
        <v>3.42</v>
      </c>
      <c r="M65" s="3">
        <f>3.42+0.57</f>
        <v>3.9899999999999998</v>
      </c>
      <c r="N65" s="3">
        <f t="shared" si="0"/>
        <v>3.7050000000000001</v>
      </c>
      <c r="O65" s="9">
        <v>34.712249175355701</v>
      </c>
      <c r="P65" s="9">
        <v>12.796707688564801</v>
      </c>
      <c r="Q65" s="9">
        <v>3.1668170854620787</v>
      </c>
      <c r="R65" s="9">
        <v>-18.816033648086051</v>
      </c>
      <c r="S65" s="9">
        <v>10.7941170562442</v>
      </c>
      <c r="T65">
        <v>17.8</v>
      </c>
    </row>
    <row r="66" spans="1:27" x14ac:dyDescent="0.25">
      <c r="G66" s="1">
        <v>8</v>
      </c>
      <c r="H66" s="14" t="s">
        <v>117</v>
      </c>
      <c r="J66" t="s">
        <v>186</v>
      </c>
      <c r="L66" s="3">
        <v>4</v>
      </c>
      <c r="M66" s="3">
        <f>4+1.06</f>
        <v>5.0600000000000005</v>
      </c>
      <c r="N66" s="3">
        <f t="shared" si="0"/>
        <v>4.53</v>
      </c>
      <c r="O66" s="9">
        <v>32.426451050683653</v>
      </c>
      <c r="P66" s="9">
        <v>11.960855201925849</v>
      </c>
      <c r="Q66" s="9">
        <v>3.1561846751904667</v>
      </c>
      <c r="R66" s="9">
        <v>-18.724454057937102</v>
      </c>
      <c r="S66" s="9">
        <v>10.691186419379751</v>
      </c>
      <c r="T66">
        <v>12.3</v>
      </c>
    </row>
    <row r="67" spans="1:27" x14ac:dyDescent="0.25">
      <c r="G67" s="1">
        <v>9</v>
      </c>
      <c r="H67" s="14" t="s">
        <v>117</v>
      </c>
      <c r="J67" t="s">
        <v>187</v>
      </c>
      <c r="L67" s="3">
        <v>5.0599999999999996</v>
      </c>
      <c r="M67" s="3">
        <f>5.06+1.06</f>
        <v>6.1199999999999992</v>
      </c>
      <c r="N67" s="3">
        <f t="shared" si="0"/>
        <v>5.59</v>
      </c>
      <c r="O67" s="9">
        <v>31.5606771932523</v>
      </c>
      <c r="P67" s="9">
        <v>11.630520924803399</v>
      </c>
      <c r="Q67" s="9">
        <v>3.1611465367920073</v>
      </c>
      <c r="R67" s="9">
        <v>-18.658705588596249</v>
      </c>
      <c r="S67" s="9">
        <v>10.967174978510851</v>
      </c>
      <c r="T67">
        <v>17.2</v>
      </c>
    </row>
    <row r="68" spans="1:27" x14ac:dyDescent="0.25">
      <c r="G68" s="1">
        <v>10</v>
      </c>
      <c r="H68" s="14" t="s">
        <v>117</v>
      </c>
      <c r="J68" t="s">
        <v>188</v>
      </c>
      <c r="L68" s="3">
        <v>6.12</v>
      </c>
      <c r="M68" s="3">
        <f>6.12+1.06</f>
        <v>7.18</v>
      </c>
      <c r="N68" s="3">
        <f t="shared" si="0"/>
        <v>6.65</v>
      </c>
      <c r="O68" s="9">
        <v>34.2494507978071</v>
      </c>
      <c r="P68" s="9">
        <v>12.606500073696349</v>
      </c>
      <c r="Q68" s="9">
        <v>3.1533672009440656</v>
      </c>
      <c r="R68" s="9">
        <v>-18.505781374833049</v>
      </c>
      <c r="S68" s="9">
        <v>10.69444445485035</v>
      </c>
      <c r="T68">
        <v>48.9</v>
      </c>
    </row>
    <row r="69" spans="1:27" x14ac:dyDescent="0.25">
      <c r="G69" s="1">
        <v>11</v>
      </c>
      <c r="H69" s="14" t="s">
        <v>117</v>
      </c>
      <c r="J69" t="s">
        <v>189</v>
      </c>
      <c r="L69" s="3">
        <v>7.18</v>
      </c>
      <c r="M69" s="3">
        <f>7.18+1.06</f>
        <v>8.24</v>
      </c>
      <c r="N69" s="3">
        <f t="shared" si="0"/>
        <v>7.71</v>
      </c>
      <c r="O69" s="9">
        <v>35.864316035121206</v>
      </c>
      <c r="P69" s="9">
        <v>13.22752662001445</v>
      </c>
      <c r="Q69" s="9">
        <v>3.1652927346866182</v>
      </c>
      <c r="R69" s="9">
        <v>-18.6878506986146</v>
      </c>
      <c r="S69" s="9">
        <v>10.5991287626934</v>
      </c>
      <c r="T69">
        <v>29.3</v>
      </c>
    </row>
    <row r="70" spans="1:27" x14ac:dyDescent="0.25">
      <c r="G70" s="1">
        <v>12</v>
      </c>
      <c r="H70" s="14" t="s">
        <v>117</v>
      </c>
      <c r="J70" t="s">
        <v>190</v>
      </c>
      <c r="L70" s="3">
        <v>8.24</v>
      </c>
      <c r="M70" s="3">
        <f>8.24+1.06</f>
        <v>9.3000000000000007</v>
      </c>
      <c r="N70" s="3">
        <f t="shared" si="0"/>
        <v>8.77</v>
      </c>
      <c r="O70" s="9">
        <v>37.101295799351846</v>
      </c>
      <c r="P70" s="9">
        <v>13.68441897700785</v>
      </c>
      <c r="Q70" s="9">
        <v>3.158913474237103</v>
      </c>
      <c r="R70" s="9">
        <v>-19.035348955266102</v>
      </c>
      <c r="S70" s="9">
        <v>10.189430412275049</v>
      </c>
      <c r="T70">
        <v>27.5</v>
      </c>
    </row>
    <row r="71" spans="1:27" x14ac:dyDescent="0.25">
      <c r="G71" s="1">
        <v>13</v>
      </c>
      <c r="H71" s="14" t="s">
        <v>117</v>
      </c>
      <c r="J71" t="s">
        <v>191</v>
      </c>
      <c r="L71" s="3">
        <v>9.3000000000000007</v>
      </c>
      <c r="M71" s="3">
        <f>9.3+1.06</f>
        <v>10.360000000000001</v>
      </c>
      <c r="N71" s="3">
        <f t="shared" ref="N71:N73" si="1">(L71+M71)/2</f>
        <v>9.8300000000000018</v>
      </c>
      <c r="O71" s="9">
        <v>37.154063383880995</v>
      </c>
      <c r="P71" s="9">
        <v>13.568417067965999</v>
      </c>
      <c r="Q71" s="9">
        <v>3.1777049087884062</v>
      </c>
      <c r="R71" s="9">
        <v>-19.061650793882549</v>
      </c>
      <c r="S71" s="9">
        <v>10.40130450769535</v>
      </c>
      <c r="T71">
        <v>34.700000000000003</v>
      </c>
    </row>
    <row r="72" spans="1:27" x14ac:dyDescent="0.25">
      <c r="G72" s="1">
        <v>14</v>
      </c>
      <c r="H72" s="14" t="s">
        <v>117</v>
      </c>
      <c r="J72" t="s">
        <v>192</v>
      </c>
      <c r="L72" s="3">
        <v>10.36</v>
      </c>
      <c r="M72" s="3">
        <f>10.36+1.06</f>
        <v>11.42</v>
      </c>
      <c r="N72" s="3">
        <f t="shared" si="1"/>
        <v>10.89</v>
      </c>
      <c r="O72" s="9">
        <v>37.423305735763449</v>
      </c>
      <c r="P72" s="9">
        <v>13.723933060094051</v>
      </c>
      <c r="Q72" s="9">
        <v>3.180934173220523</v>
      </c>
      <c r="R72" s="9">
        <v>-18.958653061818001</v>
      </c>
      <c r="S72" s="9">
        <v>10.5123548466123</v>
      </c>
      <c r="T72">
        <v>50.5</v>
      </c>
    </row>
    <row r="73" spans="1:27" x14ac:dyDescent="0.25">
      <c r="G73" s="1">
        <v>15</v>
      </c>
      <c r="H73" s="14" t="s">
        <v>117</v>
      </c>
      <c r="J73" t="s">
        <v>193</v>
      </c>
      <c r="L73" s="3">
        <v>11.42</v>
      </c>
      <c r="M73" s="3">
        <f>11.42+1.06</f>
        <v>12.48</v>
      </c>
      <c r="N73" s="3">
        <f t="shared" si="1"/>
        <v>11.95</v>
      </c>
      <c r="O73" s="9">
        <v>36.406720247516304</v>
      </c>
      <c r="P73" s="9">
        <v>13.29891127493905</v>
      </c>
      <c r="Q73" s="9">
        <v>3.1884823213078732</v>
      </c>
      <c r="R73" s="9">
        <v>-19.322894071244448</v>
      </c>
      <c r="S73" s="9">
        <v>10.9055523297304</v>
      </c>
      <c r="T73">
        <v>45.6</v>
      </c>
    </row>
    <row r="74" spans="1:27" x14ac:dyDescent="0.25">
      <c r="A74" t="s">
        <v>194</v>
      </c>
      <c r="B74" t="s">
        <v>119</v>
      </c>
      <c r="C74" t="s">
        <v>39</v>
      </c>
      <c r="D74" t="s">
        <v>111</v>
      </c>
      <c r="E74" t="s">
        <v>112</v>
      </c>
      <c r="H74" s="14" t="s">
        <v>134</v>
      </c>
      <c r="I74" t="s">
        <v>114</v>
      </c>
      <c r="K74" s="1" t="s">
        <v>116</v>
      </c>
      <c r="L74" s="1" t="s">
        <v>120</v>
      </c>
    </row>
    <row r="75" spans="1:27" x14ac:dyDescent="0.25">
      <c r="G75" s="1">
        <v>1</v>
      </c>
      <c r="H75" s="14" t="s">
        <v>115</v>
      </c>
      <c r="J75" t="s">
        <v>195</v>
      </c>
      <c r="L75" s="1">
        <v>0</v>
      </c>
      <c r="M75" s="1">
        <v>0.8</v>
      </c>
      <c r="N75" s="3">
        <f t="shared" ref="N75:N86" si="2">(L75+M75)/2</f>
        <v>0.4</v>
      </c>
      <c r="O75" s="9">
        <v>38.699993084428755</v>
      </c>
      <c r="P75" s="9">
        <v>14.245495757224301</v>
      </c>
      <c r="Q75" s="9">
        <v>3.1717308263417956</v>
      </c>
      <c r="R75" s="9">
        <v>-18.2070311693906</v>
      </c>
      <c r="S75" s="9">
        <v>12.2926698419642</v>
      </c>
      <c r="T75">
        <v>24.6</v>
      </c>
    </row>
    <row r="76" spans="1:27" x14ac:dyDescent="0.25">
      <c r="G76" s="1">
        <v>2</v>
      </c>
      <c r="H76" s="14" t="s">
        <v>115</v>
      </c>
      <c r="J76" t="s">
        <v>196</v>
      </c>
      <c r="L76" s="1">
        <v>0.8</v>
      </c>
      <c r="M76" s="1">
        <v>1.6</v>
      </c>
      <c r="N76" s="3">
        <f t="shared" si="2"/>
        <v>1.2000000000000002</v>
      </c>
      <c r="O76" s="9">
        <v>38.375214463720951</v>
      </c>
      <c r="P76" s="9">
        <v>14.1467379474906</v>
      </c>
      <c r="Q76" s="9">
        <v>3.1660158235201101</v>
      </c>
      <c r="R76" s="9">
        <v>-18.713445316768251</v>
      </c>
      <c r="S76" s="9">
        <v>10.6315035991706</v>
      </c>
      <c r="T76">
        <v>21.4</v>
      </c>
      <c r="AA76" s="12"/>
    </row>
    <row r="77" spans="1:27" x14ac:dyDescent="0.25">
      <c r="G77" s="1">
        <v>3</v>
      </c>
      <c r="H77" s="14" t="s">
        <v>115</v>
      </c>
      <c r="J77" t="s">
        <v>197</v>
      </c>
      <c r="L77" s="1">
        <v>1.6</v>
      </c>
      <c r="M77" s="1">
        <f>1.6+0.8</f>
        <v>2.4000000000000004</v>
      </c>
      <c r="N77" s="3">
        <f t="shared" si="2"/>
        <v>2</v>
      </c>
      <c r="O77" s="9">
        <v>36.443911791774298</v>
      </c>
      <c r="P77" s="9">
        <v>13.443755044505899</v>
      </c>
      <c r="Q77" s="9">
        <v>3.1636835326337542</v>
      </c>
      <c r="R77" s="9">
        <v>-18.839911118226247</v>
      </c>
      <c r="S77" s="9">
        <v>10.21239533053895</v>
      </c>
      <c r="T77">
        <v>21.6</v>
      </c>
      <c r="AA77" s="12"/>
    </row>
    <row r="78" spans="1:27" x14ac:dyDescent="0.25">
      <c r="G78" s="1">
        <v>4</v>
      </c>
      <c r="H78" s="14" t="s">
        <v>115</v>
      </c>
      <c r="J78" t="s">
        <v>198</v>
      </c>
      <c r="L78" s="1">
        <v>2.4</v>
      </c>
      <c r="M78" s="1">
        <f>2.4+0.8</f>
        <v>3.2</v>
      </c>
      <c r="N78" s="3">
        <f t="shared" si="2"/>
        <v>2.8</v>
      </c>
      <c r="O78" s="13">
        <v>36.9965302042689</v>
      </c>
      <c r="P78" s="13">
        <v>3.1780044553431162</v>
      </c>
      <c r="Q78" s="13">
        <v>13.581682214674249</v>
      </c>
      <c r="R78" s="9">
        <v>-18.854609627237302</v>
      </c>
      <c r="S78" s="9">
        <v>9.7522963450480251</v>
      </c>
      <c r="T78">
        <v>19.100000000000001</v>
      </c>
    </row>
    <row r="79" spans="1:27" x14ac:dyDescent="0.25">
      <c r="G79" s="1">
        <v>5</v>
      </c>
      <c r="H79" s="14" t="s">
        <v>115</v>
      </c>
      <c r="J79" t="s">
        <v>199</v>
      </c>
      <c r="L79" s="1">
        <v>3.2</v>
      </c>
      <c r="M79" s="1">
        <f>3.2+0.8</f>
        <v>4</v>
      </c>
      <c r="N79" s="3">
        <f t="shared" si="2"/>
        <v>3.6</v>
      </c>
      <c r="O79" s="13">
        <v>38.703586597262799</v>
      </c>
      <c r="P79" s="13">
        <v>3.1784098330561892</v>
      </c>
      <c r="Q79" s="13">
        <v>14.22119306613695</v>
      </c>
      <c r="R79" s="9">
        <v>-18.81428974573145</v>
      </c>
      <c r="S79" s="9">
        <v>9.380632339951319</v>
      </c>
      <c r="T79">
        <v>13.1</v>
      </c>
    </row>
    <row r="80" spans="1:27" x14ac:dyDescent="0.25">
      <c r="G80" s="1">
        <v>6</v>
      </c>
      <c r="H80" s="14" t="s">
        <v>117</v>
      </c>
      <c r="J80" t="s">
        <v>200</v>
      </c>
      <c r="L80" s="3">
        <v>4</v>
      </c>
      <c r="M80" s="3">
        <v>5.2</v>
      </c>
      <c r="N80" s="3">
        <f t="shared" si="2"/>
        <v>4.5999999999999996</v>
      </c>
      <c r="O80" s="13">
        <v>37.637346648369501</v>
      </c>
      <c r="P80" s="13">
        <v>3.1682970621372561</v>
      </c>
      <c r="Q80" s="13">
        <v>13.854956468544399</v>
      </c>
      <c r="R80" s="9">
        <v>-18.813527109601651</v>
      </c>
      <c r="S80" s="9">
        <v>9.2584511533205855</v>
      </c>
      <c r="T80">
        <v>23.9</v>
      </c>
    </row>
    <row r="81" spans="7:20" x14ac:dyDescent="0.25">
      <c r="G81" s="1">
        <v>7</v>
      </c>
      <c r="H81" s="14" t="s">
        <v>117</v>
      </c>
      <c r="J81" t="s">
        <v>201</v>
      </c>
      <c r="L81" s="3">
        <v>5.2</v>
      </c>
      <c r="M81" s="3">
        <f>5.2+1.21</f>
        <v>6.41</v>
      </c>
      <c r="N81" s="3">
        <f t="shared" si="2"/>
        <v>5.8049999999999997</v>
      </c>
      <c r="O81" s="13">
        <v>37.280789343725402</v>
      </c>
      <c r="P81" s="13">
        <v>3.1786300347563681</v>
      </c>
      <c r="Q81" s="13">
        <v>13.70338244036345</v>
      </c>
      <c r="R81" s="9">
        <v>-18.776393209776149</v>
      </c>
      <c r="S81" s="9">
        <v>9.4806334227179256</v>
      </c>
      <c r="T81">
        <v>14.6</v>
      </c>
    </row>
    <row r="82" spans="7:20" x14ac:dyDescent="0.25">
      <c r="G82" s="1">
        <v>8</v>
      </c>
      <c r="H82" s="14" t="s">
        <v>117</v>
      </c>
      <c r="J82" t="s">
        <v>202</v>
      </c>
      <c r="L82" s="3">
        <v>6.41</v>
      </c>
      <c r="M82" s="3">
        <f>6.41+1.21</f>
        <v>7.62</v>
      </c>
      <c r="N82" s="3">
        <f t="shared" si="2"/>
        <v>7.0150000000000006</v>
      </c>
      <c r="O82" s="13">
        <v>38.194437711928344</v>
      </c>
      <c r="P82" s="13">
        <v>3.1824006179607323</v>
      </c>
      <c r="Q82" s="13">
        <v>14.022440034413499</v>
      </c>
      <c r="R82" s="9">
        <v>-18.680213692601953</v>
      </c>
      <c r="S82" s="9">
        <v>9.5579270245724199</v>
      </c>
      <c r="T82">
        <v>20.399999999999999</v>
      </c>
    </row>
    <row r="83" spans="7:20" x14ac:dyDescent="0.25">
      <c r="G83" s="1">
        <v>9</v>
      </c>
      <c r="H83" s="14" t="s">
        <v>117</v>
      </c>
      <c r="J83" t="s">
        <v>203</v>
      </c>
      <c r="L83" s="3">
        <v>7.62</v>
      </c>
      <c r="M83" s="3">
        <f>7.62+1.21</f>
        <v>8.83</v>
      </c>
      <c r="N83" s="3">
        <f t="shared" si="2"/>
        <v>8.2249999999999996</v>
      </c>
      <c r="O83" s="13">
        <v>38.54357450063705</v>
      </c>
      <c r="P83" s="13">
        <v>3.1837444526110565</v>
      </c>
      <c r="Q83" s="13">
        <v>14.084454409487499</v>
      </c>
      <c r="R83" s="9">
        <v>-18.666053163820749</v>
      </c>
      <c r="S83" s="9">
        <v>10.4778812469294</v>
      </c>
      <c r="T83">
        <v>15.4</v>
      </c>
    </row>
    <row r="84" spans="7:20" x14ac:dyDescent="0.25">
      <c r="G84" s="1">
        <v>10</v>
      </c>
      <c r="H84" s="14" t="s">
        <v>117</v>
      </c>
      <c r="J84" t="s">
        <v>204</v>
      </c>
      <c r="L84" s="3">
        <v>8.83</v>
      </c>
      <c r="M84" s="3">
        <f>8.83+1.21</f>
        <v>10.039999999999999</v>
      </c>
      <c r="N84" s="3">
        <f t="shared" si="2"/>
        <v>9.4349999999999987</v>
      </c>
      <c r="O84" s="13">
        <v>38.241810010603956</v>
      </c>
      <c r="P84" s="13">
        <v>3.192335651170819</v>
      </c>
      <c r="Q84" s="13">
        <v>13.960004093165701</v>
      </c>
      <c r="R84" s="9">
        <v>-18.689347770027098</v>
      </c>
      <c r="S84" s="9">
        <v>11.157114853521399</v>
      </c>
      <c r="T84">
        <v>13.7</v>
      </c>
    </row>
    <row r="85" spans="7:20" x14ac:dyDescent="0.25">
      <c r="G85" s="1">
        <v>11</v>
      </c>
      <c r="H85" s="14" t="s">
        <v>117</v>
      </c>
      <c r="J85" t="s">
        <v>205</v>
      </c>
      <c r="L85" s="3">
        <v>10.039999999999999</v>
      </c>
      <c r="M85" s="3">
        <f>10.04+1.21</f>
        <v>11.25</v>
      </c>
      <c r="N85" s="3">
        <f t="shared" si="2"/>
        <v>10.645</v>
      </c>
      <c r="O85" s="13">
        <v>36.615859817851899</v>
      </c>
      <c r="P85" s="13">
        <v>3.1966189012073341</v>
      </c>
      <c r="Q85" s="13">
        <v>13.3555935015677</v>
      </c>
      <c r="R85" s="9">
        <v>-18.583320449747347</v>
      </c>
      <c r="S85" s="9">
        <v>11.587030833505651</v>
      </c>
      <c r="T85" s="9">
        <v>11.2</v>
      </c>
    </row>
    <row r="86" spans="7:20" x14ac:dyDescent="0.25">
      <c r="G86" s="1">
        <v>12</v>
      </c>
      <c r="H86" s="14" t="s">
        <v>117</v>
      </c>
      <c r="J86" t="s">
        <v>206</v>
      </c>
      <c r="L86" s="3">
        <v>11.25</v>
      </c>
      <c r="M86" s="3">
        <f>11.25+1.21</f>
        <v>12.46</v>
      </c>
      <c r="N86" s="3">
        <f t="shared" si="2"/>
        <v>11.855</v>
      </c>
      <c r="O86" s="13">
        <v>35.85918912047115</v>
      </c>
      <c r="P86" s="13">
        <v>3.2090839747053068</v>
      </c>
      <c r="Q86" s="13">
        <v>13.04550330853135</v>
      </c>
      <c r="R86" s="9">
        <v>-18.74164829890525</v>
      </c>
      <c r="S86" s="9">
        <v>11.795079356709101</v>
      </c>
      <c r="T86" s="9">
        <v>9.5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B174A-2023-4076-A7A8-5EEFD87262FC}">
  <dimension ref="A1:Z496"/>
  <sheetViews>
    <sheetView tabSelected="1" workbookViewId="0"/>
  </sheetViews>
  <sheetFormatPr defaultRowHeight="15" x14ac:dyDescent="0.25"/>
  <cols>
    <col min="3" max="3" width="20.28515625" bestFit="1" customWidth="1"/>
    <col min="4" max="4" width="8.7109375" style="48"/>
    <col min="6" max="6" width="15.140625" style="1" customWidth="1"/>
    <col min="7" max="8" width="8.7109375" style="1"/>
    <col min="9" max="9" width="17.42578125" style="1" customWidth="1"/>
    <col min="10" max="10" width="11.7109375" style="3" bestFit="1" customWidth="1"/>
    <col min="11" max="11" width="11.7109375" style="41" customWidth="1"/>
    <col min="12" max="12" width="9.28515625" customWidth="1"/>
    <col min="13" max="14" width="11.5703125" bestFit="1" customWidth="1"/>
    <col min="15" max="15" width="10.5703125" bestFit="1" customWidth="1"/>
    <col min="16" max="17" width="9.28515625" bestFit="1" customWidth="1"/>
  </cols>
  <sheetData>
    <row r="1" spans="1:17" x14ac:dyDescent="0.25">
      <c r="A1" s="7" t="s">
        <v>930</v>
      </c>
    </row>
    <row r="2" spans="1:17" x14ac:dyDescent="0.25">
      <c r="A2" s="59" t="s">
        <v>931</v>
      </c>
    </row>
    <row r="3" spans="1:17" x14ac:dyDescent="0.25">
      <c r="A3" s="60"/>
    </row>
    <row r="4" spans="1:17" x14ac:dyDescent="0.25">
      <c r="A4" s="22" t="s">
        <v>96</v>
      </c>
      <c r="B4" s="23" t="s">
        <v>97</v>
      </c>
      <c r="C4" s="23" t="s">
        <v>90</v>
      </c>
      <c r="D4" s="24" t="s">
        <v>89</v>
      </c>
      <c r="E4" s="22" t="s">
        <v>98</v>
      </c>
      <c r="F4" s="49" t="s">
        <v>100</v>
      </c>
      <c r="G4" s="49" t="s">
        <v>103</v>
      </c>
      <c r="H4" s="49" t="s">
        <v>104</v>
      </c>
      <c r="I4" s="49" t="s">
        <v>207</v>
      </c>
      <c r="J4" s="50" t="s">
        <v>208</v>
      </c>
      <c r="K4" s="51" t="s">
        <v>577</v>
      </c>
      <c r="L4" s="23" t="s">
        <v>209</v>
      </c>
      <c r="M4" s="8" t="s">
        <v>105</v>
      </c>
      <c r="N4" s="8" t="s">
        <v>106</v>
      </c>
      <c r="O4" s="8" t="s">
        <v>107</v>
      </c>
      <c r="P4" s="8" t="s">
        <v>108</v>
      </c>
      <c r="Q4" s="8" t="s">
        <v>109</v>
      </c>
    </row>
    <row r="5" spans="1:17" x14ac:dyDescent="0.25">
      <c r="A5" t="s">
        <v>210</v>
      </c>
      <c r="B5" t="s">
        <v>44</v>
      </c>
      <c r="C5" t="s">
        <v>211</v>
      </c>
      <c r="D5" s="25" t="s">
        <v>578</v>
      </c>
      <c r="E5" t="s">
        <v>212</v>
      </c>
      <c r="F5" s="1" t="s">
        <v>213</v>
      </c>
      <c r="G5" s="1" t="s">
        <v>122</v>
      </c>
      <c r="H5" s="1" t="s">
        <v>214</v>
      </c>
      <c r="K5" s="41" t="s">
        <v>214</v>
      </c>
      <c r="L5" s="9">
        <v>35.71</v>
      </c>
      <c r="M5" s="9">
        <v>32.049999999999997</v>
      </c>
      <c r="N5" s="9">
        <v>11.49</v>
      </c>
      <c r="O5" s="9">
        <v>3.25</v>
      </c>
      <c r="P5" s="9">
        <v>-19.02</v>
      </c>
      <c r="Q5" s="9">
        <v>11.06</v>
      </c>
    </row>
    <row r="6" spans="1:17" x14ac:dyDescent="0.25">
      <c r="A6" t="s">
        <v>215</v>
      </c>
      <c r="B6" t="s">
        <v>44</v>
      </c>
      <c r="C6" t="s">
        <v>211</v>
      </c>
      <c r="D6" s="25" t="s">
        <v>578</v>
      </c>
      <c r="E6" t="s">
        <v>212</v>
      </c>
      <c r="F6" s="1" t="s">
        <v>213</v>
      </c>
      <c r="G6" s="1" t="s">
        <v>122</v>
      </c>
      <c r="H6" s="1" t="s">
        <v>214</v>
      </c>
      <c r="K6" s="41" t="s">
        <v>214</v>
      </c>
      <c r="L6" s="9">
        <v>9.09</v>
      </c>
      <c r="M6" s="9">
        <v>30.68</v>
      </c>
      <c r="N6" s="9">
        <v>11.09</v>
      </c>
      <c r="O6" s="9">
        <v>3.23</v>
      </c>
      <c r="P6" s="9">
        <v>-18.28</v>
      </c>
      <c r="Q6" s="9">
        <v>10.77</v>
      </c>
    </row>
    <row r="7" spans="1:17" x14ac:dyDescent="0.25">
      <c r="A7" t="s">
        <v>216</v>
      </c>
      <c r="B7" t="s">
        <v>44</v>
      </c>
      <c r="C7" t="s">
        <v>211</v>
      </c>
      <c r="D7" s="25" t="s">
        <v>578</v>
      </c>
      <c r="E7" t="s">
        <v>212</v>
      </c>
      <c r="F7" s="1" t="s">
        <v>213</v>
      </c>
      <c r="G7" s="1" t="s">
        <v>122</v>
      </c>
      <c r="H7" s="1" t="s">
        <v>214</v>
      </c>
      <c r="K7" s="41" t="s">
        <v>214</v>
      </c>
      <c r="L7" s="9">
        <v>7.2249589490968793</v>
      </c>
      <c r="M7" s="9">
        <v>41.39</v>
      </c>
      <c r="N7" s="9">
        <v>14.8</v>
      </c>
      <c r="O7" s="9">
        <v>3.26</v>
      </c>
      <c r="P7" s="9">
        <v>-19.940000000000001</v>
      </c>
      <c r="Q7" s="9">
        <v>11.51</v>
      </c>
    </row>
    <row r="8" spans="1:17" x14ac:dyDescent="0.25">
      <c r="A8" t="s">
        <v>579</v>
      </c>
      <c r="B8" t="s">
        <v>44</v>
      </c>
      <c r="C8" t="s">
        <v>218</v>
      </c>
      <c r="D8" s="25" t="s">
        <v>578</v>
      </c>
      <c r="E8" t="s">
        <v>212</v>
      </c>
      <c r="F8" s="1" t="s">
        <v>213</v>
      </c>
      <c r="G8" s="1" t="s">
        <v>122</v>
      </c>
      <c r="H8" s="1" t="s">
        <v>214</v>
      </c>
      <c r="K8" s="41" t="s">
        <v>214</v>
      </c>
      <c r="L8" s="9">
        <v>13.712497699245354</v>
      </c>
      <c r="M8" s="9">
        <v>15.41</v>
      </c>
      <c r="N8" s="9">
        <v>5.64</v>
      </c>
      <c r="O8" s="9">
        <v>3.19</v>
      </c>
      <c r="P8" s="9">
        <v>-17.329999999999998</v>
      </c>
      <c r="Q8" s="9">
        <v>10.130000000000001</v>
      </c>
    </row>
    <row r="9" spans="1:17" x14ac:dyDescent="0.25">
      <c r="A9" t="s">
        <v>219</v>
      </c>
      <c r="B9" t="s">
        <v>44</v>
      </c>
      <c r="C9" t="s">
        <v>211</v>
      </c>
      <c r="D9" s="25" t="s">
        <v>578</v>
      </c>
      <c r="E9" t="s">
        <v>212</v>
      </c>
      <c r="F9" s="1" t="s">
        <v>213</v>
      </c>
      <c r="G9" s="1" t="s">
        <v>122</v>
      </c>
      <c r="H9" s="1" t="s">
        <v>214</v>
      </c>
      <c r="K9" s="41" t="s">
        <v>214</v>
      </c>
      <c r="L9" s="9">
        <v>5.7</v>
      </c>
      <c r="M9" s="9">
        <v>10.19</v>
      </c>
      <c r="N9" s="9">
        <v>3.76</v>
      </c>
      <c r="O9" s="9">
        <v>3.16</v>
      </c>
      <c r="P9" s="9">
        <v>-17.73</v>
      </c>
      <c r="Q9" s="9">
        <v>10.32</v>
      </c>
    </row>
    <row r="10" spans="1:17" x14ac:dyDescent="0.25">
      <c r="A10" t="s">
        <v>282</v>
      </c>
      <c r="B10" t="s">
        <v>44</v>
      </c>
      <c r="C10" t="s">
        <v>283</v>
      </c>
      <c r="D10" s="25" t="s">
        <v>578</v>
      </c>
      <c r="E10" t="s">
        <v>212</v>
      </c>
      <c r="F10" s="1" t="s">
        <v>213</v>
      </c>
      <c r="G10" s="1" t="s">
        <v>122</v>
      </c>
      <c r="H10" s="1" t="s">
        <v>214</v>
      </c>
      <c r="K10" s="41" t="s">
        <v>214</v>
      </c>
      <c r="L10" s="9">
        <v>9.4539249146757687</v>
      </c>
      <c r="M10" s="9">
        <v>45.8</v>
      </c>
      <c r="N10" s="9">
        <v>16.5</v>
      </c>
      <c r="O10" s="9">
        <v>3.24</v>
      </c>
      <c r="P10" s="9">
        <v>-19.02</v>
      </c>
      <c r="Q10" s="9">
        <v>10.56</v>
      </c>
    </row>
    <row r="11" spans="1:17" x14ac:dyDescent="0.25">
      <c r="A11" t="s">
        <v>220</v>
      </c>
      <c r="B11" t="s">
        <v>44</v>
      </c>
      <c r="C11" t="s">
        <v>211</v>
      </c>
      <c r="D11" s="25" t="s">
        <v>578</v>
      </c>
      <c r="E11" t="s">
        <v>212</v>
      </c>
      <c r="F11" s="1" t="s">
        <v>213</v>
      </c>
      <c r="G11" s="1" t="s">
        <v>116</v>
      </c>
      <c r="H11" s="1" t="s">
        <v>214</v>
      </c>
      <c r="K11" s="41" t="s">
        <v>214</v>
      </c>
      <c r="L11" s="9">
        <v>10.94</v>
      </c>
      <c r="M11" s="9">
        <v>27.26</v>
      </c>
      <c r="N11" s="9">
        <v>9.91</v>
      </c>
      <c r="O11" s="9">
        <v>3.21</v>
      </c>
      <c r="P11" s="9">
        <v>-17.420000000000002</v>
      </c>
      <c r="Q11" s="9">
        <v>11.88</v>
      </c>
    </row>
    <row r="12" spans="1:17" x14ac:dyDescent="0.25">
      <c r="A12" t="s">
        <v>284</v>
      </c>
      <c r="B12" t="s">
        <v>44</v>
      </c>
      <c r="C12" t="s">
        <v>283</v>
      </c>
      <c r="D12" s="25" t="s">
        <v>578</v>
      </c>
      <c r="E12" t="s">
        <v>212</v>
      </c>
      <c r="F12" s="1" t="s">
        <v>213</v>
      </c>
      <c r="G12" s="1" t="s">
        <v>116</v>
      </c>
      <c r="H12" s="1" t="s">
        <v>214</v>
      </c>
      <c r="K12" s="41" t="s">
        <v>214</v>
      </c>
      <c r="L12" s="9">
        <v>4.0365448504983696</v>
      </c>
      <c r="M12" s="9">
        <v>38.82</v>
      </c>
      <c r="N12" s="9">
        <v>14.02</v>
      </c>
      <c r="O12" s="9">
        <v>3.23</v>
      </c>
      <c r="P12" s="9">
        <v>-18.100000000000001</v>
      </c>
      <c r="Q12" s="9">
        <v>11.33</v>
      </c>
    </row>
    <row r="13" spans="1:17" x14ac:dyDescent="0.25">
      <c r="A13" t="s">
        <v>234</v>
      </c>
      <c r="B13" t="s">
        <v>44</v>
      </c>
      <c r="C13" t="s">
        <v>211</v>
      </c>
      <c r="D13" s="25" t="s">
        <v>578</v>
      </c>
      <c r="E13" t="s">
        <v>212</v>
      </c>
      <c r="F13" s="1" t="s">
        <v>213</v>
      </c>
      <c r="G13" s="1" t="s">
        <v>222</v>
      </c>
      <c r="H13" s="1" t="s">
        <v>223</v>
      </c>
      <c r="I13" s="1" t="s">
        <v>235</v>
      </c>
      <c r="J13" s="3">
        <v>0.7</v>
      </c>
      <c r="K13" s="41">
        <f>VLOOKUP(J13,[1]Sheet2!A2:B6, 2,TRUE)</f>
        <v>1</v>
      </c>
      <c r="L13" s="9">
        <v>73.78</v>
      </c>
      <c r="M13" s="9">
        <v>38.799999999999997</v>
      </c>
      <c r="N13" s="9">
        <v>13.84</v>
      </c>
      <c r="O13" s="9">
        <v>3.27</v>
      </c>
      <c r="P13" s="9">
        <v>-18.309999999999999</v>
      </c>
      <c r="Q13" s="9">
        <v>12.4</v>
      </c>
    </row>
    <row r="14" spans="1:17" x14ac:dyDescent="0.25">
      <c r="A14" t="s">
        <v>244</v>
      </c>
      <c r="B14" t="s">
        <v>44</v>
      </c>
      <c r="C14" t="s">
        <v>211</v>
      </c>
      <c r="D14" s="25" t="s">
        <v>578</v>
      </c>
      <c r="E14" t="s">
        <v>212</v>
      </c>
      <c r="F14" s="1" t="s">
        <v>213</v>
      </c>
      <c r="G14" s="1" t="s">
        <v>222</v>
      </c>
      <c r="H14" s="1" t="s">
        <v>223</v>
      </c>
      <c r="I14" s="1" t="s">
        <v>245</v>
      </c>
      <c r="J14" s="3">
        <v>6</v>
      </c>
      <c r="K14" s="41">
        <v>10</v>
      </c>
      <c r="L14" s="9">
        <v>6.3</v>
      </c>
      <c r="M14" s="9">
        <v>40.28</v>
      </c>
      <c r="N14" s="9">
        <v>14.44</v>
      </c>
      <c r="O14" s="9">
        <v>3.25</v>
      </c>
      <c r="P14" s="9">
        <v>-18.93</v>
      </c>
      <c r="Q14" s="9">
        <v>9.44</v>
      </c>
    </row>
    <row r="15" spans="1:17" x14ac:dyDescent="0.25">
      <c r="A15" t="s">
        <v>221</v>
      </c>
      <c r="B15" t="s">
        <v>44</v>
      </c>
      <c r="C15" t="s">
        <v>211</v>
      </c>
      <c r="D15" s="25" t="s">
        <v>578</v>
      </c>
      <c r="E15" t="s">
        <v>212</v>
      </c>
      <c r="F15" s="1" t="s">
        <v>213</v>
      </c>
      <c r="G15" s="1" t="s">
        <v>222</v>
      </c>
      <c r="H15" s="1" t="s">
        <v>223</v>
      </c>
      <c r="I15" s="1" t="s">
        <v>224</v>
      </c>
      <c r="J15" s="3">
        <v>0</v>
      </c>
      <c r="K15" s="41">
        <v>1</v>
      </c>
      <c r="L15" s="9">
        <v>10.050000000000001</v>
      </c>
      <c r="M15" s="9">
        <v>41.76</v>
      </c>
      <c r="N15" s="9">
        <v>15.26</v>
      </c>
      <c r="O15" s="9">
        <v>3.19</v>
      </c>
      <c r="P15" s="9">
        <v>-17.32</v>
      </c>
      <c r="Q15" s="9">
        <v>12.58</v>
      </c>
    </row>
    <row r="16" spans="1:17" x14ac:dyDescent="0.25">
      <c r="A16" t="s">
        <v>225</v>
      </c>
      <c r="B16" t="s">
        <v>44</v>
      </c>
      <c r="C16" t="s">
        <v>211</v>
      </c>
      <c r="D16" s="25" t="s">
        <v>578</v>
      </c>
      <c r="E16" t="s">
        <v>212</v>
      </c>
      <c r="F16" s="1" t="s">
        <v>213</v>
      </c>
      <c r="G16" s="1" t="s">
        <v>222</v>
      </c>
      <c r="H16" s="1" t="s">
        <v>223</v>
      </c>
      <c r="I16" s="1" t="s">
        <v>226</v>
      </c>
      <c r="J16" s="3">
        <v>0</v>
      </c>
      <c r="K16" s="41">
        <v>1</v>
      </c>
      <c r="L16" s="9">
        <v>0.83</v>
      </c>
      <c r="M16" s="9">
        <v>41.35</v>
      </c>
      <c r="N16" s="9">
        <v>15.03</v>
      </c>
      <c r="O16" s="9">
        <v>3.21</v>
      </c>
      <c r="P16" s="9">
        <v>-18.39</v>
      </c>
      <c r="Q16" s="9">
        <v>12.38</v>
      </c>
    </row>
    <row r="17" spans="1:17" x14ac:dyDescent="0.25">
      <c r="A17" t="s">
        <v>246</v>
      </c>
      <c r="B17" t="s">
        <v>44</v>
      </c>
      <c r="C17" t="s">
        <v>211</v>
      </c>
      <c r="D17" s="25" t="s">
        <v>578</v>
      </c>
      <c r="E17" t="s">
        <v>212</v>
      </c>
      <c r="F17" s="1" t="s">
        <v>213</v>
      </c>
      <c r="G17" s="1" t="s">
        <v>222</v>
      </c>
      <c r="H17" s="1" t="s">
        <v>223</v>
      </c>
      <c r="L17" s="9">
        <v>14.09</v>
      </c>
      <c r="M17" s="9">
        <v>37.049999999999997</v>
      </c>
      <c r="N17" s="9">
        <v>13.31</v>
      </c>
      <c r="O17" s="9">
        <v>3.25</v>
      </c>
      <c r="P17" s="9">
        <v>-17.32</v>
      </c>
      <c r="Q17" s="9">
        <v>13.15</v>
      </c>
    </row>
    <row r="18" spans="1:17" x14ac:dyDescent="0.25">
      <c r="A18" t="s">
        <v>236</v>
      </c>
      <c r="B18" t="s">
        <v>44</v>
      </c>
      <c r="C18" t="s">
        <v>211</v>
      </c>
      <c r="D18" s="25" t="s">
        <v>578</v>
      </c>
      <c r="E18" t="s">
        <v>212</v>
      </c>
      <c r="F18" s="1" t="s">
        <v>213</v>
      </c>
      <c r="G18" s="1" t="s">
        <v>222</v>
      </c>
      <c r="H18" s="1" t="s">
        <v>223</v>
      </c>
      <c r="I18" s="1" t="s">
        <v>237</v>
      </c>
      <c r="J18" s="3">
        <v>0.87</v>
      </c>
      <c r="K18" s="41">
        <v>1</v>
      </c>
      <c r="L18" s="9">
        <v>4.5599999999999996</v>
      </c>
      <c r="M18" s="9">
        <v>12.78</v>
      </c>
      <c r="N18" s="9">
        <v>4.3899999999999997</v>
      </c>
      <c r="O18" s="9">
        <v>3.39</v>
      </c>
      <c r="P18" s="9">
        <v>-17.420000000000002</v>
      </c>
      <c r="Q18" s="9">
        <v>13.58</v>
      </c>
    </row>
    <row r="19" spans="1:17" x14ac:dyDescent="0.25">
      <c r="A19" t="s">
        <v>242</v>
      </c>
      <c r="B19" t="s">
        <v>44</v>
      </c>
      <c r="C19" t="s">
        <v>211</v>
      </c>
      <c r="D19" s="25" t="s">
        <v>578</v>
      </c>
      <c r="E19" t="s">
        <v>212</v>
      </c>
      <c r="F19" s="1" t="s">
        <v>213</v>
      </c>
      <c r="G19" s="1" t="s">
        <v>222</v>
      </c>
      <c r="H19" s="1" t="s">
        <v>223</v>
      </c>
      <c r="I19" s="1" t="s">
        <v>243</v>
      </c>
      <c r="J19" s="3">
        <v>3</v>
      </c>
      <c r="K19" s="41">
        <v>3</v>
      </c>
      <c r="L19" s="9">
        <v>-0.8</v>
      </c>
      <c r="M19" s="9">
        <v>32.799999999999997</v>
      </c>
      <c r="N19" s="9">
        <v>11.93</v>
      </c>
      <c r="O19" s="9">
        <v>3.21</v>
      </c>
      <c r="P19" s="9">
        <v>-18.91</v>
      </c>
      <c r="Q19" s="9">
        <v>9.67</v>
      </c>
    </row>
    <row r="20" spans="1:17" x14ac:dyDescent="0.25">
      <c r="A20" t="s">
        <v>232</v>
      </c>
      <c r="B20" t="s">
        <v>44</v>
      </c>
      <c r="C20" t="s">
        <v>211</v>
      </c>
      <c r="D20" s="25" t="s">
        <v>578</v>
      </c>
      <c r="E20" t="s">
        <v>212</v>
      </c>
      <c r="F20" s="1" t="s">
        <v>213</v>
      </c>
      <c r="G20" s="1" t="s">
        <v>222</v>
      </c>
      <c r="H20" s="1" t="s">
        <v>223</v>
      </c>
      <c r="I20" s="1" t="s">
        <v>233</v>
      </c>
      <c r="J20" s="3">
        <v>0.37</v>
      </c>
      <c r="K20" s="41">
        <v>1</v>
      </c>
      <c r="L20" s="9">
        <v>8.14</v>
      </c>
      <c r="M20" s="9">
        <v>39.33</v>
      </c>
      <c r="N20" s="9">
        <v>13.92</v>
      </c>
      <c r="O20" s="9">
        <v>3.3</v>
      </c>
      <c r="P20" s="9">
        <v>-17.72</v>
      </c>
      <c r="Q20" s="9">
        <v>11.82</v>
      </c>
    </row>
    <row r="21" spans="1:17" x14ac:dyDescent="0.25">
      <c r="A21" t="s">
        <v>238</v>
      </c>
      <c r="B21" t="s">
        <v>44</v>
      </c>
      <c r="C21" t="s">
        <v>211</v>
      </c>
      <c r="D21" s="25" t="s">
        <v>578</v>
      </c>
      <c r="E21" t="s">
        <v>212</v>
      </c>
      <c r="F21" s="1" t="s">
        <v>213</v>
      </c>
      <c r="G21" s="1" t="s">
        <v>222</v>
      </c>
      <c r="H21" s="1" t="s">
        <v>223</v>
      </c>
      <c r="I21" s="1" t="s">
        <v>237</v>
      </c>
      <c r="J21" s="3">
        <v>0.87</v>
      </c>
      <c r="K21" s="41">
        <v>1</v>
      </c>
      <c r="L21" s="9">
        <v>12.39</v>
      </c>
      <c r="M21" s="9">
        <v>36.67</v>
      </c>
      <c r="N21" s="9">
        <v>13.02</v>
      </c>
      <c r="O21" s="9">
        <v>3.29</v>
      </c>
      <c r="P21" s="9">
        <v>-18.53</v>
      </c>
      <c r="Q21" s="9">
        <v>12</v>
      </c>
    </row>
    <row r="22" spans="1:17" x14ac:dyDescent="0.25">
      <c r="A22" t="s">
        <v>227</v>
      </c>
      <c r="B22" t="s">
        <v>44</v>
      </c>
      <c r="C22" t="s">
        <v>211</v>
      </c>
      <c r="D22" s="25" t="s">
        <v>578</v>
      </c>
      <c r="E22" t="s">
        <v>212</v>
      </c>
      <c r="F22" s="1" t="s">
        <v>213</v>
      </c>
      <c r="G22" s="1" t="s">
        <v>222</v>
      </c>
      <c r="H22" s="1" t="s">
        <v>223</v>
      </c>
      <c r="I22" s="1" t="s">
        <v>224</v>
      </c>
      <c r="J22" s="3">
        <v>0</v>
      </c>
      <c r="K22" s="41">
        <v>1</v>
      </c>
      <c r="L22" s="9">
        <v>-5.26</v>
      </c>
      <c r="M22" s="9">
        <v>28.63</v>
      </c>
      <c r="N22" s="9">
        <v>10.19</v>
      </c>
      <c r="O22" s="9">
        <v>3.28</v>
      </c>
      <c r="P22" s="9">
        <v>-17.809999999999999</v>
      </c>
      <c r="Q22" s="9">
        <v>11.93</v>
      </c>
    </row>
    <row r="23" spans="1:17" x14ac:dyDescent="0.25">
      <c r="A23" t="s">
        <v>239</v>
      </c>
      <c r="B23" t="s">
        <v>44</v>
      </c>
      <c r="C23" t="s">
        <v>211</v>
      </c>
      <c r="D23" s="25" t="s">
        <v>578</v>
      </c>
      <c r="E23" t="s">
        <v>212</v>
      </c>
      <c r="F23" s="1" t="s">
        <v>213</v>
      </c>
      <c r="G23" s="1" t="s">
        <v>222</v>
      </c>
      <c r="H23" s="1" t="s">
        <v>223</v>
      </c>
      <c r="I23" s="1" t="s">
        <v>237</v>
      </c>
      <c r="J23" s="3">
        <v>0.87</v>
      </c>
      <c r="K23" s="41">
        <v>1</v>
      </c>
      <c r="L23" s="9">
        <v>3.45</v>
      </c>
      <c r="M23" s="9">
        <v>34.01</v>
      </c>
      <c r="N23" s="9">
        <v>12.27</v>
      </c>
      <c r="O23" s="9">
        <v>3.23</v>
      </c>
      <c r="P23" s="9">
        <v>-18.2</v>
      </c>
      <c r="Q23" s="9">
        <v>10.61</v>
      </c>
    </row>
    <row r="24" spans="1:17" x14ac:dyDescent="0.25">
      <c r="A24" t="s">
        <v>247</v>
      </c>
      <c r="B24" t="s">
        <v>44</v>
      </c>
      <c r="C24" t="s">
        <v>211</v>
      </c>
      <c r="D24" s="25" t="s">
        <v>578</v>
      </c>
      <c r="E24" t="s">
        <v>212</v>
      </c>
      <c r="F24" s="1" t="s">
        <v>213</v>
      </c>
      <c r="G24" s="1" t="s">
        <v>222</v>
      </c>
      <c r="H24" s="1" t="s">
        <v>222</v>
      </c>
      <c r="L24" s="9">
        <v>15.38</v>
      </c>
      <c r="M24" s="9">
        <v>39.61</v>
      </c>
      <c r="N24" s="9">
        <v>14.12</v>
      </c>
      <c r="O24" s="9">
        <v>3.27</v>
      </c>
      <c r="P24" s="9">
        <v>-18.899999999999999</v>
      </c>
      <c r="Q24" s="9">
        <v>10.5</v>
      </c>
    </row>
    <row r="25" spans="1:17" x14ac:dyDescent="0.25">
      <c r="A25" t="s">
        <v>228</v>
      </c>
      <c r="B25" t="s">
        <v>44</v>
      </c>
      <c r="C25" t="s">
        <v>211</v>
      </c>
      <c r="D25" s="25" t="s">
        <v>578</v>
      </c>
      <c r="E25" t="s">
        <v>212</v>
      </c>
      <c r="F25" s="1" t="s">
        <v>213</v>
      </c>
      <c r="G25" s="1" t="s">
        <v>222</v>
      </c>
      <c r="H25" s="1" t="s">
        <v>223</v>
      </c>
      <c r="I25" s="1" t="s">
        <v>229</v>
      </c>
      <c r="J25" s="3">
        <v>0</v>
      </c>
      <c r="K25" s="41">
        <v>1</v>
      </c>
      <c r="L25" s="9">
        <v>14.02</v>
      </c>
      <c r="M25" s="9">
        <v>34.75</v>
      </c>
      <c r="N25" s="9">
        <v>12.71</v>
      </c>
      <c r="O25" s="9">
        <v>3.19</v>
      </c>
      <c r="P25" s="9">
        <v>-16.91</v>
      </c>
      <c r="Q25" s="9">
        <v>13.23</v>
      </c>
    </row>
    <row r="26" spans="1:17" x14ac:dyDescent="0.25">
      <c r="A26" t="s">
        <v>230</v>
      </c>
      <c r="B26" t="s">
        <v>44</v>
      </c>
      <c r="C26" t="s">
        <v>211</v>
      </c>
      <c r="D26" s="25" t="s">
        <v>578</v>
      </c>
      <c r="E26" t="s">
        <v>212</v>
      </c>
      <c r="F26" s="1" t="s">
        <v>213</v>
      </c>
      <c r="G26" s="1" t="s">
        <v>222</v>
      </c>
      <c r="H26" s="1" t="s">
        <v>223</v>
      </c>
      <c r="I26" s="1" t="s">
        <v>231</v>
      </c>
      <c r="J26" s="3">
        <v>0</v>
      </c>
      <c r="K26" s="41">
        <v>1</v>
      </c>
      <c r="L26" s="9">
        <v>90.91</v>
      </c>
      <c r="M26" s="9">
        <v>31.57</v>
      </c>
      <c r="N26" s="9">
        <v>11.14</v>
      </c>
      <c r="O26" s="9">
        <v>3.31</v>
      </c>
      <c r="P26" s="9">
        <v>-18.97</v>
      </c>
      <c r="Q26" s="9">
        <v>11.88</v>
      </c>
    </row>
    <row r="27" spans="1:17" x14ac:dyDescent="0.25">
      <c r="A27" t="s">
        <v>240</v>
      </c>
      <c r="B27" t="s">
        <v>44</v>
      </c>
      <c r="C27" t="s">
        <v>211</v>
      </c>
      <c r="D27" s="25" t="s">
        <v>578</v>
      </c>
      <c r="E27" t="s">
        <v>212</v>
      </c>
      <c r="F27" s="1" t="s">
        <v>213</v>
      </c>
      <c r="G27" s="1" t="s">
        <v>222</v>
      </c>
      <c r="H27" s="1" t="s">
        <v>223</v>
      </c>
      <c r="I27" s="1" t="s">
        <v>241</v>
      </c>
      <c r="J27" s="3">
        <v>2</v>
      </c>
      <c r="K27" s="41">
        <v>1</v>
      </c>
      <c r="L27" s="9">
        <v>12.9</v>
      </c>
      <c r="M27" s="9">
        <v>35.26</v>
      </c>
      <c r="N27" s="9">
        <v>12.42</v>
      </c>
      <c r="O27" s="9">
        <v>3.31</v>
      </c>
      <c r="P27" s="9">
        <v>-19.28</v>
      </c>
      <c r="Q27" s="9">
        <v>12.78</v>
      </c>
    </row>
    <row r="28" spans="1:17" x14ac:dyDescent="0.25">
      <c r="A28" t="s">
        <v>285</v>
      </c>
      <c r="B28" t="s">
        <v>44</v>
      </c>
      <c r="C28" t="s">
        <v>283</v>
      </c>
      <c r="D28" s="25" t="s">
        <v>578</v>
      </c>
      <c r="E28" t="s">
        <v>212</v>
      </c>
      <c r="F28" s="1" t="s">
        <v>213</v>
      </c>
      <c r="G28" s="1" t="s">
        <v>222</v>
      </c>
      <c r="H28" s="1" t="s">
        <v>223</v>
      </c>
      <c r="I28" s="1" t="s">
        <v>286</v>
      </c>
      <c r="J28" s="3">
        <v>0.75</v>
      </c>
      <c r="K28" s="41">
        <v>1</v>
      </c>
      <c r="L28" s="9">
        <v>11.403018446059249</v>
      </c>
      <c r="M28" s="9">
        <v>43.64</v>
      </c>
      <c r="N28" s="9">
        <v>15.68</v>
      </c>
      <c r="O28" s="9">
        <v>3.21</v>
      </c>
      <c r="P28" s="9">
        <v>-17.239999999999998</v>
      </c>
      <c r="Q28" s="9">
        <v>14.62</v>
      </c>
    </row>
    <row r="29" spans="1:17" x14ac:dyDescent="0.25">
      <c r="A29" t="s">
        <v>254</v>
      </c>
      <c r="B29" t="s">
        <v>44</v>
      </c>
      <c r="C29" t="s">
        <v>255</v>
      </c>
      <c r="D29" s="25" t="s">
        <v>580</v>
      </c>
      <c r="E29" t="s">
        <v>212</v>
      </c>
      <c r="F29" s="1" t="s">
        <v>213</v>
      </c>
      <c r="G29" s="1" t="s">
        <v>122</v>
      </c>
      <c r="H29" s="1" t="s">
        <v>214</v>
      </c>
      <c r="K29" s="41" t="s">
        <v>214</v>
      </c>
      <c r="L29" s="9">
        <v>1.7215919322887612</v>
      </c>
      <c r="M29" s="9">
        <v>6.32</v>
      </c>
      <c r="N29" s="9">
        <v>2.19</v>
      </c>
      <c r="O29" s="9">
        <v>3.37</v>
      </c>
      <c r="P29" s="9">
        <v>-17.12</v>
      </c>
      <c r="Q29" s="9">
        <v>9.7799999999999994</v>
      </c>
    </row>
    <row r="30" spans="1:17" x14ac:dyDescent="0.25">
      <c r="A30" t="s">
        <v>256</v>
      </c>
      <c r="B30" t="s">
        <v>44</v>
      </c>
      <c r="C30" t="s">
        <v>255</v>
      </c>
      <c r="D30" s="25" t="s">
        <v>580</v>
      </c>
      <c r="E30" t="s">
        <v>212</v>
      </c>
      <c r="F30" s="1" t="s">
        <v>213</v>
      </c>
      <c r="G30" s="1" t="s">
        <v>122</v>
      </c>
      <c r="H30" s="1" t="s">
        <v>214</v>
      </c>
      <c r="K30" s="41" t="s">
        <v>214</v>
      </c>
      <c r="L30" s="9">
        <v>16.399999999999999</v>
      </c>
      <c r="M30" s="9">
        <v>28.59</v>
      </c>
      <c r="N30" s="9">
        <v>10.11</v>
      </c>
      <c r="O30" s="9">
        <v>3.3</v>
      </c>
      <c r="P30" s="9">
        <v>-18.170000000000002</v>
      </c>
      <c r="Q30" s="9">
        <v>13.57</v>
      </c>
    </row>
    <row r="31" spans="1:17" x14ac:dyDescent="0.25">
      <c r="A31" t="s">
        <v>257</v>
      </c>
      <c r="B31" t="s">
        <v>44</v>
      </c>
      <c r="C31" t="s">
        <v>255</v>
      </c>
      <c r="D31" s="25" t="s">
        <v>580</v>
      </c>
      <c r="E31" t="s">
        <v>212</v>
      </c>
      <c r="F31" s="1" t="s">
        <v>213</v>
      </c>
      <c r="G31" s="1" t="s">
        <v>122</v>
      </c>
      <c r="H31" s="1" t="s">
        <v>214</v>
      </c>
      <c r="K31" s="41" t="s">
        <v>214</v>
      </c>
      <c r="L31" s="9">
        <v>2.2375515382175184</v>
      </c>
      <c r="M31" s="9">
        <v>16.739999999999998</v>
      </c>
      <c r="N31" s="9">
        <v>5.92</v>
      </c>
      <c r="O31" s="9">
        <v>3.28</v>
      </c>
      <c r="P31" s="9">
        <v>-18.149999999999999</v>
      </c>
      <c r="Q31" s="9">
        <v>10.59</v>
      </c>
    </row>
    <row r="32" spans="1:17" x14ac:dyDescent="0.25">
      <c r="A32" t="s">
        <v>258</v>
      </c>
      <c r="B32" t="s">
        <v>44</v>
      </c>
      <c r="C32" t="s">
        <v>255</v>
      </c>
      <c r="D32" s="25" t="s">
        <v>580</v>
      </c>
      <c r="E32" t="s">
        <v>212</v>
      </c>
      <c r="F32" s="1" t="s">
        <v>213</v>
      </c>
      <c r="G32" s="1" t="s">
        <v>122</v>
      </c>
      <c r="H32" s="1" t="s">
        <v>214</v>
      </c>
      <c r="K32" s="41" t="s">
        <v>214</v>
      </c>
      <c r="L32" s="9">
        <v>7.2249589490968793</v>
      </c>
      <c r="M32" s="9">
        <v>41.39</v>
      </c>
      <c r="N32" s="9">
        <v>14.8</v>
      </c>
      <c r="O32" s="9">
        <v>3.26</v>
      </c>
      <c r="P32" s="9">
        <v>-19.940000000000001</v>
      </c>
      <c r="Q32" s="9">
        <v>11.51</v>
      </c>
    </row>
    <row r="33" spans="1:17" x14ac:dyDescent="0.25">
      <c r="A33" t="s">
        <v>258</v>
      </c>
      <c r="B33" t="s">
        <v>44</v>
      </c>
      <c r="C33" t="s">
        <v>255</v>
      </c>
      <c r="D33" s="25" t="s">
        <v>580</v>
      </c>
      <c r="E33" t="s">
        <v>212</v>
      </c>
      <c r="F33" s="1" t="s">
        <v>213</v>
      </c>
      <c r="G33" s="1" t="s">
        <v>122</v>
      </c>
      <c r="H33" s="1" t="s">
        <v>214</v>
      </c>
      <c r="I33" s="1" t="s">
        <v>217</v>
      </c>
      <c r="K33" s="41" t="s">
        <v>214</v>
      </c>
      <c r="L33" s="9">
        <v>13.712497699245354</v>
      </c>
      <c r="M33" s="9">
        <v>15.41</v>
      </c>
      <c r="N33" s="9">
        <v>5.64</v>
      </c>
      <c r="O33" s="9">
        <v>3.19</v>
      </c>
      <c r="P33" s="9">
        <v>-17.329999999999998</v>
      </c>
      <c r="Q33" s="9">
        <v>10.130000000000001</v>
      </c>
    </row>
    <row r="34" spans="1:17" x14ac:dyDescent="0.25">
      <c r="A34" t="s">
        <v>259</v>
      </c>
      <c r="B34" t="s">
        <v>44</v>
      </c>
      <c r="C34" t="s">
        <v>255</v>
      </c>
      <c r="D34" s="25" t="s">
        <v>580</v>
      </c>
      <c r="E34" t="s">
        <v>212</v>
      </c>
      <c r="F34" s="1" t="s">
        <v>213</v>
      </c>
      <c r="G34" s="1" t="s">
        <v>122</v>
      </c>
      <c r="H34" s="1" t="s">
        <v>214</v>
      </c>
      <c r="K34" s="41" t="s">
        <v>214</v>
      </c>
      <c r="L34" s="9">
        <v>10.988017182907406</v>
      </c>
      <c r="M34" s="9">
        <v>5.83</v>
      </c>
      <c r="N34" s="9">
        <v>1.94</v>
      </c>
      <c r="O34" s="9">
        <v>3.5</v>
      </c>
      <c r="P34" s="9">
        <v>-17.82</v>
      </c>
      <c r="Q34" s="9">
        <v>7.64</v>
      </c>
    </row>
    <row r="35" spans="1:17" x14ac:dyDescent="0.25">
      <c r="A35" t="s">
        <v>260</v>
      </c>
      <c r="B35" t="s">
        <v>44</v>
      </c>
      <c r="C35" t="s">
        <v>255</v>
      </c>
      <c r="D35" s="25" t="s">
        <v>580</v>
      </c>
      <c r="E35" t="s">
        <v>212</v>
      </c>
      <c r="F35" s="1" t="s">
        <v>213</v>
      </c>
      <c r="G35" s="1" t="s">
        <v>122</v>
      </c>
      <c r="H35" s="1" t="s">
        <v>214</v>
      </c>
      <c r="K35" s="41" t="s">
        <v>214</v>
      </c>
      <c r="L35" s="9">
        <v>0.60959622443623973</v>
      </c>
      <c r="M35" s="9">
        <v>14.91</v>
      </c>
      <c r="N35" s="9">
        <v>5.39</v>
      </c>
      <c r="O35" s="9">
        <v>3.22</v>
      </c>
      <c r="P35" s="9">
        <v>-18.559999999999999</v>
      </c>
      <c r="Q35" s="9">
        <v>9.14</v>
      </c>
    </row>
    <row r="36" spans="1:17" x14ac:dyDescent="0.25">
      <c r="A36" t="s">
        <v>261</v>
      </c>
      <c r="B36" t="s">
        <v>44</v>
      </c>
      <c r="C36" t="s">
        <v>255</v>
      </c>
      <c r="D36" s="25" t="s">
        <v>580</v>
      </c>
      <c r="E36" t="s">
        <v>212</v>
      </c>
      <c r="F36" s="1" t="s">
        <v>213</v>
      </c>
      <c r="G36" s="1" t="s">
        <v>122</v>
      </c>
      <c r="H36" s="1" t="s">
        <v>214</v>
      </c>
      <c r="K36" s="41" t="s">
        <v>214</v>
      </c>
      <c r="L36" s="9">
        <v>1.2286015275217181</v>
      </c>
      <c r="M36" s="9">
        <v>3.04</v>
      </c>
      <c r="N36" s="9">
        <v>1.03</v>
      </c>
      <c r="O36" s="9">
        <v>3.46</v>
      </c>
      <c r="P36" s="9">
        <v>-18.559999999999999</v>
      </c>
      <c r="Q36" s="9">
        <v>6.76</v>
      </c>
    </row>
    <row r="37" spans="1:17" x14ac:dyDescent="0.25">
      <c r="A37" t="s">
        <v>262</v>
      </c>
      <c r="B37" t="s">
        <v>44</v>
      </c>
      <c r="C37" t="s">
        <v>255</v>
      </c>
      <c r="D37" s="25" t="s">
        <v>580</v>
      </c>
      <c r="E37" t="s">
        <v>212</v>
      </c>
      <c r="F37" s="1" t="s">
        <v>213</v>
      </c>
      <c r="G37" s="1" t="s">
        <v>122</v>
      </c>
      <c r="H37" s="1" t="s">
        <v>214</v>
      </c>
      <c r="K37" s="41" t="s">
        <v>214</v>
      </c>
      <c r="L37" s="9">
        <v>0.26696105981532059</v>
      </c>
      <c r="M37" s="9">
        <v>12.89</v>
      </c>
      <c r="N37" s="9">
        <v>4.45</v>
      </c>
      <c r="O37" s="9">
        <v>3.38</v>
      </c>
      <c r="P37" s="9">
        <v>-18.059999999999999</v>
      </c>
      <c r="Q37" s="9">
        <v>9.2799999999999994</v>
      </c>
    </row>
    <row r="38" spans="1:17" x14ac:dyDescent="0.25">
      <c r="A38" t="s">
        <v>267</v>
      </c>
      <c r="B38" t="s">
        <v>44</v>
      </c>
      <c r="C38" t="s">
        <v>255</v>
      </c>
      <c r="D38" s="25" t="s">
        <v>581</v>
      </c>
      <c r="E38" t="s">
        <v>212</v>
      </c>
      <c r="F38" s="1" t="s">
        <v>213</v>
      </c>
      <c r="G38" s="1" t="s">
        <v>116</v>
      </c>
      <c r="H38" s="1" t="s">
        <v>214</v>
      </c>
      <c r="K38" s="41" t="s">
        <v>214</v>
      </c>
      <c r="L38" s="9">
        <v>15.42</v>
      </c>
      <c r="M38" s="9">
        <v>41.95</v>
      </c>
      <c r="N38" s="9">
        <v>14.98</v>
      </c>
      <c r="O38" s="9">
        <v>3.27</v>
      </c>
      <c r="P38" s="9">
        <v>-18.63</v>
      </c>
      <c r="Q38" s="9">
        <v>10.56</v>
      </c>
    </row>
    <row r="39" spans="1:17" x14ac:dyDescent="0.25">
      <c r="A39" t="s">
        <v>263</v>
      </c>
      <c r="B39" t="s">
        <v>44</v>
      </c>
      <c r="C39" t="s">
        <v>255</v>
      </c>
      <c r="D39" s="25" t="s">
        <v>580</v>
      </c>
      <c r="E39" t="s">
        <v>212</v>
      </c>
      <c r="F39" s="1" t="s">
        <v>213</v>
      </c>
      <c r="G39" s="1" t="s">
        <v>116</v>
      </c>
      <c r="H39" s="1" t="s">
        <v>214</v>
      </c>
      <c r="K39" s="41" t="s">
        <v>214</v>
      </c>
      <c r="L39" s="9">
        <v>1.9548569125352313</v>
      </c>
      <c r="M39" s="9">
        <v>29.25</v>
      </c>
      <c r="N39" s="9">
        <v>10.74</v>
      </c>
      <c r="O39" s="9">
        <v>3.18</v>
      </c>
      <c r="P39" s="9">
        <v>-18.16</v>
      </c>
      <c r="Q39" s="9">
        <v>9.85</v>
      </c>
    </row>
    <row r="40" spans="1:17" x14ac:dyDescent="0.25">
      <c r="A40" t="s">
        <v>264</v>
      </c>
      <c r="B40" t="s">
        <v>44</v>
      </c>
      <c r="C40" t="s">
        <v>255</v>
      </c>
      <c r="D40" s="25" t="s">
        <v>580</v>
      </c>
      <c r="E40" t="s">
        <v>212</v>
      </c>
      <c r="F40" s="1" t="s">
        <v>213</v>
      </c>
      <c r="G40" s="1" t="s">
        <v>116</v>
      </c>
      <c r="H40" s="1" t="s">
        <v>214</v>
      </c>
      <c r="K40" s="41" t="s">
        <v>214</v>
      </c>
      <c r="L40" s="9">
        <v>0.93381686310073353</v>
      </c>
      <c r="M40" s="9">
        <v>27.15</v>
      </c>
      <c r="N40" s="9">
        <v>9.99</v>
      </c>
      <c r="O40" s="9">
        <v>3.17</v>
      </c>
      <c r="P40" s="9">
        <v>-18.34</v>
      </c>
      <c r="Q40" s="9">
        <v>9.39</v>
      </c>
    </row>
    <row r="41" spans="1:17" x14ac:dyDescent="0.25">
      <c r="A41" t="s">
        <v>265</v>
      </c>
      <c r="B41" t="s">
        <v>44</v>
      </c>
      <c r="C41" t="s">
        <v>255</v>
      </c>
      <c r="D41" s="25" t="s">
        <v>580</v>
      </c>
      <c r="E41" t="s">
        <v>212</v>
      </c>
      <c r="F41" s="1" t="s">
        <v>213</v>
      </c>
      <c r="G41" s="1" t="s">
        <v>116</v>
      </c>
      <c r="H41" s="1" t="s">
        <v>214</v>
      </c>
      <c r="K41" s="41" t="s">
        <v>214</v>
      </c>
      <c r="L41" s="9">
        <v>0.49797696856503398</v>
      </c>
      <c r="M41" s="9">
        <v>26.92</v>
      </c>
      <c r="N41" s="9">
        <v>9.76</v>
      </c>
      <c r="O41" s="9">
        <v>3.22</v>
      </c>
      <c r="P41" s="9">
        <v>-17.32</v>
      </c>
      <c r="Q41" s="9">
        <v>11.52</v>
      </c>
    </row>
    <row r="42" spans="1:17" x14ac:dyDescent="0.25">
      <c r="A42" t="s">
        <v>266</v>
      </c>
      <c r="B42" t="s">
        <v>44</v>
      </c>
      <c r="C42" t="s">
        <v>255</v>
      </c>
      <c r="D42" s="25" t="s">
        <v>580</v>
      </c>
      <c r="E42" t="s">
        <v>212</v>
      </c>
      <c r="F42" s="1" t="s">
        <v>213</v>
      </c>
      <c r="G42" s="1" t="s">
        <v>116</v>
      </c>
      <c r="H42" s="1" t="s">
        <v>214</v>
      </c>
      <c r="K42" s="41" t="s">
        <v>214</v>
      </c>
      <c r="L42" s="9">
        <v>1.0147951441577112</v>
      </c>
      <c r="M42" s="9">
        <v>25.13</v>
      </c>
      <c r="N42" s="9">
        <v>9.1999999999999993</v>
      </c>
      <c r="O42" s="9">
        <v>3.19</v>
      </c>
      <c r="P42" s="9">
        <v>-17.489999999999998</v>
      </c>
      <c r="Q42" s="9">
        <v>11.92</v>
      </c>
    </row>
    <row r="43" spans="1:17" x14ac:dyDescent="0.25">
      <c r="A43" t="s">
        <v>272</v>
      </c>
      <c r="B43" t="s">
        <v>44</v>
      </c>
      <c r="C43" t="s">
        <v>329</v>
      </c>
      <c r="D43" s="25" t="s">
        <v>580</v>
      </c>
      <c r="E43" t="s">
        <v>212</v>
      </c>
      <c r="F43" s="1" t="s">
        <v>333</v>
      </c>
      <c r="G43" s="1" t="s">
        <v>222</v>
      </c>
      <c r="H43" s="1" t="s">
        <v>223</v>
      </c>
      <c r="I43" s="1" t="s">
        <v>337</v>
      </c>
      <c r="J43" s="3">
        <v>0.08</v>
      </c>
      <c r="K43" s="41">
        <v>1</v>
      </c>
      <c r="L43" s="9">
        <v>3.7408511789999999</v>
      </c>
      <c r="M43" s="9">
        <v>34.61</v>
      </c>
      <c r="N43" s="9">
        <v>12.24</v>
      </c>
      <c r="O43" s="9">
        <v>3.3</v>
      </c>
      <c r="P43" s="9">
        <v>-17.920000000000002</v>
      </c>
      <c r="Q43" s="9">
        <v>13.07</v>
      </c>
    </row>
    <row r="44" spans="1:17" x14ac:dyDescent="0.25">
      <c r="A44" t="s">
        <v>272</v>
      </c>
      <c r="B44" t="s">
        <v>44</v>
      </c>
      <c r="C44" t="s">
        <v>255</v>
      </c>
      <c r="D44" s="25" t="s">
        <v>580</v>
      </c>
      <c r="E44" t="s">
        <v>212</v>
      </c>
      <c r="F44" s="1" t="s">
        <v>213</v>
      </c>
      <c r="G44" s="1" t="s">
        <v>222</v>
      </c>
      <c r="H44" s="1" t="s">
        <v>223</v>
      </c>
      <c r="I44" s="1" t="s">
        <v>273</v>
      </c>
      <c r="J44" s="3">
        <v>0.08</v>
      </c>
      <c r="K44" s="41">
        <v>1</v>
      </c>
      <c r="L44" s="9">
        <v>1.7619951206288966</v>
      </c>
      <c r="M44" s="9">
        <v>34.61</v>
      </c>
      <c r="N44" s="9">
        <v>12.24</v>
      </c>
      <c r="O44" s="9">
        <v>3.3</v>
      </c>
      <c r="P44" s="9">
        <v>-17.920000000000002</v>
      </c>
      <c r="Q44" s="9">
        <v>13.07</v>
      </c>
    </row>
    <row r="45" spans="1:17" x14ac:dyDescent="0.25">
      <c r="A45" t="s">
        <v>270</v>
      </c>
      <c r="B45" t="s">
        <v>44</v>
      </c>
      <c r="C45" t="s">
        <v>329</v>
      </c>
      <c r="D45" s="25" t="s">
        <v>580</v>
      </c>
      <c r="E45" t="s">
        <v>212</v>
      </c>
      <c r="F45" s="1" t="s">
        <v>333</v>
      </c>
      <c r="G45" s="1" t="s">
        <v>222</v>
      </c>
      <c r="H45" s="1" t="s">
        <v>223</v>
      </c>
      <c r="I45" s="1" t="s">
        <v>335</v>
      </c>
      <c r="J45" s="3">
        <v>0</v>
      </c>
      <c r="K45" s="41">
        <v>1</v>
      </c>
      <c r="L45" s="9">
        <v>9.2129918800000006</v>
      </c>
      <c r="M45" s="9">
        <v>29.8</v>
      </c>
      <c r="N45" s="9">
        <v>10.42</v>
      </c>
      <c r="O45" s="9">
        <v>3.33</v>
      </c>
      <c r="P45" s="9">
        <v>-18.21</v>
      </c>
      <c r="Q45" s="9">
        <v>11.01</v>
      </c>
    </row>
    <row r="46" spans="1:17" x14ac:dyDescent="0.25">
      <c r="A46" t="s">
        <v>270</v>
      </c>
      <c r="B46" t="s">
        <v>44</v>
      </c>
      <c r="C46" t="s">
        <v>255</v>
      </c>
      <c r="D46" s="25" t="s">
        <v>580</v>
      </c>
      <c r="E46" t="s">
        <v>212</v>
      </c>
      <c r="F46" s="1" t="s">
        <v>213</v>
      </c>
      <c r="G46" s="1" t="s">
        <v>222</v>
      </c>
      <c r="H46" s="1" t="s">
        <v>223</v>
      </c>
      <c r="I46" s="1" t="s">
        <v>224</v>
      </c>
      <c r="J46" s="3">
        <v>0</v>
      </c>
      <c r="K46" s="41">
        <v>1</v>
      </c>
      <c r="L46" s="9">
        <v>6.9956277326669705</v>
      </c>
      <c r="M46" s="9">
        <v>29.8</v>
      </c>
      <c r="N46" s="9">
        <v>10.42</v>
      </c>
      <c r="O46" s="9">
        <v>3.33</v>
      </c>
      <c r="P46" s="9">
        <v>-18.21</v>
      </c>
      <c r="Q46" s="9">
        <v>11.01</v>
      </c>
    </row>
    <row r="47" spans="1:17" x14ac:dyDescent="0.25">
      <c r="A47" t="s">
        <v>279</v>
      </c>
      <c r="B47" t="s">
        <v>44</v>
      </c>
      <c r="C47" t="s">
        <v>329</v>
      </c>
      <c r="D47" s="25" t="s">
        <v>580</v>
      </c>
      <c r="E47" t="s">
        <v>212</v>
      </c>
      <c r="F47" s="1" t="s">
        <v>333</v>
      </c>
      <c r="G47" s="1" t="s">
        <v>222</v>
      </c>
      <c r="H47" s="1" t="s">
        <v>223</v>
      </c>
      <c r="I47" s="1" t="s">
        <v>334</v>
      </c>
      <c r="J47" s="3">
        <v>0.75</v>
      </c>
      <c r="K47" s="41">
        <v>1</v>
      </c>
      <c r="L47" s="9">
        <v>2.8563427610000001</v>
      </c>
      <c r="M47" s="9">
        <v>22.94</v>
      </c>
      <c r="N47" s="9">
        <v>7.65</v>
      </c>
      <c r="O47" s="9">
        <v>3.5</v>
      </c>
      <c r="P47" s="9">
        <v>-18.420000000000002</v>
      </c>
      <c r="Q47" s="9">
        <v>12.01</v>
      </c>
    </row>
    <row r="48" spans="1:17" x14ac:dyDescent="0.25">
      <c r="A48" t="s">
        <v>279</v>
      </c>
      <c r="B48" t="s">
        <v>44</v>
      </c>
      <c r="C48" t="s">
        <v>255</v>
      </c>
      <c r="D48" s="25" t="s">
        <v>580</v>
      </c>
      <c r="E48" t="s">
        <v>212</v>
      </c>
      <c r="F48" s="1" t="s">
        <v>213</v>
      </c>
      <c r="G48" s="1" t="s">
        <v>222</v>
      </c>
      <c r="H48" s="1" t="s">
        <v>223</v>
      </c>
      <c r="I48" s="1" t="s">
        <v>235</v>
      </c>
      <c r="J48" s="3">
        <v>0.75</v>
      </c>
      <c r="K48" s="41">
        <v>1</v>
      </c>
      <c r="L48" s="9">
        <v>1.0361243349201394</v>
      </c>
      <c r="M48" s="9">
        <v>22.94</v>
      </c>
      <c r="N48" s="9">
        <v>7.65</v>
      </c>
      <c r="O48" s="9">
        <v>3.5</v>
      </c>
      <c r="P48" s="9">
        <v>-18.420000000000002</v>
      </c>
      <c r="Q48" s="9">
        <v>12.01</v>
      </c>
    </row>
    <row r="49" spans="1:17" x14ac:dyDescent="0.25">
      <c r="A49" t="s">
        <v>280</v>
      </c>
      <c r="B49" t="s">
        <v>44</v>
      </c>
      <c r="C49" t="s">
        <v>329</v>
      </c>
      <c r="D49" s="25" t="s">
        <v>580</v>
      </c>
      <c r="E49" t="s">
        <v>212</v>
      </c>
      <c r="F49" s="1" t="s">
        <v>330</v>
      </c>
      <c r="G49" s="1" t="s">
        <v>222</v>
      </c>
      <c r="H49" s="1" t="s">
        <v>223</v>
      </c>
      <c r="I49" s="1" t="s">
        <v>331</v>
      </c>
      <c r="J49" s="3">
        <v>3</v>
      </c>
      <c r="K49" s="41">
        <v>3</v>
      </c>
      <c r="L49" s="9">
        <v>3.8854805730000002</v>
      </c>
      <c r="M49" s="9">
        <v>31.52</v>
      </c>
      <c r="N49" s="9">
        <v>11.07</v>
      </c>
      <c r="O49" s="9">
        <v>3.32</v>
      </c>
      <c r="P49" s="9">
        <v>-18.940000000000001</v>
      </c>
      <c r="Q49" s="9">
        <v>9.49</v>
      </c>
    </row>
    <row r="50" spans="1:17" x14ac:dyDescent="0.25">
      <c r="A50" t="s">
        <v>280</v>
      </c>
      <c r="B50" t="s">
        <v>44</v>
      </c>
      <c r="C50" t="s">
        <v>255</v>
      </c>
      <c r="D50" s="25" t="s">
        <v>580</v>
      </c>
      <c r="E50" t="s">
        <v>212</v>
      </c>
      <c r="F50" s="1" t="s">
        <v>213</v>
      </c>
      <c r="G50" s="1" t="s">
        <v>222</v>
      </c>
      <c r="H50" s="1" t="s">
        <v>223</v>
      </c>
      <c r="I50" s="1" t="s">
        <v>281</v>
      </c>
      <c r="J50" s="3">
        <v>3</v>
      </c>
      <c r="K50" s="41">
        <v>3</v>
      </c>
      <c r="L50" s="9">
        <v>1.6545826361776605</v>
      </c>
      <c r="M50" s="9">
        <v>31.52</v>
      </c>
      <c r="N50" s="9">
        <v>11.07</v>
      </c>
      <c r="O50" s="9">
        <v>3.32</v>
      </c>
      <c r="P50" s="9">
        <v>-18.940000000000001</v>
      </c>
      <c r="Q50" s="9">
        <v>9.49</v>
      </c>
    </row>
    <row r="51" spans="1:17" x14ac:dyDescent="0.25">
      <c r="A51" t="s">
        <v>268</v>
      </c>
      <c r="B51" t="s">
        <v>44</v>
      </c>
      <c r="C51" t="s">
        <v>255</v>
      </c>
      <c r="D51" s="25" t="s">
        <v>580</v>
      </c>
      <c r="E51" t="s">
        <v>212</v>
      </c>
      <c r="F51" s="1" t="s">
        <v>213</v>
      </c>
      <c r="G51" s="1" t="s">
        <v>222</v>
      </c>
      <c r="H51" s="1" t="s">
        <v>214</v>
      </c>
      <c r="K51" s="41" t="s">
        <v>214</v>
      </c>
      <c r="L51" s="9">
        <v>0.76421667790506553</v>
      </c>
      <c r="M51" s="9">
        <v>11.46</v>
      </c>
      <c r="N51" s="9">
        <v>3.84</v>
      </c>
      <c r="O51" s="9">
        <v>3.49</v>
      </c>
      <c r="P51" s="9">
        <v>-18.690000000000001</v>
      </c>
      <c r="Q51" s="9">
        <v>9.36</v>
      </c>
    </row>
    <row r="52" spans="1:17" x14ac:dyDescent="0.25">
      <c r="A52" t="s">
        <v>274</v>
      </c>
      <c r="B52" t="s">
        <v>44</v>
      </c>
      <c r="C52" t="s">
        <v>329</v>
      </c>
      <c r="D52" s="25" t="s">
        <v>580</v>
      </c>
      <c r="E52" t="s">
        <v>212</v>
      </c>
      <c r="F52" s="1" t="s">
        <v>330</v>
      </c>
      <c r="G52" s="1" t="s">
        <v>222</v>
      </c>
      <c r="H52" s="1" t="s">
        <v>223</v>
      </c>
      <c r="I52" s="1" t="s">
        <v>336</v>
      </c>
      <c r="J52" s="3">
        <v>0.125</v>
      </c>
      <c r="K52" s="41">
        <v>1</v>
      </c>
      <c r="L52" s="9">
        <v>4.3509789699999999</v>
      </c>
      <c r="M52" s="9">
        <v>11.9</v>
      </c>
      <c r="N52" s="9">
        <v>3.98</v>
      </c>
      <c r="O52" s="9">
        <v>3.49</v>
      </c>
      <c r="P52" s="9">
        <v>-17.940000000000001</v>
      </c>
      <c r="Q52" s="9">
        <v>11.44</v>
      </c>
    </row>
    <row r="53" spans="1:17" x14ac:dyDescent="0.25">
      <c r="A53" t="s">
        <v>274</v>
      </c>
      <c r="B53" t="s">
        <v>44</v>
      </c>
      <c r="C53" t="s">
        <v>255</v>
      </c>
      <c r="D53" s="25" t="s">
        <v>580</v>
      </c>
      <c r="E53" t="s">
        <v>212</v>
      </c>
      <c r="F53" s="1" t="s">
        <v>213</v>
      </c>
      <c r="G53" s="1" t="s">
        <v>222</v>
      </c>
      <c r="H53" s="1" t="s">
        <v>223</v>
      </c>
      <c r="I53" s="1" t="s">
        <v>275</v>
      </c>
      <c r="J53" s="3">
        <v>0.12</v>
      </c>
      <c r="K53" s="41">
        <v>1</v>
      </c>
      <c r="L53" s="9">
        <v>1.3415518491663261</v>
      </c>
      <c r="M53" s="9">
        <v>11.9</v>
      </c>
      <c r="N53" s="9">
        <v>3.98</v>
      </c>
      <c r="O53" s="9">
        <v>3.49</v>
      </c>
      <c r="P53" s="9">
        <v>-17.940000000000001</v>
      </c>
      <c r="Q53" s="9">
        <v>11.44</v>
      </c>
    </row>
    <row r="54" spans="1:17" x14ac:dyDescent="0.25">
      <c r="A54" t="s">
        <v>269</v>
      </c>
      <c r="B54" t="s">
        <v>44</v>
      </c>
      <c r="C54" t="s">
        <v>255</v>
      </c>
      <c r="D54" s="25" t="s">
        <v>580</v>
      </c>
      <c r="E54" t="s">
        <v>212</v>
      </c>
      <c r="F54" s="1" t="s">
        <v>213</v>
      </c>
      <c r="G54" s="1" t="s">
        <v>222</v>
      </c>
      <c r="H54" s="1" t="s">
        <v>214</v>
      </c>
      <c r="K54" s="41" t="s">
        <v>214</v>
      </c>
      <c r="L54" s="9">
        <v>0.19674796747968074</v>
      </c>
      <c r="M54" s="9">
        <v>22.02</v>
      </c>
      <c r="N54" s="9">
        <v>8.06</v>
      </c>
      <c r="O54" s="9">
        <v>3.19</v>
      </c>
      <c r="P54" s="9">
        <v>-18.7</v>
      </c>
      <c r="Q54" s="9">
        <v>8.9499999999999993</v>
      </c>
    </row>
    <row r="55" spans="1:17" x14ac:dyDescent="0.25">
      <c r="A55" t="s">
        <v>276</v>
      </c>
      <c r="B55" t="s">
        <v>44</v>
      </c>
      <c r="C55" t="s">
        <v>329</v>
      </c>
      <c r="D55" s="25" t="s">
        <v>580</v>
      </c>
      <c r="E55" t="s">
        <v>212</v>
      </c>
      <c r="F55" s="1" t="s">
        <v>333</v>
      </c>
      <c r="G55" s="1" t="s">
        <v>222</v>
      </c>
      <c r="H55" s="1" t="s">
        <v>223</v>
      </c>
      <c r="I55" s="1" t="s">
        <v>332</v>
      </c>
      <c r="J55" s="3">
        <v>0.25</v>
      </c>
      <c r="K55" s="41">
        <v>1</v>
      </c>
      <c r="L55" s="9">
        <v>3.437815976</v>
      </c>
      <c r="M55" s="9">
        <v>13.57</v>
      </c>
      <c r="N55" s="9">
        <v>4.72</v>
      </c>
      <c r="O55" s="9">
        <v>3.35</v>
      </c>
      <c r="P55" s="9">
        <v>-18.72</v>
      </c>
      <c r="Q55" s="9">
        <v>8.24</v>
      </c>
    </row>
    <row r="56" spans="1:17" x14ac:dyDescent="0.25">
      <c r="A56" t="s">
        <v>276</v>
      </c>
      <c r="B56" t="s">
        <v>44</v>
      </c>
      <c r="C56" t="s">
        <v>255</v>
      </c>
      <c r="D56" s="25" t="s">
        <v>580</v>
      </c>
      <c r="E56" t="s">
        <v>212</v>
      </c>
      <c r="F56" s="1" t="s">
        <v>213</v>
      </c>
      <c r="G56" s="1" t="s">
        <v>222</v>
      </c>
      <c r="H56" s="1" t="s">
        <v>223</v>
      </c>
      <c r="I56" s="1" t="s">
        <v>277</v>
      </c>
      <c r="J56" s="3">
        <v>0.25</v>
      </c>
      <c r="K56" s="41">
        <v>1</v>
      </c>
      <c r="L56" s="9">
        <v>0.87630603303011922</v>
      </c>
      <c r="M56" s="9">
        <v>13.57</v>
      </c>
      <c r="N56" s="9">
        <v>4.72</v>
      </c>
      <c r="O56" s="9">
        <v>3.35</v>
      </c>
      <c r="P56" s="9">
        <v>-18.72</v>
      </c>
      <c r="Q56" s="9">
        <v>8.24</v>
      </c>
    </row>
    <row r="57" spans="1:17" x14ac:dyDescent="0.25">
      <c r="A57" t="s">
        <v>278</v>
      </c>
      <c r="B57" t="s">
        <v>44</v>
      </c>
      <c r="C57" t="s">
        <v>329</v>
      </c>
      <c r="D57" s="25" t="s">
        <v>580</v>
      </c>
      <c r="E57" t="s">
        <v>212</v>
      </c>
      <c r="F57" s="1" t="s">
        <v>330</v>
      </c>
      <c r="G57" s="1" t="s">
        <v>222</v>
      </c>
      <c r="H57" s="1" t="s">
        <v>223</v>
      </c>
      <c r="I57" s="1" t="s">
        <v>332</v>
      </c>
      <c r="J57" s="3">
        <v>0.25</v>
      </c>
      <c r="K57" s="41">
        <v>1</v>
      </c>
      <c r="L57" s="9">
        <v>6.9876688199999997</v>
      </c>
      <c r="M57" s="9">
        <v>26.35</v>
      </c>
      <c r="N57" s="9">
        <v>9.06</v>
      </c>
      <c r="O57" s="9">
        <v>3.39</v>
      </c>
      <c r="P57" s="9">
        <v>-18.48</v>
      </c>
      <c r="Q57" s="9">
        <v>12.62</v>
      </c>
    </row>
    <row r="58" spans="1:17" x14ac:dyDescent="0.25">
      <c r="A58" t="s">
        <v>278</v>
      </c>
      <c r="B58" t="s">
        <v>44</v>
      </c>
      <c r="C58" t="s">
        <v>255</v>
      </c>
      <c r="D58" s="25" t="s">
        <v>580</v>
      </c>
      <c r="E58" t="s">
        <v>212</v>
      </c>
      <c r="F58" s="1" t="s">
        <v>213</v>
      </c>
      <c r="G58" s="1" t="s">
        <v>222</v>
      </c>
      <c r="H58" s="1" t="s">
        <v>223</v>
      </c>
      <c r="I58" s="1" t="s">
        <v>277</v>
      </c>
      <c r="J58" s="3">
        <v>0.25</v>
      </c>
      <c r="K58" s="41">
        <v>1</v>
      </c>
      <c r="L58" s="9">
        <v>2.9947152084556126</v>
      </c>
      <c r="M58" s="9">
        <v>26.35</v>
      </c>
      <c r="N58" s="9">
        <v>9.06</v>
      </c>
      <c r="O58" s="9">
        <v>3.39</v>
      </c>
      <c r="P58" s="9">
        <v>-18.48</v>
      </c>
      <c r="Q58" s="9">
        <v>12.62</v>
      </c>
    </row>
    <row r="59" spans="1:17" x14ac:dyDescent="0.25">
      <c r="A59" t="s">
        <v>248</v>
      </c>
      <c r="B59" t="s">
        <v>44</v>
      </c>
      <c r="C59" t="s">
        <v>249</v>
      </c>
      <c r="D59" s="25" t="s">
        <v>580</v>
      </c>
      <c r="E59" t="s">
        <v>212</v>
      </c>
      <c r="F59" s="1" t="s">
        <v>213</v>
      </c>
      <c r="G59" s="1" t="s">
        <v>222</v>
      </c>
      <c r="H59" s="1" t="s">
        <v>223</v>
      </c>
      <c r="I59" s="1" t="s">
        <v>250</v>
      </c>
      <c r="J59" s="3">
        <v>5</v>
      </c>
      <c r="K59" s="41">
        <v>5</v>
      </c>
      <c r="L59" s="9">
        <v>10.293360782295419</v>
      </c>
      <c r="M59" s="9">
        <v>43.31</v>
      </c>
      <c r="N59" s="9">
        <v>15.63</v>
      </c>
      <c r="O59" s="9">
        <v>3.23</v>
      </c>
      <c r="P59" s="9">
        <v>-18.690000000000001</v>
      </c>
      <c r="Q59" s="9">
        <v>10.71</v>
      </c>
    </row>
    <row r="60" spans="1:17" x14ac:dyDescent="0.25">
      <c r="A60" t="s">
        <v>251</v>
      </c>
      <c r="B60" t="s">
        <v>44</v>
      </c>
      <c r="C60" t="s">
        <v>249</v>
      </c>
      <c r="D60" s="25" t="s">
        <v>580</v>
      </c>
      <c r="E60" t="s">
        <v>212</v>
      </c>
      <c r="F60" s="1" t="s">
        <v>213</v>
      </c>
      <c r="G60" s="1" t="s">
        <v>222</v>
      </c>
      <c r="H60" s="1" t="s">
        <v>223</v>
      </c>
      <c r="I60" s="1" t="s">
        <v>252</v>
      </c>
      <c r="J60" s="3">
        <v>1</v>
      </c>
      <c r="K60" s="41">
        <v>1</v>
      </c>
      <c r="L60" s="9">
        <v>9.3367914042237885</v>
      </c>
      <c r="M60" s="9">
        <v>42.72</v>
      </c>
      <c r="N60" s="9">
        <v>15.4</v>
      </c>
      <c r="O60" s="9">
        <v>3.32</v>
      </c>
      <c r="P60" s="9">
        <v>-18.73</v>
      </c>
      <c r="Q60" s="9">
        <v>10.56</v>
      </c>
    </row>
    <row r="61" spans="1:17" x14ac:dyDescent="0.25">
      <c r="A61" t="s">
        <v>253</v>
      </c>
      <c r="B61" t="s">
        <v>44</v>
      </c>
      <c r="C61" t="s">
        <v>249</v>
      </c>
      <c r="D61" s="25" t="s">
        <v>580</v>
      </c>
      <c r="E61" t="s">
        <v>212</v>
      </c>
      <c r="F61" s="1" t="s">
        <v>213</v>
      </c>
      <c r="G61" s="1" t="s">
        <v>222</v>
      </c>
      <c r="H61" s="1" t="s">
        <v>223</v>
      </c>
      <c r="I61" s="1" t="s">
        <v>250</v>
      </c>
      <c r="J61" s="3">
        <v>5</v>
      </c>
      <c r="K61" s="41">
        <v>5</v>
      </c>
      <c r="L61" s="9">
        <v>13.546524539196092</v>
      </c>
      <c r="M61" s="9">
        <v>42.75</v>
      </c>
      <c r="N61" s="9">
        <v>15.29</v>
      </c>
      <c r="O61" s="9">
        <v>3.26</v>
      </c>
      <c r="P61" s="9">
        <v>-19.670000000000002</v>
      </c>
      <c r="Q61" s="9">
        <v>10.83</v>
      </c>
    </row>
    <row r="62" spans="1:17" x14ac:dyDescent="0.25">
      <c r="A62" t="s">
        <v>271</v>
      </c>
      <c r="B62" t="s">
        <v>44</v>
      </c>
      <c r="C62" t="s">
        <v>329</v>
      </c>
      <c r="D62" s="25" t="s">
        <v>580</v>
      </c>
      <c r="E62" t="s">
        <v>212</v>
      </c>
      <c r="F62" s="1" t="s">
        <v>333</v>
      </c>
      <c r="G62" s="1" t="s">
        <v>222</v>
      </c>
      <c r="H62" s="1" t="s">
        <v>223</v>
      </c>
      <c r="I62" s="1" t="s">
        <v>335</v>
      </c>
      <c r="J62" s="3">
        <v>0</v>
      </c>
      <c r="K62" s="41">
        <v>1</v>
      </c>
      <c r="L62" s="9">
        <v>10.63178402</v>
      </c>
      <c r="M62" s="9">
        <v>35.909999999999997</v>
      </c>
      <c r="N62" s="9">
        <v>13.06</v>
      </c>
      <c r="O62" s="9">
        <v>3.21</v>
      </c>
      <c r="P62" s="9">
        <v>-17.47</v>
      </c>
      <c r="Q62" s="9">
        <v>12.17</v>
      </c>
    </row>
    <row r="63" spans="1:17" x14ac:dyDescent="0.25">
      <c r="A63" t="s">
        <v>298</v>
      </c>
      <c r="B63" t="s">
        <v>44</v>
      </c>
      <c r="C63" t="s">
        <v>291</v>
      </c>
      <c r="D63" s="25" t="s">
        <v>581</v>
      </c>
      <c r="E63" t="s">
        <v>212</v>
      </c>
      <c r="F63" s="1" t="s">
        <v>213</v>
      </c>
      <c r="G63" s="1" t="s">
        <v>222</v>
      </c>
      <c r="H63" s="1" t="s">
        <v>223</v>
      </c>
      <c r="I63" s="1" t="s">
        <v>299</v>
      </c>
      <c r="J63" s="3">
        <v>13.5</v>
      </c>
      <c r="K63" s="41">
        <v>10</v>
      </c>
      <c r="L63" s="9">
        <v>15.787559112404512</v>
      </c>
      <c r="M63" s="9">
        <v>43.45</v>
      </c>
      <c r="N63" s="9">
        <v>15.92</v>
      </c>
      <c r="O63" s="9">
        <v>3.19</v>
      </c>
      <c r="P63" s="9">
        <v>-19.329999999999998</v>
      </c>
      <c r="Q63" s="9">
        <v>8.91</v>
      </c>
    </row>
    <row r="64" spans="1:17" x14ac:dyDescent="0.25">
      <c r="A64" t="s">
        <v>290</v>
      </c>
      <c r="B64" t="s">
        <v>44</v>
      </c>
      <c r="C64" t="s">
        <v>291</v>
      </c>
      <c r="D64" s="25" t="s">
        <v>581</v>
      </c>
      <c r="E64" t="s">
        <v>212</v>
      </c>
      <c r="F64" s="1" t="s">
        <v>213</v>
      </c>
      <c r="G64" s="1" t="s">
        <v>222</v>
      </c>
      <c r="H64" s="1" t="s">
        <v>223</v>
      </c>
      <c r="I64" s="1" t="s">
        <v>292</v>
      </c>
      <c r="J64" s="3">
        <v>0.62</v>
      </c>
      <c r="K64" s="41">
        <v>1</v>
      </c>
      <c r="L64" s="9">
        <v>8.2652134423251589</v>
      </c>
      <c r="M64" s="9">
        <v>42.05</v>
      </c>
      <c r="N64" s="9">
        <v>15.51</v>
      </c>
      <c r="O64" s="9">
        <v>3.16</v>
      </c>
      <c r="P64" s="9">
        <v>-19.12</v>
      </c>
      <c r="Q64" s="9">
        <v>8.27</v>
      </c>
    </row>
    <row r="65" spans="1:17" x14ac:dyDescent="0.25">
      <c r="A65" t="s">
        <v>293</v>
      </c>
      <c r="B65" t="s">
        <v>44</v>
      </c>
      <c r="C65" t="s">
        <v>291</v>
      </c>
      <c r="D65" s="25" t="s">
        <v>581</v>
      </c>
      <c r="E65" t="s">
        <v>212</v>
      </c>
      <c r="F65" s="1" t="s">
        <v>213</v>
      </c>
      <c r="G65" s="1" t="s">
        <v>222</v>
      </c>
      <c r="H65" s="1" t="s">
        <v>223</v>
      </c>
      <c r="I65" s="1" t="s">
        <v>294</v>
      </c>
      <c r="J65" s="3">
        <v>3.5</v>
      </c>
      <c r="K65" s="41">
        <v>3</v>
      </c>
      <c r="L65" s="9">
        <v>5.25</v>
      </c>
      <c r="M65" s="9">
        <v>42.76</v>
      </c>
      <c r="N65" s="9">
        <v>15.36</v>
      </c>
      <c r="O65" s="9">
        <v>3.25</v>
      </c>
      <c r="P65" s="9">
        <v>-19.91</v>
      </c>
      <c r="Q65" s="9">
        <v>9.0299999999999994</v>
      </c>
    </row>
    <row r="66" spans="1:17" x14ac:dyDescent="0.25">
      <c r="A66" t="s">
        <v>296</v>
      </c>
      <c r="B66" t="s">
        <v>44</v>
      </c>
      <c r="C66" t="s">
        <v>288</v>
      </c>
      <c r="D66" s="25" t="s">
        <v>581</v>
      </c>
      <c r="E66" t="s">
        <v>212</v>
      </c>
      <c r="F66" s="1" t="s">
        <v>213</v>
      </c>
      <c r="G66" s="1" t="s">
        <v>222</v>
      </c>
      <c r="H66" s="1" t="s">
        <v>223</v>
      </c>
      <c r="I66" s="1" t="s">
        <v>297</v>
      </c>
      <c r="J66" s="3">
        <v>7</v>
      </c>
      <c r="K66" s="41">
        <v>5</v>
      </c>
      <c r="L66" s="9">
        <v>9.2298435619736114</v>
      </c>
      <c r="M66" s="9">
        <v>24.95</v>
      </c>
      <c r="N66" s="9">
        <v>9.41</v>
      </c>
      <c r="O66" s="9">
        <v>3.09</v>
      </c>
      <c r="P66" s="9">
        <v>-18.329999999999998</v>
      </c>
      <c r="Q66" s="9">
        <v>8.85</v>
      </c>
    </row>
    <row r="67" spans="1:17" x14ac:dyDescent="0.25">
      <c r="A67" t="s">
        <v>287</v>
      </c>
      <c r="B67" t="s">
        <v>44</v>
      </c>
      <c r="C67" t="s">
        <v>288</v>
      </c>
      <c r="D67" s="25" t="s">
        <v>581</v>
      </c>
      <c r="E67" t="s">
        <v>212</v>
      </c>
      <c r="F67" s="1" t="s">
        <v>213</v>
      </c>
      <c r="G67" s="1" t="s">
        <v>222</v>
      </c>
      <c r="H67" s="1" t="s">
        <v>223</v>
      </c>
      <c r="I67" s="1" t="s">
        <v>289</v>
      </c>
      <c r="J67" s="3">
        <v>0.5</v>
      </c>
      <c r="K67" s="41">
        <v>1</v>
      </c>
      <c r="L67" s="9">
        <v>18.437391605965921</v>
      </c>
      <c r="M67" s="9">
        <v>32.28</v>
      </c>
      <c r="N67" s="9">
        <v>12.07</v>
      </c>
      <c r="O67" s="9">
        <v>3.12</v>
      </c>
      <c r="P67" s="9">
        <v>-18.260000000000002</v>
      </c>
      <c r="Q67" s="9">
        <v>9.34</v>
      </c>
    </row>
    <row r="68" spans="1:17" x14ac:dyDescent="0.25">
      <c r="A68" t="s">
        <v>295</v>
      </c>
      <c r="B68" t="s">
        <v>44</v>
      </c>
      <c r="C68" t="s">
        <v>288</v>
      </c>
      <c r="D68" s="25" t="s">
        <v>581</v>
      </c>
      <c r="E68" t="s">
        <v>212</v>
      </c>
      <c r="F68" s="1" t="s">
        <v>213</v>
      </c>
      <c r="G68" s="1" t="s">
        <v>222</v>
      </c>
      <c r="H68" s="1" t="s">
        <v>223</v>
      </c>
      <c r="I68" s="1" t="s">
        <v>294</v>
      </c>
      <c r="J68" s="3">
        <v>3.5</v>
      </c>
      <c r="K68" s="41">
        <v>3</v>
      </c>
      <c r="L68" s="9">
        <v>2.8495170310117022</v>
      </c>
      <c r="M68" s="9">
        <v>37.86</v>
      </c>
      <c r="N68" s="9">
        <v>13.71</v>
      </c>
      <c r="O68" s="9">
        <v>3.22</v>
      </c>
      <c r="P68" s="9">
        <v>-17.920000000000002</v>
      </c>
      <c r="Q68" s="9">
        <v>12.19</v>
      </c>
    </row>
    <row r="69" spans="1:17" x14ac:dyDescent="0.25">
      <c r="A69" t="s">
        <v>582</v>
      </c>
      <c r="B69" t="s">
        <v>39</v>
      </c>
      <c r="C69" t="s">
        <v>119</v>
      </c>
      <c r="D69" s="25" t="s">
        <v>583</v>
      </c>
      <c r="E69" t="s">
        <v>133</v>
      </c>
      <c r="F69" s="1" t="s">
        <v>213</v>
      </c>
      <c r="G69" s="1" t="s">
        <v>122</v>
      </c>
      <c r="H69" s="1" t="s">
        <v>214</v>
      </c>
      <c r="K69" s="41" t="s">
        <v>214</v>
      </c>
      <c r="L69" s="9"/>
      <c r="M69" s="9">
        <v>37.461074991762253</v>
      </c>
      <c r="N69" s="9">
        <v>13.7563669101591</v>
      </c>
      <c r="O69" s="9">
        <v>3.1932673455360994</v>
      </c>
      <c r="P69" s="9">
        <v>-18.998066086608201</v>
      </c>
      <c r="Q69" s="9">
        <v>10.36568065579895</v>
      </c>
    </row>
    <row r="70" spans="1:17" x14ac:dyDescent="0.25">
      <c r="A70" t="s">
        <v>584</v>
      </c>
      <c r="B70" t="s">
        <v>39</v>
      </c>
      <c r="C70" t="s">
        <v>119</v>
      </c>
      <c r="D70" s="25" t="s">
        <v>583</v>
      </c>
      <c r="E70" t="s">
        <v>133</v>
      </c>
      <c r="F70" s="1" t="s">
        <v>213</v>
      </c>
      <c r="G70" s="1" t="s">
        <v>122</v>
      </c>
      <c r="H70" s="1" t="s">
        <v>214</v>
      </c>
      <c r="K70" s="41" t="s">
        <v>214</v>
      </c>
      <c r="L70" s="9"/>
      <c r="M70" s="9">
        <v>41.264673734814849</v>
      </c>
      <c r="N70" s="9">
        <v>14.8810590161722</v>
      </c>
      <c r="O70" s="9">
        <v>3.2276736487563937</v>
      </c>
      <c r="P70" s="9">
        <v>-18.951896251199948</v>
      </c>
      <c r="Q70" s="9">
        <v>10.140621503090099</v>
      </c>
    </row>
    <row r="71" spans="1:17" x14ac:dyDescent="0.25">
      <c r="A71" t="s">
        <v>585</v>
      </c>
      <c r="B71" t="s">
        <v>39</v>
      </c>
      <c r="C71" t="s">
        <v>119</v>
      </c>
      <c r="D71" s="25" t="s">
        <v>583</v>
      </c>
      <c r="E71" t="s">
        <v>133</v>
      </c>
      <c r="F71" s="1" t="s">
        <v>213</v>
      </c>
      <c r="G71" s="1" t="s">
        <v>122</v>
      </c>
      <c r="H71" s="1" t="s">
        <v>214</v>
      </c>
      <c r="K71" s="41" t="s">
        <v>214</v>
      </c>
      <c r="L71" s="9"/>
      <c r="M71" s="9">
        <v>41.009812283768703</v>
      </c>
      <c r="N71" s="9">
        <v>14.952100728803451</v>
      </c>
      <c r="O71" s="9">
        <v>3.2041948965090796</v>
      </c>
      <c r="P71" s="9">
        <v>-19.34703335396215</v>
      </c>
      <c r="Q71" s="9">
        <v>10.057953232740955</v>
      </c>
    </row>
    <row r="72" spans="1:17" x14ac:dyDescent="0.25">
      <c r="A72" t="s">
        <v>586</v>
      </c>
      <c r="B72" t="s">
        <v>39</v>
      </c>
      <c r="C72" t="s">
        <v>119</v>
      </c>
      <c r="D72" s="25" t="s">
        <v>583</v>
      </c>
      <c r="E72" t="s">
        <v>133</v>
      </c>
      <c r="F72" s="1" t="s">
        <v>213</v>
      </c>
      <c r="G72" s="1" t="s">
        <v>122</v>
      </c>
      <c r="H72" s="1" t="s">
        <v>214</v>
      </c>
      <c r="K72" s="41" t="s">
        <v>214</v>
      </c>
      <c r="L72" s="9"/>
      <c r="M72" s="9">
        <v>42.23077961988605</v>
      </c>
      <c r="N72" s="9">
        <v>15.2844621093658</v>
      </c>
      <c r="O72" s="9">
        <v>3.2602450974455071</v>
      </c>
      <c r="P72" s="9">
        <v>-19.0689327554451</v>
      </c>
      <c r="Q72" s="9">
        <v>11.11960985873975</v>
      </c>
    </row>
    <row r="73" spans="1:17" x14ac:dyDescent="0.25">
      <c r="A73" t="s">
        <v>587</v>
      </c>
      <c r="B73" t="s">
        <v>39</v>
      </c>
      <c r="C73" t="s">
        <v>119</v>
      </c>
      <c r="D73" s="25" t="s">
        <v>583</v>
      </c>
      <c r="E73" t="s">
        <v>133</v>
      </c>
      <c r="F73" s="1" t="s">
        <v>213</v>
      </c>
      <c r="G73" s="1" t="s">
        <v>122</v>
      </c>
      <c r="H73" s="1" t="s">
        <v>214</v>
      </c>
      <c r="K73" s="41" t="s">
        <v>214</v>
      </c>
      <c r="L73" s="9"/>
      <c r="M73" s="9">
        <v>34.496670126473198</v>
      </c>
      <c r="N73" s="9">
        <v>12.147406953144149</v>
      </c>
      <c r="O73" s="9">
        <v>3.3658458050716238</v>
      </c>
      <c r="P73" s="9">
        <v>-19.073383030840752</v>
      </c>
      <c r="Q73" s="9">
        <v>10.7934785300736</v>
      </c>
    </row>
    <row r="74" spans="1:17" x14ac:dyDescent="0.25">
      <c r="A74" t="s">
        <v>588</v>
      </c>
      <c r="B74" t="s">
        <v>39</v>
      </c>
      <c r="C74" t="s">
        <v>119</v>
      </c>
      <c r="D74" s="25" t="s">
        <v>583</v>
      </c>
      <c r="E74" t="s">
        <v>133</v>
      </c>
      <c r="F74" s="1" t="s">
        <v>213</v>
      </c>
      <c r="G74" s="1" t="s">
        <v>122</v>
      </c>
      <c r="H74" s="1" t="s">
        <v>214</v>
      </c>
      <c r="K74" s="41" t="s">
        <v>214</v>
      </c>
      <c r="L74" s="9"/>
      <c r="M74" s="9">
        <v>35.324288123109895</v>
      </c>
      <c r="N74" s="9">
        <v>12.52332253900485</v>
      </c>
      <c r="O74" s="9">
        <v>3.2951270738256206</v>
      </c>
      <c r="P74" s="9">
        <v>-18.660603616756401</v>
      </c>
      <c r="Q74" s="9">
        <v>9.5921763590142444</v>
      </c>
    </row>
    <row r="75" spans="1:17" x14ac:dyDescent="0.25">
      <c r="A75" t="s">
        <v>589</v>
      </c>
      <c r="B75" t="s">
        <v>39</v>
      </c>
      <c r="C75" t="s">
        <v>119</v>
      </c>
      <c r="D75" s="25" t="s">
        <v>583</v>
      </c>
      <c r="E75" t="s">
        <v>133</v>
      </c>
      <c r="F75" s="1" t="s">
        <v>213</v>
      </c>
      <c r="G75" s="1" t="s">
        <v>122</v>
      </c>
      <c r="H75" s="1" t="s">
        <v>214</v>
      </c>
      <c r="K75" s="41" t="s">
        <v>214</v>
      </c>
      <c r="L75" s="9"/>
      <c r="M75" s="9">
        <v>41.904892009999998</v>
      </c>
      <c r="N75" s="9">
        <v>14.011859129999999</v>
      </c>
      <c r="O75" s="9">
        <v>3.7801236540000001</v>
      </c>
      <c r="P75" s="9">
        <v>-19.680908299999999</v>
      </c>
      <c r="Q75" s="9">
        <v>9.8050615669999992</v>
      </c>
    </row>
    <row r="76" spans="1:17" x14ac:dyDescent="0.25">
      <c r="A76" t="s">
        <v>590</v>
      </c>
      <c r="B76" t="s">
        <v>39</v>
      </c>
      <c r="C76" t="s">
        <v>119</v>
      </c>
      <c r="D76" s="25" t="s">
        <v>583</v>
      </c>
      <c r="E76" t="s">
        <v>133</v>
      </c>
      <c r="F76" s="1" t="s">
        <v>213</v>
      </c>
      <c r="G76" s="1" t="s">
        <v>122</v>
      </c>
      <c r="H76" s="1" t="s">
        <v>214</v>
      </c>
      <c r="K76" s="41" t="s">
        <v>214</v>
      </c>
      <c r="L76" s="9"/>
      <c r="M76" s="9">
        <v>41.907427821572696</v>
      </c>
      <c r="N76" s="9">
        <v>15.20554762672775</v>
      </c>
      <c r="O76" s="9">
        <v>3.212635579678905</v>
      </c>
      <c r="P76" s="9">
        <v>-19.121936127114402</v>
      </c>
      <c r="Q76" s="9">
        <v>10.52645158140005</v>
      </c>
    </row>
    <row r="77" spans="1:17" x14ac:dyDescent="0.25">
      <c r="A77" t="s">
        <v>591</v>
      </c>
      <c r="B77" t="s">
        <v>39</v>
      </c>
      <c r="C77" t="s">
        <v>119</v>
      </c>
      <c r="D77" s="25" t="s">
        <v>583</v>
      </c>
      <c r="E77" t="s">
        <v>133</v>
      </c>
      <c r="F77" s="1" t="s">
        <v>213</v>
      </c>
      <c r="G77" s="1" t="s">
        <v>122</v>
      </c>
      <c r="H77" s="1" t="s">
        <v>214</v>
      </c>
      <c r="K77" s="41" t="s">
        <v>214</v>
      </c>
      <c r="L77" s="9"/>
      <c r="M77" s="9">
        <v>41.6069915530841</v>
      </c>
      <c r="N77" s="9">
        <v>15.00925312219335</v>
      </c>
      <c r="O77" s="9">
        <v>3.237671548509125</v>
      </c>
      <c r="P77" s="9">
        <v>-19.38536752745825</v>
      </c>
      <c r="Q77" s="9">
        <v>9.969028489985849</v>
      </c>
    </row>
    <row r="78" spans="1:17" x14ac:dyDescent="0.25">
      <c r="A78" t="s">
        <v>592</v>
      </c>
      <c r="B78" t="s">
        <v>39</v>
      </c>
      <c r="C78" t="s">
        <v>119</v>
      </c>
      <c r="D78" s="25" t="s">
        <v>583</v>
      </c>
      <c r="E78" t="s">
        <v>133</v>
      </c>
      <c r="F78" s="1" t="s">
        <v>213</v>
      </c>
      <c r="G78" s="1" t="s">
        <v>122</v>
      </c>
      <c r="H78" s="1" t="s">
        <v>214</v>
      </c>
      <c r="K78" s="41" t="s">
        <v>214</v>
      </c>
      <c r="L78" s="9"/>
      <c r="M78" s="9">
        <v>39.640388698701152</v>
      </c>
      <c r="N78" s="9">
        <v>14.523984951796152</v>
      </c>
      <c r="O78" s="9">
        <v>3.185434457356219</v>
      </c>
      <c r="P78" s="9">
        <v>-18.986753696600601</v>
      </c>
      <c r="Q78" s="9">
        <v>10.28298305465205</v>
      </c>
    </row>
    <row r="79" spans="1:17" x14ac:dyDescent="0.25">
      <c r="A79" t="s">
        <v>593</v>
      </c>
      <c r="B79" t="s">
        <v>39</v>
      </c>
      <c r="C79" t="s">
        <v>119</v>
      </c>
      <c r="D79" s="25" t="s">
        <v>583</v>
      </c>
      <c r="E79" t="s">
        <v>133</v>
      </c>
      <c r="F79" s="1" t="s">
        <v>213</v>
      </c>
      <c r="G79" s="1" t="s">
        <v>122</v>
      </c>
      <c r="H79" s="1" t="s">
        <v>214</v>
      </c>
      <c r="K79" s="41" t="s">
        <v>214</v>
      </c>
      <c r="L79" s="9"/>
      <c r="M79" s="9">
        <v>35.478911696326698</v>
      </c>
      <c r="N79" s="9">
        <v>12.856920635289301</v>
      </c>
      <c r="O79" s="9">
        <v>3.1964883695699178</v>
      </c>
      <c r="P79" s="9">
        <v>-18.7008041139648</v>
      </c>
      <c r="Q79" s="9">
        <v>9.520874615165134</v>
      </c>
    </row>
    <row r="80" spans="1:17" x14ac:dyDescent="0.25">
      <c r="A80" t="s">
        <v>594</v>
      </c>
      <c r="B80" t="s">
        <v>39</v>
      </c>
      <c r="C80" t="s">
        <v>119</v>
      </c>
      <c r="D80" s="25" t="s">
        <v>583</v>
      </c>
      <c r="E80" t="s">
        <v>133</v>
      </c>
      <c r="F80" s="1" t="s">
        <v>213</v>
      </c>
      <c r="G80" s="1" t="s">
        <v>122</v>
      </c>
      <c r="H80" s="1" t="s">
        <v>214</v>
      </c>
      <c r="K80" s="41" t="s">
        <v>214</v>
      </c>
      <c r="L80" s="9"/>
      <c r="M80" s="9">
        <v>22.1379128216917</v>
      </c>
      <c r="N80" s="9">
        <v>7.8603134311995202</v>
      </c>
      <c r="O80" s="9">
        <v>3.274863282532543</v>
      </c>
      <c r="P80" s="9">
        <v>-19.108270725009749</v>
      </c>
      <c r="Q80" s="9">
        <v>11.177584652250451</v>
      </c>
    </row>
    <row r="81" spans="1:17" x14ac:dyDescent="0.25">
      <c r="A81" t="s">
        <v>595</v>
      </c>
      <c r="B81" t="s">
        <v>39</v>
      </c>
      <c r="C81" t="s">
        <v>119</v>
      </c>
      <c r="D81" s="25" t="s">
        <v>583</v>
      </c>
      <c r="E81" t="s">
        <v>133</v>
      </c>
      <c r="F81" s="1" t="s">
        <v>213</v>
      </c>
      <c r="G81" s="1" t="s">
        <v>122</v>
      </c>
      <c r="H81" s="1" t="s">
        <v>214</v>
      </c>
      <c r="K81" s="41" t="s">
        <v>214</v>
      </c>
      <c r="L81" s="9"/>
      <c r="M81" s="9">
        <v>42.29852845358085</v>
      </c>
      <c r="N81" s="9">
        <v>15.382129154187499</v>
      </c>
      <c r="O81" s="9">
        <v>3.2008296310133431</v>
      </c>
      <c r="P81" s="9">
        <v>-19.039859253906201</v>
      </c>
      <c r="Q81" s="9">
        <v>9.442417368521216</v>
      </c>
    </row>
    <row r="82" spans="1:17" x14ac:dyDescent="0.25">
      <c r="A82" t="s">
        <v>596</v>
      </c>
      <c r="B82" t="s">
        <v>39</v>
      </c>
      <c r="C82" t="s">
        <v>119</v>
      </c>
      <c r="D82" s="25" t="s">
        <v>583</v>
      </c>
      <c r="E82" t="s">
        <v>133</v>
      </c>
      <c r="F82" s="1" t="s">
        <v>213</v>
      </c>
      <c r="G82" s="1" t="s">
        <v>122</v>
      </c>
      <c r="H82" s="1" t="s">
        <v>214</v>
      </c>
      <c r="K82" s="41" t="s">
        <v>214</v>
      </c>
      <c r="L82" s="9"/>
      <c r="M82" s="9">
        <v>26.635264293685303</v>
      </c>
      <c r="N82" s="9">
        <v>9.6508507070312959</v>
      </c>
      <c r="O82" s="9">
        <v>3.2384732693464149</v>
      </c>
      <c r="P82" s="9">
        <v>-18.968528027925249</v>
      </c>
      <c r="Q82" s="9">
        <v>9.8796501061980955</v>
      </c>
    </row>
    <row r="83" spans="1:17" x14ac:dyDescent="0.25">
      <c r="A83" t="s">
        <v>597</v>
      </c>
      <c r="B83" t="s">
        <v>39</v>
      </c>
      <c r="C83" t="s">
        <v>119</v>
      </c>
      <c r="D83" s="25" t="s">
        <v>583</v>
      </c>
      <c r="E83" t="s">
        <v>133</v>
      </c>
      <c r="F83" s="1" t="s">
        <v>213</v>
      </c>
      <c r="G83" s="1" t="s">
        <v>122</v>
      </c>
      <c r="H83" s="1" t="s">
        <v>214</v>
      </c>
      <c r="K83" s="41" t="s">
        <v>214</v>
      </c>
      <c r="L83" s="9"/>
      <c r="M83" s="9">
        <v>43.431674547187797</v>
      </c>
      <c r="N83" s="9">
        <v>15.672743636289201</v>
      </c>
      <c r="O83" s="9">
        <v>3.237318430693628</v>
      </c>
      <c r="P83" s="9">
        <v>-19.241619024823301</v>
      </c>
      <c r="Q83" s="9">
        <v>10.533733801858499</v>
      </c>
    </row>
    <row r="84" spans="1:17" x14ac:dyDescent="0.25">
      <c r="A84" t="s">
        <v>598</v>
      </c>
      <c r="B84" t="s">
        <v>39</v>
      </c>
      <c r="C84" t="s">
        <v>119</v>
      </c>
      <c r="D84" s="25" t="s">
        <v>583</v>
      </c>
      <c r="E84" t="s">
        <v>133</v>
      </c>
      <c r="F84" s="1" t="s">
        <v>213</v>
      </c>
      <c r="G84" s="1" t="s">
        <v>122</v>
      </c>
      <c r="H84" s="1" t="s">
        <v>214</v>
      </c>
      <c r="K84" s="41" t="s">
        <v>214</v>
      </c>
      <c r="L84" s="9"/>
      <c r="M84" s="9">
        <v>39.558370869912601</v>
      </c>
      <c r="N84" s="9">
        <v>14.429703779652549</v>
      </c>
      <c r="O84" s="9">
        <v>3.2075676850183448</v>
      </c>
      <c r="P84" s="9">
        <v>-19.204585734375751</v>
      </c>
      <c r="Q84" s="9">
        <v>9.84674234096207</v>
      </c>
    </row>
    <row r="85" spans="1:17" x14ac:dyDescent="0.25">
      <c r="A85" t="s">
        <v>599</v>
      </c>
      <c r="B85" t="s">
        <v>39</v>
      </c>
      <c r="C85" t="s">
        <v>119</v>
      </c>
      <c r="D85" s="25" t="s">
        <v>583</v>
      </c>
      <c r="E85" t="s">
        <v>133</v>
      </c>
      <c r="F85" s="1" t="s">
        <v>213</v>
      </c>
      <c r="G85" s="1" t="s">
        <v>122</v>
      </c>
      <c r="H85" s="1" t="s">
        <v>214</v>
      </c>
      <c r="K85" s="41" t="s">
        <v>214</v>
      </c>
      <c r="L85" s="9"/>
      <c r="M85" s="9">
        <v>39.490379174067002</v>
      </c>
      <c r="N85" s="9">
        <v>14.4272934969116</v>
      </c>
      <c r="O85" s="9">
        <v>3.1840153649102922</v>
      </c>
      <c r="P85" s="9">
        <v>-19.211806394252751</v>
      </c>
      <c r="Q85" s="9">
        <v>9.3501626185315239</v>
      </c>
    </row>
    <row r="86" spans="1:17" x14ac:dyDescent="0.25">
      <c r="A86" t="s">
        <v>600</v>
      </c>
      <c r="B86" t="s">
        <v>39</v>
      </c>
      <c r="C86" t="s">
        <v>119</v>
      </c>
      <c r="D86" s="25" t="s">
        <v>583</v>
      </c>
      <c r="E86" t="s">
        <v>133</v>
      </c>
      <c r="F86" s="1" t="s">
        <v>213</v>
      </c>
      <c r="G86" s="1" t="s">
        <v>122</v>
      </c>
      <c r="H86" s="1" t="s">
        <v>214</v>
      </c>
      <c r="K86" s="41" t="s">
        <v>214</v>
      </c>
      <c r="L86" s="9"/>
      <c r="M86" s="9">
        <v>41.857611029911098</v>
      </c>
      <c r="N86" s="9">
        <v>15.204721242202851</v>
      </c>
      <c r="O86" s="9">
        <v>3.2027912493366872</v>
      </c>
      <c r="P86" s="9">
        <v>-19.138468548866499</v>
      </c>
      <c r="Q86" s="9">
        <v>10.363664107267549</v>
      </c>
    </row>
    <row r="87" spans="1:17" x14ac:dyDescent="0.25">
      <c r="A87" t="s">
        <v>601</v>
      </c>
      <c r="B87" t="s">
        <v>39</v>
      </c>
      <c r="C87" t="s">
        <v>119</v>
      </c>
      <c r="D87" s="25" t="s">
        <v>583</v>
      </c>
      <c r="E87" t="s">
        <v>133</v>
      </c>
      <c r="F87" s="1" t="s">
        <v>213</v>
      </c>
      <c r="G87" s="1" t="s">
        <v>122</v>
      </c>
      <c r="H87" s="1" t="s">
        <v>214</v>
      </c>
      <c r="K87" s="41" t="s">
        <v>214</v>
      </c>
      <c r="L87" s="9"/>
      <c r="M87" s="9">
        <v>24.646014200548201</v>
      </c>
      <c r="N87" s="9">
        <v>8.9209543449669262</v>
      </c>
      <c r="O87" s="9">
        <v>3.1493136718161296</v>
      </c>
      <c r="P87" s="9">
        <v>-18.5696406005227</v>
      </c>
      <c r="Q87" s="9">
        <v>10.891720224661299</v>
      </c>
    </row>
    <row r="88" spans="1:17" x14ac:dyDescent="0.25">
      <c r="A88" t="s">
        <v>602</v>
      </c>
      <c r="B88" t="s">
        <v>39</v>
      </c>
      <c r="C88" t="s">
        <v>119</v>
      </c>
      <c r="D88" s="25" t="s">
        <v>583</v>
      </c>
      <c r="E88" t="s">
        <v>133</v>
      </c>
      <c r="F88" s="1" t="s">
        <v>213</v>
      </c>
      <c r="G88" s="1" t="s">
        <v>122</v>
      </c>
      <c r="H88" s="1" t="s">
        <v>214</v>
      </c>
      <c r="K88" s="41" t="s">
        <v>214</v>
      </c>
      <c r="L88" s="9"/>
      <c r="M88" s="9">
        <v>42.743121822261152</v>
      </c>
      <c r="N88" s="9">
        <v>15.626233324151102</v>
      </c>
      <c r="O88" s="9">
        <v>3.1955920276308571</v>
      </c>
      <c r="P88" s="9">
        <v>-19.069261356799252</v>
      </c>
      <c r="Q88" s="9">
        <v>9.8779488782451601</v>
      </c>
    </row>
    <row r="89" spans="1:17" x14ac:dyDescent="0.25">
      <c r="A89" t="s">
        <v>603</v>
      </c>
      <c r="B89" t="s">
        <v>39</v>
      </c>
      <c r="C89" t="s">
        <v>119</v>
      </c>
      <c r="D89" s="25" t="s">
        <v>583</v>
      </c>
      <c r="E89" t="s">
        <v>133</v>
      </c>
      <c r="F89" s="1" t="s">
        <v>213</v>
      </c>
      <c r="G89" s="1" t="s">
        <v>122</v>
      </c>
      <c r="H89" s="1" t="s">
        <v>214</v>
      </c>
      <c r="K89" s="41" t="s">
        <v>214</v>
      </c>
      <c r="L89" s="9"/>
      <c r="M89" s="9">
        <v>42.483882680984706</v>
      </c>
      <c r="N89" s="9">
        <v>15.358323017723201</v>
      </c>
      <c r="O89" s="9">
        <v>3.2423368374047574</v>
      </c>
      <c r="P89" s="9">
        <v>-19.4330149694574</v>
      </c>
      <c r="Q89" s="9">
        <v>12.928332654209349</v>
      </c>
    </row>
    <row r="90" spans="1:17" x14ac:dyDescent="0.25">
      <c r="A90" t="s">
        <v>378</v>
      </c>
      <c r="B90" t="s">
        <v>39</v>
      </c>
      <c r="C90" t="s">
        <v>119</v>
      </c>
      <c r="D90" s="25" t="s">
        <v>583</v>
      </c>
      <c r="E90" t="s">
        <v>133</v>
      </c>
      <c r="F90" s="1" t="s">
        <v>379</v>
      </c>
      <c r="G90" s="1" t="s">
        <v>222</v>
      </c>
      <c r="H90" s="1" t="s">
        <v>223</v>
      </c>
      <c r="I90" s="1" t="s">
        <v>380</v>
      </c>
      <c r="J90" s="3">
        <v>4</v>
      </c>
      <c r="K90" s="41">
        <v>3</v>
      </c>
      <c r="L90" s="9">
        <v>2.5716250286498612</v>
      </c>
      <c r="M90" s="9">
        <v>38.78913087583765</v>
      </c>
      <c r="N90" s="9">
        <v>14.1080566483787</v>
      </c>
      <c r="O90" s="9">
        <v>3.2089336118349316</v>
      </c>
      <c r="P90" s="9">
        <v>-17.177240366549601</v>
      </c>
      <c r="Q90" s="9">
        <v>10.61358793997775</v>
      </c>
    </row>
    <row r="91" spans="1:17" x14ac:dyDescent="0.25">
      <c r="A91" t="s">
        <v>390</v>
      </c>
      <c r="B91" t="s">
        <v>39</v>
      </c>
      <c r="C91" t="s">
        <v>119</v>
      </c>
      <c r="D91" s="25" t="s">
        <v>583</v>
      </c>
      <c r="E91" t="s">
        <v>133</v>
      </c>
      <c r="F91" s="1" t="s">
        <v>376</v>
      </c>
      <c r="G91" s="1" t="s">
        <v>222</v>
      </c>
      <c r="H91" s="1" t="s">
        <v>223</v>
      </c>
      <c r="I91" s="1" t="s">
        <v>391</v>
      </c>
      <c r="J91" s="3">
        <v>0.75</v>
      </c>
      <c r="K91" s="41">
        <v>1</v>
      </c>
      <c r="L91" s="9">
        <v>3.4086429112965084</v>
      </c>
      <c r="M91" s="9">
        <v>41.648741024381096</v>
      </c>
      <c r="N91" s="9">
        <v>15.227458555067949</v>
      </c>
      <c r="O91" s="9">
        <v>3.2000786264180014</v>
      </c>
      <c r="P91" s="9">
        <v>-18.3391919703006</v>
      </c>
      <c r="Q91" s="9">
        <v>11.51534384890285</v>
      </c>
    </row>
    <row r="92" spans="1:17" x14ac:dyDescent="0.25">
      <c r="A92" t="s">
        <v>392</v>
      </c>
      <c r="B92" t="s">
        <v>39</v>
      </c>
      <c r="C92" t="s">
        <v>119</v>
      </c>
      <c r="D92" s="25" t="s">
        <v>583</v>
      </c>
      <c r="E92" t="s">
        <v>133</v>
      </c>
      <c r="F92" s="1" t="s">
        <v>382</v>
      </c>
      <c r="G92" s="1" t="s">
        <v>222</v>
      </c>
      <c r="H92" s="1" t="s">
        <v>223</v>
      </c>
      <c r="I92" s="1" t="s">
        <v>393</v>
      </c>
      <c r="J92" s="3">
        <v>3</v>
      </c>
      <c r="K92" s="41">
        <v>3</v>
      </c>
      <c r="L92" s="9">
        <v>1.1625514403293302</v>
      </c>
      <c r="M92" s="9">
        <v>39.715050821112953</v>
      </c>
      <c r="N92" s="9">
        <v>14.1350544331112</v>
      </c>
      <c r="O92" s="9">
        <v>3.284502938334906</v>
      </c>
      <c r="P92" s="9">
        <v>-18.690324999298952</v>
      </c>
      <c r="Q92" s="9">
        <v>11.009226793219</v>
      </c>
    </row>
    <row r="93" spans="1:17" x14ac:dyDescent="0.25">
      <c r="A93" t="s">
        <v>374</v>
      </c>
      <c r="B93" t="s">
        <v>39</v>
      </c>
      <c r="C93" t="s">
        <v>119</v>
      </c>
      <c r="D93" s="25" t="s">
        <v>583</v>
      </c>
      <c r="E93" t="s">
        <v>375</v>
      </c>
      <c r="F93" s="1" t="s">
        <v>376</v>
      </c>
      <c r="G93" s="1" t="s">
        <v>222</v>
      </c>
      <c r="H93" s="1" t="s">
        <v>223</v>
      </c>
      <c r="I93" s="1" t="s">
        <v>377</v>
      </c>
      <c r="J93" s="3">
        <v>5</v>
      </c>
      <c r="K93" s="41">
        <v>5</v>
      </c>
      <c r="L93" s="9">
        <v>0.97057531840142131</v>
      </c>
      <c r="M93" s="9">
        <v>35.671691363498653</v>
      </c>
      <c r="N93" s="9">
        <v>12.45651707401325</v>
      </c>
      <c r="O93" s="9">
        <v>3.3541807625702247</v>
      </c>
      <c r="P93" s="9">
        <v>-19.746710833448098</v>
      </c>
      <c r="Q93" s="9">
        <v>9.526807312801914</v>
      </c>
    </row>
    <row r="94" spans="1:17" x14ac:dyDescent="0.25">
      <c r="A94" t="s">
        <v>402</v>
      </c>
      <c r="B94" t="s">
        <v>39</v>
      </c>
      <c r="C94" t="s">
        <v>119</v>
      </c>
      <c r="D94" s="25" t="s">
        <v>583</v>
      </c>
      <c r="E94" t="s">
        <v>133</v>
      </c>
      <c r="F94" s="1" t="s">
        <v>357</v>
      </c>
      <c r="G94" s="1" t="s">
        <v>222</v>
      </c>
      <c r="H94" s="1" t="s">
        <v>223</v>
      </c>
      <c r="I94" s="1" t="s">
        <v>403</v>
      </c>
      <c r="J94" s="3">
        <v>6</v>
      </c>
      <c r="K94" s="41">
        <v>5</v>
      </c>
      <c r="L94" s="9">
        <v>0.94545086187966687</v>
      </c>
      <c r="M94" s="9">
        <v>26.7608649285587</v>
      </c>
      <c r="N94" s="9">
        <v>9.2607868070738899</v>
      </c>
      <c r="O94" s="9">
        <v>3.382710448885911</v>
      </c>
      <c r="P94" s="9">
        <v>-19.133879212694051</v>
      </c>
      <c r="Q94" s="9">
        <v>10.40269975742665</v>
      </c>
    </row>
    <row r="95" spans="1:17" x14ac:dyDescent="0.25">
      <c r="A95" t="s">
        <v>404</v>
      </c>
      <c r="B95" t="s">
        <v>39</v>
      </c>
      <c r="C95" t="s">
        <v>119</v>
      </c>
      <c r="D95" s="25" t="s">
        <v>583</v>
      </c>
      <c r="E95" t="s">
        <v>133</v>
      </c>
      <c r="F95" s="1" t="s">
        <v>376</v>
      </c>
      <c r="G95" s="1" t="s">
        <v>222</v>
      </c>
      <c r="H95" s="1" t="s">
        <v>223</v>
      </c>
      <c r="I95" s="1" t="s">
        <v>393</v>
      </c>
      <c r="J95" s="3">
        <v>3</v>
      </c>
      <c r="K95" s="41">
        <v>3</v>
      </c>
      <c r="L95" s="9">
        <v>0.43666323377958621</v>
      </c>
      <c r="M95" s="9">
        <v>35.978022804968802</v>
      </c>
      <c r="N95" s="9">
        <v>12.344468495316899</v>
      </c>
      <c r="O95" s="9">
        <v>3.4002565566151355</v>
      </c>
      <c r="P95" s="9">
        <v>-20.070017127871601</v>
      </c>
      <c r="Q95" s="9">
        <v>9.8868839930993602</v>
      </c>
    </row>
    <row r="96" spans="1:17" x14ac:dyDescent="0.25">
      <c r="A96" t="s">
        <v>405</v>
      </c>
      <c r="B96" t="s">
        <v>39</v>
      </c>
      <c r="C96" t="s">
        <v>119</v>
      </c>
      <c r="D96" s="25" t="s">
        <v>583</v>
      </c>
      <c r="E96" t="s">
        <v>133</v>
      </c>
      <c r="F96" s="1" t="s">
        <v>406</v>
      </c>
      <c r="G96" s="1" t="s">
        <v>222</v>
      </c>
      <c r="H96" s="1" t="s">
        <v>223</v>
      </c>
      <c r="I96" s="1" t="s">
        <v>407</v>
      </c>
      <c r="J96" s="3">
        <v>0.5</v>
      </c>
      <c r="K96" s="41">
        <v>1</v>
      </c>
      <c r="L96" s="9">
        <v>2.1892841458059409</v>
      </c>
      <c r="M96" s="9">
        <v>32.378044415336149</v>
      </c>
      <c r="N96" s="9">
        <v>11.559733389597799</v>
      </c>
      <c r="O96" s="9">
        <v>3.2705660206529186</v>
      </c>
      <c r="P96" s="9">
        <v>-18.062330163301251</v>
      </c>
      <c r="Q96" s="9">
        <v>12.79031241848975</v>
      </c>
    </row>
    <row r="97" spans="1:17" x14ac:dyDescent="0.25">
      <c r="A97" t="s">
        <v>381</v>
      </c>
      <c r="B97" t="s">
        <v>39</v>
      </c>
      <c r="C97" t="s">
        <v>119</v>
      </c>
      <c r="D97" s="25" t="s">
        <v>583</v>
      </c>
      <c r="E97" t="s">
        <v>133</v>
      </c>
      <c r="F97" s="1" t="s">
        <v>382</v>
      </c>
      <c r="G97" s="1" t="s">
        <v>222</v>
      </c>
      <c r="H97" s="1" t="s">
        <v>223</v>
      </c>
      <c r="I97" s="1" t="s">
        <v>383</v>
      </c>
      <c r="J97" s="3">
        <v>9.5</v>
      </c>
      <c r="K97" s="41">
        <v>5</v>
      </c>
      <c r="L97" s="9">
        <v>1.7435897435897436</v>
      </c>
      <c r="M97" s="9">
        <v>36.423388851753899</v>
      </c>
      <c r="N97" s="9">
        <v>12.949056742655252</v>
      </c>
      <c r="O97" s="9">
        <v>3.254572170713729</v>
      </c>
      <c r="P97" s="9">
        <v>-19.208970329578751</v>
      </c>
      <c r="Q97" s="9">
        <v>11.24780420658395</v>
      </c>
    </row>
    <row r="98" spans="1:17" x14ac:dyDescent="0.25">
      <c r="A98" t="s">
        <v>371</v>
      </c>
      <c r="B98" t="s">
        <v>39</v>
      </c>
      <c r="C98" t="s">
        <v>119</v>
      </c>
      <c r="D98" s="25" t="s">
        <v>583</v>
      </c>
      <c r="E98" t="s">
        <v>133</v>
      </c>
      <c r="F98" s="1" t="s">
        <v>372</v>
      </c>
      <c r="G98" s="1" t="s">
        <v>222</v>
      </c>
      <c r="H98" s="1" t="s">
        <v>223</v>
      </c>
      <c r="I98" s="1" t="s">
        <v>373</v>
      </c>
      <c r="J98" s="3">
        <v>0</v>
      </c>
      <c r="K98" s="41">
        <v>1</v>
      </c>
      <c r="L98" s="9">
        <v>1.895482728077913</v>
      </c>
      <c r="M98" s="9">
        <v>39.695476667932802</v>
      </c>
      <c r="N98" s="9">
        <v>14.293511562986851</v>
      </c>
      <c r="O98" s="9">
        <v>3.2478411208314104</v>
      </c>
      <c r="P98" s="9">
        <v>-18.696435881305902</v>
      </c>
      <c r="Q98" s="9">
        <v>11.6950309265785</v>
      </c>
    </row>
    <row r="99" spans="1:17" x14ac:dyDescent="0.25">
      <c r="A99" t="s">
        <v>384</v>
      </c>
      <c r="B99" t="s">
        <v>39</v>
      </c>
      <c r="C99" t="s">
        <v>119</v>
      </c>
      <c r="D99" s="25" t="s">
        <v>583</v>
      </c>
      <c r="E99" t="s">
        <v>133</v>
      </c>
      <c r="F99" s="1" t="s">
        <v>379</v>
      </c>
      <c r="G99" s="1" t="s">
        <v>222</v>
      </c>
      <c r="H99" s="1" t="s">
        <v>223</v>
      </c>
      <c r="I99" s="1" t="s">
        <v>385</v>
      </c>
      <c r="J99" s="3">
        <v>15</v>
      </c>
      <c r="K99" s="41">
        <v>10</v>
      </c>
      <c r="L99" s="9">
        <v>3.6209016393442774</v>
      </c>
      <c r="M99" s="9">
        <v>37.839457442726498</v>
      </c>
      <c r="N99" s="9">
        <v>13.83349417757355</v>
      </c>
      <c r="O99" s="9">
        <v>3.1861635489116047</v>
      </c>
      <c r="P99" s="9">
        <v>-19.154592897053149</v>
      </c>
      <c r="Q99" s="9">
        <v>9.5474755947778203</v>
      </c>
    </row>
    <row r="100" spans="1:17" x14ac:dyDescent="0.25">
      <c r="A100" t="s">
        <v>394</v>
      </c>
      <c r="B100" t="s">
        <v>39</v>
      </c>
      <c r="C100" t="s">
        <v>119</v>
      </c>
      <c r="D100" s="25" t="s">
        <v>583</v>
      </c>
      <c r="E100" t="s">
        <v>133</v>
      </c>
      <c r="F100" s="1" t="s">
        <v>352</v>
      </c>
      <c r="G100" s="1" t="s">
        <v>222</v>
      </c>
      <c r="H100" s="1" t="s">
        <v>223</v>
      </c>
      <c r="I100" s="1" t="s">
        <v>389</v>
      </c>
      <c r="J100" s="3">
        <v>3</v>
      </c>
      <c r="K100" s="41">
        <v>3</v>
      </c>
      <c r="L100" s="9">
        <v>2.6887986817250331</v>
      </c>
      <c r="M100" s="9">
        <v>39.664323548347554</v>
      </c>
      <c r="N100" s="9">
        <v>14.413565476964699</v>
      </c>
      <c r="O100" s="9">
        <v>3.2149056978442636</v>
      </c>
      <c r="P100" s="9">
        <v>-19.096278031836448</v>
      </c>
      <c r="Q100" s="9">
        <v>10.507511194422449</v>
      </c>
    </row>
    <row r="101" spans="1:17" x14ac:dyDescent="0.25">
      <c r="A101" t="s">
        <v>395</v>
      </c>
      <c r="B101" t="s">
        <v>39</v>
      </c>
      <c r="C101" t="s">
        <v>119</v>
      </c>
      <c r="D101" s="25" t="s">
        <v>583</v>
      </c>
      <c r="E101" t="s">
        <v>133</v>
      </c>
      <c r="F101" s="1" t="s">
        <v>352</v>
      </c>
      <c r="G101" s="1" t="s">
        <v>222</v>
      </c>
      <c r="H101" s="1" t="s">
        <v>223</v>
      </c>
      <c r="I101" s="1" t="s">
        <v>396</v>
      </c>
      <c r="J101" s="3">
        <v>3</v>
      </c>
      <c r="K101" s="41">
        <v>3</v>
      </c>
      <c r="L101" s="9">
        <v>2.0279146141215705</v>
      </c>
      <c r="M101" s="9">
        <v>36.121815490240451</v>
      </c>
      <c r="N101" s="9">
        <v>12.970345918146151</v>
      </c>
      <c r="O101" s="9">
        <v>3.2433096752566897</v>
      </c>
      <c r="P101" s="9">
        <v>-18.349629501524301</v>
      </c>
      <c r="Q101" s="9">
        <v>13.61768994952925</v>
      </c>
    </row>
    <row r="102" spans="1:17" x14ac:dyDescent="0.25">
      <c r="A102" t="s">
        <v>408</v>
      </c>
      <c r="B102" t="s">
        <v>39</v>
      </c>
      <c r="C102" t="s">
        <v>119</v>
      </c>
      <c r="D102" s="25" t="s">
        <v>583</v>
      </c>
      <c r="E102" t="s">
        <v>133</v>
      </c>
      <c r="F102" s="1" t="s">
        <v>364</v>
      </c>
      <c r="G102" s="1" t="s">
        <v>222</v>
      </c>
      <c r="H102" s="1" t="s">
        <v>223</v>
      </c>
      <c r="I102" s="1" t="s">
        <v>409</v>
      </c>
      <c r="J102" s="3">
        <v>12</v>
      </c>
      <c r="K102" s="41">
        <v>10</v>
      </c>
      <c r="L102" s="9">
        <v>2.1874235380473697</v>
      </c>
      <c r="M102" s="9">
        <v>34.359371805059652</v>
      </c>
      <c r="N102" s="9">
        <v>12.121119863607099</v>
      </c>
      <c r="O102" s="9">
        <v>3.3854745516742972</v>
      </c>
      <c r="P102" s="9">
        <v>-19.627149849495552</v>
      </c>
      <c r="Q102" s="9">
        <v>11.37479268046495</v>
      </c>
    </row>
    <row r="103" spans="1:17" x14ac:dyDescent="0.25">
      <c r="A103" t="s">
        <v>397</v>
      </c>
      <c r="B103" t="s">
        <v>39</v>
      </c>
      <c r="C103" t="s">
        <v>119</v>
      </c>
      <c r="D103" s="25" t="s">
        <v>583</v>
      </c>
      <c r="E103" t="s">
        <v>133</v>
      </c>
      <c r="F103" s="1" t="s">
        <v>398</v>
      </c>
      <c r="G103" s="1" t="s">
        <v>222</v>
      </c>
      <c r="H103" s="1" t="s">
        <v>223</v>
      </c>
      <c r="I103" s="1" t="s">
        <v>399</v>
      </c>
      <c r="J103" s="3">
        <v>8</v>
      </c>
      <c r="K103" s="41">
        <v>5</v>
      </c>
      <c r="L103" s="9">
        <v>2.021834680277927</v>
      </c>
      <c r="M103" s="9">
        <v>34.566718339862248</v>
      </c>
      <c r="N103" s="9">
        <v>12.29972883636075</v>
      </c>
      <c r="O103" s="9">
        <v>3.2714305617812141</v>
      </c>
      <c r="P103" s="9">
        <v>-19.4754393339609</v>
      </c>
      <c r="Q103" s="9">
        <v>7.7838979532756642</v>
      </c>
    </row>
    <row r="104" spans="1:17" x14ac:dyDescent="0.25">
      <c r="A104" t="s">
        <v>410</v>
      </c>
      <c r="B104" t="s">
        <v>39</v>
      </c>
      <c r="C104" t="s">
        <v>119</v>
      </c>
      <c r="D104" s="25" t="s">
        <v>583</v>
      </c>
      <c r="E104" t="s">
        <v>133</v>
      </c>
      <c r="F104" s="1" t="s">
        <v>411</v>
      </c>
      <c r="G104" s="1" t="s">
        <v>222</v>
      </c>
      <c r="H104" s="1" t="s">
        <v>223</v>
      </c>
      <c r="I104" s="1" t="s">
        <v>412</v>
      </c>
      <c r="J104" s="3">
        <v>1.5</v>
      </c>
      <c r="K104" s="41">
        <v>1</v>
      </c>
      <c r="L104" s="9">
        <v>0.5607867754761019</v>
      </c>
      <c r="M104" s="9">
        <v>36.488457735165902</v>
      </c>
      <c r="N104" s="9">
        <v>12.62670906437825</v>
      </c>
      <c r="O104" s="9">
        <v>3.4239712911606315</v>
      </c>
      <c r="P104" s="9">
        <v>-18.74845098819565</v>
      </c>
      <c r="Q104" s="9">
        <v>11.878492648651999</v>
      </c>
    </row>
    <row r="105" spans="1:17" x14ac:dyDescent="0.25">
      <c r="A105" t="s">
        <v>386</v>
      </c>
      <c r="B105" t="s">
        <v>39</v>
      </c>
      <c r="C105" t="s">
        <v>119</v>
      </c>
      <c r="D105" s="25" t="s">
        <v>583</v>
      </c>
      <c r="E105" t="s">
        <v>133</v>
      </c>
      <c r="F105" s="1" t="s">
        <v>382</v>
      </c>
      <c r="G105" s="1" t="s">
        <v>222</v>
      </c>
      <c r="H105" s="1" t="s">
        <v>223</v>
      </c>
      <c r="I105" s="1" t="s">
        <v>387</v>
      </c>
      <c r="J105" s="3">
        <v>9.5</v>
      </c>
      <c r="K105" s="41">
        <v>5</v>
      </c>
      <c r="L105" s="9">
        <v>1.8965517241379726</v>
      </c>
      <c r="M105" s="9">
        <v>36.421060353385599</v>
      </c>
      <c r="N105" s="9">
        <v>13.160591028223701</v>
      </c>
      <c r="O105" s="9">
        <v>3.2399811854534106</v>
      </c>
      <c r="P105" s="9">
        <v>-19.019366200983249</v>
      </c>
      <c r="Q105" s="9">
        <v>9.3490404350087104</v>
      </c>
    </row>
    <row r="106" spans="1:17" x14ac:dyDescent="0.25">
      <c r="A106" t="s">
        <v>388</v>
      </c>
      <c r="B106" t="s">
        <v>39</v>
      </c>
      <c r="C106" t="s">
        <v>119</v>
      </c>
      <c r="D106" s="25" t="s">
        <v>583</v>
      </c>
      <c r="E106" t="s">
        <v>133</v>
      </c>
      <c r="F106" s="1" t="s">
        <v>352</v>
      </c>
      <c r="G106" s="1" t="s">
        <v>222</v>
      </c>
      <c r="H106" s="1" t="s">
        <v>223</v>
      </c>
      <c r="I106" s="1" t="s">
        <v>389</v>
      </c>
      <c r="J106" s="3">
        <v>3</v>
      </c>
      <c r="K106" s="41">
        <v>3</v>
      </c>
      <c r="L106" s="9">
        <v>1.8666572746802828</v>
      </c>
      <c r="M106" s="9">
        <v>25.564891046482451</v>
      </c>
      <c r="N106" s="9">
        <v>8.9527381918519744</v>
      </c>
      <c r="O106" s="9">
        <v>3.3396589830184564</v>
      </c>
      <c r="P106" s="9">
        <v>-19.718075838282999</v>
      </c>
      <c r="Q106" s="9">
        <v>11.163577050365699</v>
      </c>
    </row>
    <row r="107" spans="1:17" x14ac:dyDescent="0.25">
      <c r="A107" t="s">
        <v>400</v>
      </c>
      <c r="B107" t="s">
        <v>39</v>
      </c>
      <c r="C107" t="s">
        <v>119</v>
      </c>
      <c r="D107" s="25" t="s">
        <v>583</v>
      </c>
      <c r="E107" t="s">
        <v>133</v>
      </c>
      <c r="F107" s="1" t="s">
        <v>352</v>
      </c>
      <c r="G107" s="1" t="s">
        <v>222</v>
      </c>
      <c r="H107" s="1" t="s">
        <v>223</v>
      </c>
      <c r="I107" s="1" t="s">
        <v>401</v>
      </c>
      <c r="J107" s="3">
        <v>2</v>
      </c>
      <c r="K107" s="41">
        <v>1</v>
      </c>
      <c r="L107" s="9">
        <v>2.3292273236283076</v>
      </c>
      <c r="M107" s="9">
        <v>39.571899700149203</v>
      </c>
      <c r="N107" s="9">
        <v>14.3333277272305</v>
      </c>
      <c r="O107" s="9">
        <v>3.2275450039494373</v>
      </c>
      <c r="P107" s="9">
        <v>-18.007084255052298</v>
      </c>
      <c r="Q107" s="9">
        <v>14.185422593437401</v>
      </c>
    </row>
    <row r="108" spans="1:17" x14ac:dyDescent="0.25">
      <c r="A108" t="s">
        <v>429</v>
      </c>
      <c r="B108" t="s">
        <v>44</v>
      </c>
      <c r="C108" t="s">
        <v>430</v>
      </c>
      <c r="D108" s="25" t="s">
        <v>583</v>
      </c>
      <c r="E108" t="s">
        <v>133</v>
      </c>
      <c r="F108" s="1" t="s">
        <v>431</v>
      </c>
      <c r="G108" s="1" t="s">
        <v>222</v>
      </c>
      <c r="H108" s="1" t="s">
        <v>223</v>
      </c>
      <c r="I108" s="1" t="s">
        <v>337</v>
      </c>
      <c r="J108" s="3">
        <v>0.08</v>
      </c>
      <c r="K108" s="41">
        <v>1</v>
      </c>
      <c r="L108" s="9">
        <v>1.4343799412693596</v>
      </c>
      <c r="M108" s="9">
        <v>41.898777036133474</v>
      </c>
      <c r="N108" s="9">
        <v>15.060409045347633</v>
      </c>
      <c r="O108" s="9">
        <v>3.2176605717844367</v>
      </c>
      <c r="P108" s="9">
        <v>-18.725185735102936</v>
      </c>
      <c r="Q108" s="9">
        <v>10.070827564689111</v>
      </c>
    </row>
    <row r="109" spans="1:17" x14ac:dyDescent="0.25">
      <c r="A109" t="s">
        <v>413</v>
      </c>
      <c r="B109" t="s">
        <v>44</v>
      </c>
      <c r="C109" t="s">
        <v>414</v>
      </c>
      <c r="D109" s="25" t="s">
        <v>583</v>
      </c>
      <c r="E109" t="s">
        <v>133</v>
      </c>
      <c r="F109" s="1" t="s">
        <v>415</v>
      </c>
      <c r="G109" s="1" t="s">
        <v>222</v>
      </c>
      <c r="H109" s="1" t="s">
        <v>223</v>
      </c>
      <c r="I109" s="1" t="s">
        <v>416</v>
      </c>
      <c r="J109" s="3">
        <v>13.5</v>
      </c>
      <c r="K109" s="41">
        <v>10</v>
      </c>
      <c r="L109" s="9">
        <v>7.4086378737542136</v>
      </c>
      <c r="M109" s="9">
        <v>44.526244337645203</v>
      </c>
      <c r="N109" s="9">
        <v>16.3720135567428</v>
      </c>
      <c r="O109" s="9">
        <v>3.1699949198846702</v>
      </c>
      <c r="P109" s="9">
        <v>-18.453145395890701</v>
      </c>
      <c r="Q109" s="9">
        <v>8.8396879544708096</v>
      </c>
    </row>
    <row r="110" spans="1:17" x14ac:dyDescent="0.25">
      <c r="A110" t="s">
        <v>432</v>
      </c>
      <c r="B110" t="s">
        <v>44</v>
      </c>
      <c r="C110" t="s">
        <v>430</v>
      </c>
      <c r="D110" s="25" t="s">
        <v>583</v>
      </c>
      <c r="E110" t="s">
        <v>133</v>
      </c>
      <c r="F110" s="1" t="s">
        <v>415</v>
      </c>
      <c r="G110" s="1" t="s">
        <v>222</v>
      </c>
      <c r="H110" s="1" t="s">
        <v>223</v>
      </c>
      <c r="I110" s="1" t="s">
        <v>337</v>
      </c>
      <c r="J110" s="3">
        <v>0.08</v>
      </c>
      <c r="K110" s="41">
        <v>1</v>
      </c>
      <c r="L110" s="9">
        <v>2.1384136858475897</v>
      </c>
      <c r="M110" s="9">
        <v>42.101748568008347</v>
      </c>
      <c r="N110" s="9">
        <v>14.538771320308101</v>
      </c>
      <c r="O110" s="9">
        <v>3.3800823401418558</v>
      </c>
      <c r="P110" s="9">
        <v>-18.6201128264129</v>
      </c>
      <c r="Q110" s="9">
        <v>11.32233780280305</v>
      </c>
    </row>
    <row r="111" spans="1:17" x14ac:dyDescent="0.25">
      <c r="A111" t="s">
        <v>433</v>
      </c>
      <c r="B111" t="s">
        <v>44</v>
      </c>
      <c r="C111" t="s">
        <v>430</v>
      </c>
      <c r="D111" s="25" t="s">
        <v>583</v>
      </c>
      <c r="E111" t="s">
        <v>133</v>
      </c>
      <c r="F111" s="1" t="s">
        <v>376</v>
      </c>
      <c r="G111" s="1" t="s">
        <v>222</v>
      </c>
      <c r="H111" s="1" t="s">
        <v>223</v>
      </c>
      <c r="I111" s="1" t="s">
        <v>434</v>
      </c>
      <c r="J111" s="3">
        <v>0.04</v>
      </c>
      <c r="K111" s="41">
        <v>1</v>
      </c>
      <c r="L111" s="9">
        <v>1.2331517063378785</v>
      </c>
      <c r="M111" s="9">
        <v>40.889715745361848</v>
      </c>
      <c r="N111" s="9">
        <v>14.42222537966515</v>
      </c>
      <c r="O111" s="9">
        <v>3.3088630014343416</v>
      </c>
      <c r="P111" s="9">
        <v>-17.62543269652015</v>
      </c>
      <c r="Q111" s="9">
        <v>10.411997704801351</v>
      </c>
    </row>
    <row r="112" spans="1:17" x14ac:dyDescent="0.25">
      <c r="A112" t="s">
        <v>417</v>
      </c>
      <c r="B112" t="s">
        <v>44</v>
      </c>
      <c r="C112" t="s">
        <v>414</v>
      </c>
      <c r="D112" s="25" t="s">
        <v>583</v>
      </c>
      <c r="E112" t="s">
        <v>133</v>
      </c>
      <c r="F112" s="1" t="s">
        <v>415</v>
      </c>
      <c r="G112" s="1" t="s">
        <v>222</v>
      </c>
      <c r="H112" s="1" t="s">
        <v>223</v>
      </c>
      <c r="I112" s="1" t="s">
        <v>418</v>
      </c>
      <c r="J112" s="3">
        <v>1</v>
      </c>
      <c r="K112" s="41">
        <v>1</v>
      </c>
      <c r="L112" s="9">
        <v>2.9599629715343587</v>
      </c>
      <c r="M112" s="9">
        <v>41.662172454943502</v>
      </c>
      <c r="N112" s="9">
        <v>14.956472170693701</v>
      </c>
      <c r="O112" s="9">
        <v>3.2455860338613776</v>
      </c>
      <c r="P112" s="9">
        <v>-17.954488561636602</v>
      </c>
      <c r="Q112" s="9">
        <v>13.14170373203355</v>
      </c>
    </row>
    <row r="113" spans="1:17" x14ac:dyDescent="0.25">
      <c r="A113" t="s">
        <v>435</v>
      </c>
      <c r="B113" t="s">
        <v>44</v>
      </c>
      <c r="C113" t="s">
        <v>430</v>
      </c>
      <c r="D113" s="25" t="s">
        <v>583</v>
      </c>
      <c r="E113" t="s">
        <v>133</v>
      </c>
      <c r="F113" s="1" t="s">
        <v>415</v>
      </c>
      <c r="G113" s="1" t="s">
        <v>222</v>
      </c>
      <c r="H113" s="1" t="s">
        <v>223</v>
      </c>
      <c r="I113" s="1" t="s">
        <v>436</v>
      </c>
      <c r="J113" s="3">
        <v>0.70799999999999996</v>
      </c>
      <c r="K113" s="41">
        <v>1</v>
      </c>
      <c r="L113" s="9">
        <v>1.5113963266209178</v>
      </c>
      <c r="M113" s="9">
        <v>33.70676476790895</v>
      </c>
      <c r="N113" s="9">
        <v>12.17665741030625</v>
      </c>
      <c r="O113" s="9">
        <v>3.2308532455219026</v>
      </c>
      <c r="P113" s="9">
        <v>-18.210813881696552</v>
      </c>
      <c r="Q113" s="9">
        <v>11.774000134714299</v>
      </c>
    </row>
    <row r="114" spans="1:17" x14ac:dyDescent="0.25">
      <c r="A114" t="s">
        <v>437</v>
      </c>
      <c r="B114" t="s">
        <v>44</v>
      </c>
      <c r="C114" t="s">
        <v>430</v>
      </c>
      <c r="D114" s="25" t="s">
        <v>583</v>
      </c>
      <c r="E114" t="s">
        <v>133</v>
      </c>
      <c r="F114" s="1" t="s">
        <v>352</v>
      </c>
      <c r="G114" s="1" t="s">
        <v>222</v>
      </c>
      <c r="H114" s="1" t="s">
        <v>223</v>
      </c>
      <c r="I114" s="1" t="s">
        <v>434</v>
      </c>
      <c r="J114" s="3">
        <v>0.08</v>
      </c>
      <c r="K114" s="41">
        <v>1</v>
      </c>
      <c r="L114" s="9">
        <v>3.1011969532101591</v>
      </c>
      <c r="M114" s="9">
        <v>42.769834970833301</v>
      </c>
      <c r="N114" s="9">
        <v>15.664009192514499</v>
      </c>
      <c r="O114" s="9">
        <v>3.1810908946540795</v>
      </c>
      <c r="P114" s="9">
        <v>-17.845040817028899</v>
      </c>
      <c r="Q114" s="9">
        <v>11.0008352603638</v>
      </c>
    </row>
    <row r="115" spans="1:17" x14ac:dyDescent="0.25">
      <c r="A115" t="s">
        <v>438</v>
      </c>
      <c r="B115" t="s">
        <v>44</v>
      </c>
      <c r="C115" t="s">
        <v>430</v>
      </c>
      <c r="D115" s="25" t="s">
        <v>583</v>
      </c>
      <c r="E115" t="s">
        <v>133</v>
      </c>
      <c r="F115" s="1" t="s">
        <v>398</v>
      </c>
      <c r="G115" s="1" t="s">
        <v>222</v>
      </c>
      <c r="H115" s="1" t="s">
        <v>223</v>
      </c>
      <c r="I115" s="1" t="s">
        <v>439</v>
      </c>
      <c r="J115" s="3">
        <v>0.16</v>
      </c>
      <c r="K115" s="41">
        <v>1</v>
      </c>
      <c r="L115" s="9">
        <v>1.3033478149758149</v>
      </c>
      <c r="M115" s="9">
        <v>34.8519965653445</v>
      </c>
      <c r="N115" s="9">
        <v>12.38414520684495</v>
      </c>
      <c r="O115" s="9">
        <v>3.2855999929412398</v>
      </c>
      <c r="P115" s="9">
        <v>-17.870389699439947</v>
      </c>
      <c r="Q115" s="9">
        <v>10.52298553967675</v>
      </c>
    </row>
    <row r="116" spans="1:17" x14ac:dyDescent="0.25">
      <c r="A116" t="s">
        <v>419</v>
      </c>
      <c r="B116" t="s">
        <v>44</v>
      </c>
      <c r="C116" t="s">
        <v>414</v>
      </c>
      <c r="D116" s="25" t="s">
        <v>583</v>
      </c>
      <c r="E116" t="s">
        <v>133</v>
      </c>
      <c r="F116" s="1" t="s">
        <v>415</v>
      </c>
      <c r="G116" s="1" t="s">
        <v>222</v>
      </c>
      <c r="H116" s="1" t="s">
        <v>223</v>
      </c>
      <c r="I116" s="1" t="s">
        <v>420</v>
      </c>
      <c r="J116" s="3">
        <v>2</v>
      </c>
      <c r="K116" s="41">
        <v>1</v>
      </c>
      <c r="L116" s="9">
        <v>3.5552457302195259</v>
      </c>
      <c r="M116" s="9">
        <v>41.196455748409399</v>
      </c>
      <c r="N116" s="9">
        <v>15.08099451756015</v>
      </c>
      <c r="O116" s="9">
        <v>3.1870915978032905</v>
      </c>
      <c r="P116" s="9">
        <v>-18.44262993226825</v>
      </c>
      <c r="Q116" s="9">
        <v>10.935832768932901</v>
      </c>
    </row>
    <row r="117" spans="1:17" x14ac:dyDescent="0.25">
      <c r="A117" t="s">
        <v>421</v>
      </c>
      <c r="B117" t="s">
        <v>44</v>
      </c>
      <c r="C117" t="s">
        <v>414</v>
      </c>
      <c r="D117" s="25" t="s">
        <v>583</v>
      </c>
      <c r="E117" t="s">
        <v>133</v>
      </c>
      <c r="F117" s="1" t="s">
        <v>415</v>
      </c>
      <c r="G117" s="1" t="s">
        <v>222</v>
      </c>
      <c r="H117" s="1" t="s">
        <v>223</v>
      </c>
      <c r="I117" s="1" t="s">
        <v>422</v>
      </c>
      <c r="J117" s="3">
        <v>5</v>
      </c>
      <c r="K117" s="41">
        <v>5</v>
      </c>
      <c r="L117" s="9">
        <v>3.7549407114624502</v>
      </c>
      <c r="M117" s="9">
        <v>44.684703876308703</v>
      </c>
      <c r="N117" s="9">
        <v>16.230193337243549</v>
      </c>
      <c r="O117" s="9">
        <v>3.2145989057761835</v>
      </c>
      <c r="P117" s="9">
        <v>-18.104940143383551</v>
      </c>
      <c r="Q117" s="9">
        <v>10.545433524524299</v>
      </c>
    </row>
    <row r="118" spans="1:17" x14ac:dyDescent="0.25">
      <c r="A118" t="s">
        <v>423</v>
      </c>
      <c r="B118" t="s">
        <v>44</v>
      </c>
      <c r="C118" t="s">
        <v>414</v>
      </c>
      <c r="D118" s="25" t="s">
        <v>583</v>
      </c>
      <c r="E118" t="s">
        <v>133</v>
      </c>
      <c r="F118" s="1" t="s">
        <v>364</v>
      </c>
      <c r="G118" s="1" t="s">
        <v>222</v>
      </c>
      <c r="H118" s="1" t="s">
        <v>223</v>
      </c>
      <c r="I118" s="1" t="s">
        <v>424</v>
      </c>
      <c r="J118" s="3">
        <v>2</v>
      </c>
      <c r="K118" s="41">
        <v>1</v>
      </c>
      <c r="L118" s="9">
        <v>4.0983606557377055</v>
      </c>
      <c r="M118" s="9">
        <v>44.904619102160652</v>
      </c>
      <c r="N118" s="9">
        <v>16.376147982579401</v>
      </c>
      <c r="O118" s="9">
        <v>3.2047586653876734</v>
      </c>
      <c r="P118" s="9">
        <v>-18.175992678113552</v>
      </c>
      <c r="Q118" s="9">
        <v>10.777326893248851</v>
      </c>
    </row>
    <row r="119" spans="1:17" x14ac:dyDescent="0.25">
      <c r="A119" t="s">
        <v>440</v>
      </c>
      <c r="B119" t="s">
        <v>44</v>
      </c>
      <c r="C119" t="s">
        <v>430</v>
      </c>
      <c r="D119" s="25" t="s">
        <v>583</v>
      </c>
      <c r="E119" t="s">
        <v>133</v>
      </c>
      <c r="F119" s="1" t="s">
        <v>415</v>
      </c>
      <c r="G119" s="1" t="s">
        <v>222</v>
      </c>
      <c r="H119" s="1" t="s">
        <v>223</v>
      </c>
      <c r="I119" s="1" t="s">
        <v>441</v>
      </c>
      <c r="J119" s="3">
        <v>1.91</v>
      </c>
      <c r="K119" s="41">
        <v>1</v>
      </c>
      <c r="L119" s="9">
        <v>4.7945205479452051</v>
      </c>
      <c r="M119" s="9">
        <v>45.077130611984146</v>
      </c>
      <c r="N119" s="9">
        <v>16.433906975210348</v>
      </c>
      <c r="O119" s="9">
        <v>3.2020546019408425</v>
      </c>
      <c r="P119" s="9">
        <v>-18.363311506590399</v>
      </c>
      <c r="Q119" s="9">
        <v>9.4172697265019991</v>
      </c>
    </row>
    <row r="120" spans="1:17" x14ac:dyDescent="0.25">
      <c r="A120" t="s">
        <v>425</v>
      </c>
      <c r="B120" t="s">
        <v>44</v>
      </c>
      <c r="C120" t="s">
        <v>414</v>
      </c>
      <c r="D120" s="25" t="s">
        <v>583</v>
      </c>
      <c r="E120" t="s">
        <v>133</v>
      </c>
      <c r="F120" s="1" t="s">
        <v>364</v>
      </c>
      <c r="G120" s="1" t="s">
        <v>222</v>
      </c>
      <c r="H120" s="1" t="s">
        <v>223</v>
      </c>
      <c r="I120" s="1" t="s">
        <v>426</v>
      </c>
      <c r="J120" s="3">
        <v>16.5</v>
      </c>
      <c r="K120" s="41">
        <v>10</v>
      </c>
      <c r="L120" s="9">
        <v>7.7800526469729059</v>
      </c>
      <c r="M120" s="9">
        <v>44.645339757891549</v>
      </c>
      <c r="N120" s="9">
        <v>16.389407561527349</v>
      </c>
      <c r="O120" s="9">
        <v>3.1687294163197066</v>
      </c>
      <c r="P120" s="9">
        <v>-18.75917962860855</v>
      </c>
      <c r="Q120" s="9">
        <v>9.2263407761019902</v>
      </c>
    </row>
    <row r="121" spans="1:17" x14ac:dyDescent="0.25">
      <c r="A121" t="s">
        <v>442</v>
      </c>
      <c r="B121" t="s">
        <v>44</v>
      </c>
      <c r="C121" t="s">
        <v>430</v>
      </c>
      <c r="D121" s="25" t="s">
        <v>583</v>
      </c>
      <c r="E121" t="s">
        <v>133</v>
      </c>
      <c r="F121" s="1" t="s">
        <v>364</v>
      </c>
      <c r="G121" s="1" t="s">
        <v>222</v>
      </c>
      <c r="H121" s="1" t="s">
        <v>223</v>
      </c>
      <c r="I121" s="1" t="s">
        <v>443</v>
      </c>
      <c r="J121" s="3">
        <v>12.5</v>
      </c>
      <c r="K121" s="41">
        <v>10</v>
      </c>
      <c r="L121" s="9">
        <v>2.5186211675038912</v>
      </c>
      <c r="M121" s="9">
        <v>42.915094364096369</v>
      </c>
      <c r="N121" s="9">
        <v>15.501884395942334</v>
      </c>
      <c r="O121" s="9">
        <v>3.2429801817673294</v>
      </c>
      <c r="P121" s="9">
        <v>-17.317323100460431</v>
      </c>
      <c r="Q121" s="9">
        <v>10.360342457219934</v>
      </c>
    </row>
    <row r="122" spans="1:17" x14ac:dyDescent="0.25">
      <c r="A122" t="s">
        <v>444</v>
      </c>
      <c r="B122" t="s">
        <v>44</v>
      </c>
      <c r="C122" t="s">
        <v>430</v>
      </c>
      <c r="D122" s="25" t="s">
        <v>583</v>
      </c>
      <c r="E122" t="s">
        <v>133</v>
      </c>
      <c r="F122" s="1" t="s">
        <v>379</v>
      </c>
      <c r="G122" s="1" t="s">
        <v>222</v>
      </c>
      <c r="H122" s="1" t="s">
        <v>223</v>
      </c>
      <c r="I122" s="1" t="s">
        <v>445</v>
      </c>
      <c r="J122" s="3">
        <v>2</v>
      </c>
      <c r="K122" s="41">
        <v>1</v>
      </c>
      <c r="L122" s="9">
        <v>3.1796536796535926</v>
      </c>
      <c r="M122" s="9">
        <v>39.397182156469697</v>
      </c>
      <c r="N122" s="9">
        <v>14.456345257106051</v>
      </c>
      <c r="O122" s="9">
        <v>3.177612493102552</v>
      </c>
      <c r="P122" s="9">
        <v>-18.0595756405854</v>
      </c>
      <c r="Q122" s="9">
        <v>12.199820823142851</v>
      </c>
    </row>
    <row r="123" spans="1:17" x14ac:dyDescent="0.25">
      <c r="A123" t="s">
        <v>446</v>
      </c>
      <c r="B123" t="s">
        <v>44</v>
      </c>
      <c r="C123" t="s">
        <v>430</v>
      </c>
      <c r="D123" s="25" t="s">
        <v>583</v>
      </c>
      <c r="E123" t="s">
        <v>133</v>
      </c>
      <c r="F123" s="1" t="s">
        <v>398</v>
      </c>
      <c r="G123" s="1" t="s">
        <v>222</v>
      </c>
      <c r="H123" s="1" t="s">
        <v>223</v>
      </c>
      <c r="I123" s="1" t="s">
        <v>447</v>
      </c>
      <c r="J123" s="3">
        <v>0.33</v>
      </c>
      <c r="K123" s="41">
        <v>1</v>
      </c>
      <c r="L123" s="9">
        <v>2.7161926871735278</v>
      </c>
      <c r="M123" s="9">
        <v>40.313304352488352</v>
      </c>
      <c r="N123" s="9">
        <v>14.263148235691201</v>
      </c>
      <c r="O123" s="9">
        <v>3.274871583357609</v>
      </c>
      <c r="P123" s="9">
        <v>-16.532099233499402</v>
      </c>
      <c r="Q123" s="9">
        <v>11.441194250756549</v>
      </c>
    </row>
    <row r="124" spans="1:17" x14ac:dyDescent="0.25">
      <c r="A124" t="s">
        <v>427</v>
      </c>
      <c r="B124" t="s">
        <v>44</v>
      </c>
      <c r="C124" t="s">
        <v>414</v>
      </c>
      <c r="D124" s="25" t="s">
        <v>583</v>
      </c>
      <c r="E124" t="s">
        <v>133</v>
      </c>
      <c r="F124" s="1" t="s">
        <v>364</v>
      </c>
      <c r="G124" s="1" t="s">
        <v>222</v>
      </c>
      <c r="H124" s="1" t="s">
        <v>223</v>
      </c>
      <c r="I124" s="1" t="s">
        <v>428</v>
      </c>
      <c r="J124" s="3">
        <v>15</v>
      </c>
      <c r="K124" s="41">
        <v>10</v>
      </c>
      <c r="L124" s="9">
        <v>1.904189216275807</v>
      </c>
      <c r="M124" s="9">
        <v>40.420507920588747</v>
      </c>
      <c r="N124" s="9">
        <v>14.723778408285799</v>
      </c>
      <c r="O124" s="9">
        <v>3.2177817745958492</v>
      </c>
      <c r="P124" s="9">
        <v>-19.421527946243451</v>
      </c>
      <c r="Q124" s="9">
        <v>9.9680790066708838</v>
      </c>
    </row>
    <row r="125" spans="1:17" x14ac:dyDescent="0.25">
      <c r="A125" t="s">
        <v>448</v>
      </c>
      <c r="B125" t="s">
        <v>44</v>
      </c>
      <c r="C125" t="s">
        <v>430</v>
      </c>
      <c r="D125" s="25" t="s">
        <v>583</v>
      </c>
      <c r="E125" t="s">
        <v>133</v>
      </c>
      <c r="F125" s="1" t="s">
        <v>415</v>
      </c>
      <c r="G125" s="1" t="s">
        <v>222</v>
      </c>
      <c r="H125" s="1" t="s">
        <v>223</v>
      </c>
      <c r="I125" s="1" t="s">
        <v>449</v>
      </c>
      <c r="J125" s="3">
        <v>1.5</v>
      </c>
      <c r="K125" s="41">
        <v>1</v>
      </c>
      <c r="L125" s="9">
        <v>2.5678435949808209</v>
      </c>
      <c r="M125" s="9">
        <v>43.449215674806453</v>
      </c>
      <c r="N125" s="9">
        <v>15.6016216107675</v>
      </c>
      <c r="O125" s="9">
        <v>3.2589692788086411</v>
      </c>
      <c r="P125" s="9">
        <v>-17.828752676363102</v>
      </c>
      <c r="Q125" s="9">
        <v>12.487227083279301</v>
      </c>
    </row>
    <row r="126" spans="1:17" x14ac:dyDescent="0.25">
      <c r="A126" s="26" t="s">
        <v>604</v>
      </c>
      <c r="B126" s="27" t="s">
        <v>44</v>
      </c>
      <c r="C126" s="26" t="s">
        <v>414</v>
      </c>
      <c r="D126" s="28" t="s">
        <v>583</v>
      </c>
      <c r="E126" s="26" t="s">
        <v>133</v>
      </c>
      <c r="F126" s="1" t="s">
        <v>415</v>
      </c>
      <c r="G126" s="54" t="s">
        <v>122</v>
      </c>
      <c r="H126" s="1" t="s">
        <v>214</v>
      </c>
      <c r="K126" s="41" t="s">
        <v>214</v>
      </c>
      <c r="M126" s="29">
        <v>32.075097976532753</v>
      </c>
      <c r="N126" s="29">
        <v>11.741383468029401</v>
      </c>
      <c r="O126" s="29">
        <v>3.1941591316424507</v>
      </c>
      <c r="P126" s="29">
        <v>-18.894934116620249</v>
      </c>
      <c r="Q126" s="29">
        <v>9.9473523286258256</v>
      </c>
    </row>
    <row r="127" spans="1:17" x14ac:dyDescent="0.25">
      <c r="A127" s="26" t="s">
        <v>605</v>
      </c>
      <c r="B127" s="27" t="s">
        <v>44</v>
      </c>
      <c r="C127" s="26" t="s">
        <v>414</v>
      </c>
      <c r="D127" s="28" t="s">
        <v>583</v>
      </c>
      <c r="E127" s="26" t="s">
        <v>133</v>
      </c>
      <c r="F127" s="1" t="s">
        <v>415</v>
      </c>
      <c r="G127" s="54" t="s">
        <v>122</v>
      </c>
      <c r="H127" s="1" t="s">
        <v>214</v>
      </c>
      <c r="K127" s="41" t="s">
        <v>214</v>
      </c>
      <c r="M127" s="30">
        <v>43.295679131418296</v>
      </c>
      <c r="N127" s="30">
        <v>15.391140467900001</v>
      </c>
      <c r="O127" s="30">
        <v>3.3312951972694145</v>
      </c>
      <c r="P127" s="30">
        <v>-18.488796753614249</v>
      </c>
      <c r="Q127" s="30">
        <v>9.6316587068898301</v>
      </c>
    </row>
    <row r="128" spans="1:17" x14ac:dyDescent="0.25">
      <c r="A128" s="26" t="s">
        <v>606</v>
      </c>
      <c r="B128" s="27" t="s">
        <v>44</v>
      </c>
      <c r="C128" s="26" t="s">
        <v>414</v>
      </c>
      <c r="D128" s="28" t="s">
        <v>583</v>
      </c>
      <c r="E128" s="26" t="s">
        <v>133</v>
      </c>
      <c r="F128" s="1" t="s">
        <v>415</v>
      </c>
      <c r="G128" s="54" t="s">
        <v>122</v>
      </c>
      <c r="H128" s="1" t="s">
        <v>214</v>
      </c>
      <c r="K128" s="41" t="s">
        <v>214</v>
      </c>
      <c r="M128" s="30">
        <v>43.357471677176406</v>
      </c>
      <c r="N128" s="30">
        <v>15.7622307190837</v>
      </c>
      <c r="O128" s="30">
        <v>3.2263407733491074</v>
      </c>
      <c r="P128" s="30">
        <v>-18.9239960600774</v>
      </c>
      <c r="Q128" s="30">
        <v>9.4303169587351192</v>
      </c>
    </row>
    <row r="129" spans="1:17" x14ac:dyDescent="0.25">
      <c r="A129" s="26" t="s">
        <v>607</v>
      </c>
      <c r="B129" s="27" t="s">
        <v>44</v>
      </c>
      <c r="C129" s="26" t="s">
        <v>414</v>
      </c>
      <c r="D129" s="28" t="s">
        <v>583</v>
      </c>
      <c r="E129" s="26" t="s">
        <v>133</v>
      </c>
      <c r="F129" s="1" t="s">
        <v>415</v>
      </c>
      <c r="G129" s="54" t="s">
        <v>122</v>
      </c>
      <c r="H129" s="1" t="s">
        <v>214</v>
      </c>
      <c r="K129" s="41" t="s">
        <v>214</v>
      </c>
      <c r="M129" s="30">
        <v>42.919242588760497</v>
      </c>
      <c r="N129" s="30">
        <v>15.60280650750245</v>
      </c>
      <c r="O129" s="30">
        <v>3.2148419561358033</v>
      </c>
      <c r="P129" s="30">
        <v>-18.91124049555955</v>
      </c>
      <c r="Q129" s="30">
        <v>8.650687234763371</v>
      </c>
    </row>
    <row r="130" spans="1:17" x14ac:dyDescent="0.25">
      <c r="A130" s="26" t="s">
        <v>608</v>
      </c>
      <c r="B130" s="27" t="s">
        <v>44</v>
      </c>
      <c r="C130" s="26" t="s">
        <v>430</v>
      </c>
      <c r="D130" s="28" t="s">
        <v>583</v>
      </c>
      <c r="E130" s="26" t="s">
        <v>133</v>
      </c>
      <c r="F130" s="1" t="s">
        <v>415</v>
      </c>
      <c r="G130" s="54" t="s">
        <v>122</v>
      </c>
      <c r="H130" s="1" t="s">
        <v>214</v>
      </c>
      <c r="K130" s="41" t="s">
        <v>214</v>
      </c>
      <c r="M130" s="30">
        <v>42.536130229142103</v>
      </c>
      <c r="N130" s="30">
        <v>15.485254530265649</v>
      </c>
      <c r="O130" s="30">
        <v>3.22</v>
      </c>
      <c r="P130" s="30">
        <v>-18.699532361558401</v>
      </c>
      <c r="Q130" s="30">
        <v>9.4209281716522142</v>
      </c>
    </row>
    <row r="131" spans="1:17" x14ac:dyDescent="0.25">
      <c r="A131" s="26" t="s">
        <v>609</v>
      </c>
      <c r="B131" s="27" t="s">
        <v>44</v>
      </c>
      <c r="C131" s="26" t="s">
        <v>414</v>
      </c>
      <c r="D131" s="28" t="s">
        <v>583</v>
      </c>
      <c r="E131" s="26" t="s">
        <v>133</v>
      </c>
      <c r="F131" s="1" t="s">
        <v>415</v>
      </c>
      <c r="G131" s="54" t="s">
        <v>122</v>
      </c>
      <c r="H131" s="1" t="s">
        <v>214</v>
      </c>
      <c r="K131" s="41" t="s">
        <v>214</v>
      </c>
      <c r="M131" s="30">
        <v>37.697757920007646</v>
      </c>
      <c r="N131" s="30">
        <v>13.914332449099099</v>
      </c>
      <c r="O131" s="29">
        <v>3.150189907392837</v>
      </c>
      <c r="P131" s="30">
        <v>-19.062675572269949</v>
      </c>
      <c r="Q131" s="30">
        <v>9.2909196715619906</v>
      </c>
    </row>
    <row r="132" spans="1:17" x14ac:dyDescent="0.25">
      <c r="A132" s="31" t="s">
        <v>610</v>
      </c>
      <c r="B132" s="27" t="s">
        <v>44</v>
      </c>
      <c r="C132" s="27" t="s">
        <v>451</v>
      </c>
      <c r="D132" s="28" t="s">
        <v>583</v>
      </c>
      <c r="E132" s="26" t="s">
        <v>133</v>
      </c>
      <c r="F132" s="1" t="s">
        <v>415</v>
      </c>
      <c r="G132" s="54" t="s">
        <v>122</v>
      </c>
      <c r="H132" s="1" t="s">
        <v>214</v>
      </c>
      <c r="K132" s="41" t="s">
        <v>214</v>
      </c>
      <c r="M132" s="30">
        <v>44.864088148487454</v>
      </c>
      <c r="N132" s="30">
        <v>16.4806422836709</v>
      </c>
      <c r="O132" s="30">
        <v>3.1810308645049528</v>
      </c>
      <c r="P132" s="30">
        <v>-18.62067841984895</v>
      </c>
      <c r="Q132" s="30">
        <v>9.5535313323152753</v>
      </c>
    </row>
    <row r="133" spans="1:17" x14ac:dyDescent="0.25">
      <c r="A133" s="31" t="s">
        <v>611</v>
      </c>
      <c r="B133" s="27" t="s">
        <v>44</v>
      </c>
      <c r="C133" s="27" t="s">
        <v>451</v>
      </c>
      <c r="D133" s="28" t="s">
        <v>583</v>
      </c>
      <c r="E133" s="26" t="s">
        <v>133</v>
      </c>
      <c r="F133" s="1" t="s">
        <v>415</v>
      </c>
      <c r="G133" s="54" t="s">
        <v>122</v>
      </c>
      <c r="H133" s="1" t="s">
        <v>214</v>
      </c>
      <c r="K133" s="41" t="s">
        <v>214</v>
      </c>
      <c r="M133" s="30">
        <v>39.836827678321733</v>
      </c>
      <c r="N133" s="30">
        <v>14.258500580983968</v>
      </c>
      <c r="O133" s="30">
        <v>3.2528975853088866</v>
      </c>
      <c r="P133" s="30">
        <v>-18.682363872455401</v>
      </c>
      <c r="Q133" s="30">
        <v>9.9797923917140494</v>
      </c>
    </row>
    <row r="134" spans="1:17" x14ac:dyDescent="0.25">
      <c r="A134" t="s">
        <v>450</v>
      </c>
      <c r="B134" t="s">
        <v>44</v>
      </c>
      <c r="C134" t="s">
        <v>451</v>
      </c>
      <c r="D134" s="25" t="s">
        <v>583</v>
      </c>
      <c r="E134" t="s">
        <v>133</v>
      </c>
      <c r="F134" s="1" t="s">
        <v>415</v>
      </c>
      <c r="G134" s="1" t="s">
        <v>222</v>
      </c>
      <c r="H134" s="1" t="s">
        <v>223</v>
      </c>
      <c r="I134" s="1" t="s">
        <v>452</v>
      </c>
      <c r="J134" s="3">
        <v>9.5</v>
      </c>
      <c r="K134" s="41">
        <v>10</v>
      </c>
      <c r="L134" s="9">
        <v>2.2637238256932655</v>
      </c>
      <c r="M134" s="9">
        <v>37.790091310664302</v>
      </c>
      <c r="N134" s="9">
        <v>13.560770935336549</v>
      </c>
      <c r="O134" s="9">
        <v>3.2430006092030457</v>
      </c>
      <c r="P134" s="9">
        <v>-18.581866310580203</v>
      </c>
      <c r="Q134" s="9">
        <v>9.3274540456750952</v>
      </c>
    </row>
    <row r="135" spans="1:17" x14ac:dyDescent="0.25">
      <c r="A135" t="s">
        <v>528</v>
      </c>
      <c r="B135" t="s">
        <v>44</v>
      </c>
      <c r="C135" t="s">
        <v>525</v>
      </c>
      <c r="D135" s="25" t="s">
        <v>583</v>
      </c>
      <c r="E135" t="s">
        <v>133</v>
      </c>
      <c r="F135" s="1" t="s">
        <v>213</v>
      </c>
      <c r="G135" s="1" t="s">
        <v>222</v>
      </c>
      <c r="H135" s="1" t="s">
        <v>223</v>
      </c>
      <c r="K135" s="41">
        <v>1</v>
      </c>
      <c r="L135" s="9">
        <v>4.9599049599049687</v>
      </c>
      <c r="M135" s="9">
        <v>42.683322374083247</v>
      </c>
      <c r="N135" s="9">
        <v>15.595287637694451</v>
      </c>
      <c r="O135" s="9">
        <v>3.1809707581706714</v>
      </c>
      <c r="P135" s="9">
        <v>-17.732802920915049</v>
      </c>
      <c r="Q135" s="9">
        <v>12.50075867784855</v>
      </c>
    </row>
    <row r="136" spans="1:17" x14ac:dyDescent="0.25">
      <c r="A136" t="s">
        <v>612</v>
      </c>
      <c r="B136" t="s">
        <v>534</v>
      </c>
      <c r="C136" t="s">
        <v>535</v>
      </c>
      <c r="D136" s="25" t="s">
        <v>583</v>
      </c>
      <c r="E136" t="s">
        <v>133</v>
      </c>
      <c r="F136" s="1" t="s">
        <v>213</v>
      </c>
      <c r="G136" s="1" t="s">
        <v>122</v>
      </c>
      <c r="H136" s="1" t="s">
        <v>214</v>
      </c>
      <c r="K136" s="41" t="s">
        <v>214</v>
      </c>
      <c r="L136">
        <v>2.7</v>
      </c>
      <c r="M136">
        <v>29.01</v>
      </c>
      <c r="N136">
        <v>9.74</v>
      </c>
      <c r="O136">
        <v>3.43</v>
      </c>
      <c r="P136">
        <v>-17.03</v>
      </c>
      <c r="Q136">
        <v>10.3</v>
      </c>
    </row>
    <row r="137" spans="1:17" x14ac:dyDescent="0.25">
      <c r="A137" t="s">
        <v>613</v>
      </c>
      <c r="B137" t="s">
        <v>534</v>
      </c>
      <c r="C137" t="s">
        <v>535</v>
      </c>
      <c r="D137" s="25" t="s">
        <v>583</v>
      </c>
      <c r="E137" t="s">
        <v>133</v>
      </c>
      <c r="F137" s="1" t="s">
        <v>213</v>
      </c>
      <c r="G137" s="1" t="s">
        <v>122</v>
      </c>
      <c r="H137" s="1" t="s">
        <v>214</v>
      </c>
      <c r="K137" s="41" t="s">
        <v>214</v>
      </c>
      <c r="L137">
        <v>4.6399999999999997</v>
      </c>
      <c r="M137">
        <v>34.96</v>
      </c>
      <c r="N137">
        <v>12.54</v>
      </c>
      <c r="O137">
        <v>3.25</v>
      </c>
      <c r="P137">
        <v>-17.28</v>
      </c>
      <c r="Q137">
        <v>11.87</v>
      </c>
    </row>
    <row r="138" spans="1:17" x14ac:dyDescent="0.25">
      <c r="A138" t="s">
        <v>614</v>
      </c>
      <c r="B138" t="s">
        <v>534</v>
      </c>
      <c r="C138" t="s">
        <v>535</v>
      </c>
      <c r="D138" s="25" t="s">
        <v>583</v>
      </c>
      <c r="E138" t="s">
        <v>133</v>
      </c>
      <c r="F138" s="1" t="s">
        <v>615</v>
      </c>
      <c r="G138" s="1" t="s">
        <v>116</v>
      </c>
      <c r="H138" s="1" t="s">
        <v>214</v>
      </c>
      <c r="K138" s="41" t="s">
        <v>214</v>
      </c>
      <c r="L138">
        <v>4.2699999999999996</v>
      </c>
      <c r="M138">
        <v>25.19</v>
      </c>
      <c r="N138">
        <v>9.11</v>
      </c>
      <c r="O138">
        <v>3.26</v>
      </c>
      <c r="P138">
        <v>-19.28</v>
      </c>
      <c r="Q138">
        <v>9.67</v>
      </c>
    </row>
    <row r="139" spans="1:17" x14ac:dyDescent="0.25">
      <c r="A139" t="s">
        <v>616</v>
      </c>
      <c r="B139" t="s">
        <v>534</v>
      </c>
      <c r="C139" t="s">
        <v>535</v>
      </c>
      <c r="D139" s="25" t="s">
        <v>583</v>
      </c>
      <c r="E139" t="s">
        <v>133</v>
      </c>
      <c r="F139" s="1" t="s">
        <v>213</v>
      </c>
      <c r="G139" s="1" t="s">
        <v>116</v>
      </c>
      <c r="H139" s="1" t="s">
        <v>214</v>
      </c>
      <c r="K139" s="41" t="s">
        <v>214</v>
      </c>
      <c r="L139">
        <v>3.55</v>
      </c>
      <c r="M139">
        <v>32.72</v>
      </c>
      <c r="N139">
        <v>11.14</v>
      </c>
      <c r="O139">
        <v>3.38</v>
      </c>
      <c r="P139">
        <v>-18.010000000000002</v>
      </c>
      <c r="Q139">
        <v>10.029999999999999</v>
      </c>
    </row>
    <row r="140" spans="1:17" x14ac:dyDescent="0.25">
      <c r="A140" t="s">
        <v>617</v>
      </c>
      <c r="B140" t="s">
        <v>534</v>
      </c>
      <c r="C140" t="s">
        <v>535</v>
      </c>
      <c r="D140" s="25" t="s">
        <v>583</v>
      </c>
      <c r="E140" t="s">
        <v>133</v>
      </c>
      <c r="F140" s="1" t="s">
        <v>213</v>
      </c>
      <c r="G140" s="1" t="s">
        <v>116</v>
      </c>
      <c r="H140" s="1" t="s">
        <v>214</v>
      </c>
      <c r="K140" s="41" t="s">
        <v>214</v>
      </c>
      <c r="L140">
        <v>4.68</v>
      </c>
      <c r="M140">
        <v>35.43</v>
      </c>
      <c r="N140">
        <v>12.79</v>
      </c>
      <c r="O140">
        <v>3.23</v>
      </c>
      <c r="P140">
        <v>-17.93</v>
      </c>
      <c r="Q140">
        <v>11.17</v>
      </c>
    </row>
    <row r="141" spans="1:17" x14ac:dyDescent="0.25">
      <c r="A141" t="s">
        <v>618</v>
      </c>
      <c r="B141" t="s">
        <v>534</v>
      </c>
      <c r="C141" t="s">
        <v>535</v>
      </c>
      <c r="D141" s="25" t="s">
        <v>583</v>
      </c>
      <c r="E141" t="s">
        <v>133</v>
      </c>
      <c r="F141" s="1" t="s">
        <v>213</v>
      </c>
      <c r="G141" s="1" t="s">
        <v>116</v>
      </c>
      <c r="H141" s="1" t="s">
        <v>214</v>
      </c>
      <c r="K141" s="41" t="s">
        <v>214</v>
      </c>
      <c r="L141">
        <v>4.07</v>
      </c>
      <c r="M141">
        <v>29.52</v>
      </c>
      <c r="N141">
        <v>10.63</v>
      </c>
      <c r="O141">
        <v>3.24</v>
      </c>
      <c r="P141">
        <v>-17.29</v>
      </c>
      <c r="Q141">
        <v>11.28</v>
      </c>
    </row>
    <row r="142" spans="1:17" x14ac:dyDescent="0.25">
      <c r="A142" t="s">
        <v>619</v>
      </c>
      <c r="B142" t="s">
        <v>534</v>
      </c>
      <c r="C142" t="s">
        <v>535</v>
      </c>
      <c r="D142" s="25" t="s">
        <v>583</v>
      </c>
      <c r="E142" t="s">
        <v>133</v>
      </c>
      <c r="F142" s="1" t="s">
        <v>213</v>
      </c>
      <c r="G142" s="1" t="s">
        <v>116</v>
      </c>
      <c r="H142" s="1" t="s">
        <v>214</v>
      </c>
      <c r="K142" s="41" t="s">
        <v>214</v>
      </c>
      <c r="L142">
        <v>2.27</v>
      </c>
      <c r="M142">
        <v>25.45</v>
      </c>
      <c r="N142">
        <v>8.3000000000000007</v>
      </c>
      <c r="O142">
        <v>3.57</v>
      </c>
      <c r="P142">
        <v>-16.420000000000002</v>
      </c>
      <c r="Q142">
        <v>11.27</v>
      </c>
    </row>
    <row r="143" spans="1:17" x14ac:dyDescent="0.25">
      <c r="A143" t="s">
        <v>540</v>
      </c>
      <c r="B143" t="s">
        <v>534</v>
      </c>
      <c r="C143" t="s">
        <v>535</v>
      </c>
      <c r="D143" s="25" t="s">
        <v>583</v>
      </c>
      <c r="E143" t="s">
        <v>133</v>
      </c>
      <c r="F143" s="1" t="s">
        <v>213</v>
      </c>
      <c r="G143" s="1" t="s">
        <v>222</v>
      </c>
      <c r="H143" s="1" t="s">
        <v>223</v>
      </c>
      <c r="I143" s="1" t="s">
        <v>541</v>
      </c>
      <c r="J143" s="3">
        <v>4</v>
      </c>
      <c r="K143" s="41">
        <v>3</v>
      </c>
      <c r="L143" s="9">
        <v>4.0982668223549314</v>
      </c>
      <c r="M143" s="9">
        <v>37.258968411203952</v>
      </c>
      <c r="N143" s="9">
        <v>12.87921550926505</v>
      </c>
      <c r="O143" s="9">
        <v>3.3198000411072623</v>
      </c>
      <c r="P143" s="9">
        <v>-17.741663739247898</v>
      </c>
      <c r="Q143" s="9">
        <v>12.716149641019399</v>
      </c>
    </row>
    <row r="144" spans="1:17" x14ac:dyDescent="0.25">
      <c r="A144" t="s">
        <v>538</v>
      </c>
      <c r="B144" t="s">
        <v>534</v>
      </c>
      <c r="C144" t="s">
        <v>535</v>
      </c>
      <c r="D144" s="25" t="s">
        <v>583</v>
      </c>
      <c r="E144" t="s">
        <v>133</v>
      </c>
      <c r="F144" s="1" t="s">
        <v>213</v>
      </c>
      <c r="G144" s="1" t="s">
        <v>222</v>
      </c>
      <c r="H144" s="1" t="s">
        <v>223</v>
      </c>
      <c r="I144" s="1" t="s">
        <v>539</v>
      </c>
      <c r="J144" s="3">
        <v>1.5</v>
      </c>
      <c r="K144" s="41">
        <v>1</v>
      </c>
      <c r="L144" s="9">
        <v>5.5526473227639501</v>
      </c>
      <c r="M144" s="9">
        <v>41.4827992884602</v>
      </c>
      <c r="N144" s="9">
        <v>14.6820121704617</v>
      </c>
      <c r="O144" s="9">
        <v>3.2872010611392999</v>
      </c>
      <c r="P144" s="9">
        <v>-18.467802816427699</v>
      </c>
      <c r="Q144" s="9">
        <v>13.692125423452548</v>
      </c>
    </row>
    <row r="145" spans="1:17" x14ac:dyDescent="0.25">
      <c r="A145" t="s">
        <v>533</v>
      </c>
      <c r="B145" t="s">
        <v>534</v>
      </c>
      <c r="C145" t="s">
        <v>535</v>
      </c>
      <c r="D145" s="25" t="s">
        <v>583</v>
      </c>
      <c r="E145" t="s">
        <v>133</v>
      </c>
      <c r="F145" s="1" t="s">
        <v>536</v>
      </c>
      <c r="G145" s="1" t="s">
        <v>222</v>
      </c>
      <c r="H145" s="1" t="s">
        <v>223</v>
      </c>
      <c r="I145" s="1" t="s">
        <v>537</v>
      </c>
      <c r="J145" s="3">
        <v>0.5</v>
      </c>
      <c r="K145" s="41">
        <v>1</v>
      </c>
      <c r="L145" s="9">
        <v>5.7305355680985306</v>
      </c>
      <c r="M145" s="9">
        <v>35.491747301346152</v>
      </c>
      <c r="N145" s="9">
        <v>12.00430072831575</v>
      </c>
      <c r="O145" s="9">
        <v>3.4093406212319408</v>
      </c>
      <c r="P145" s="9">
        <v>-16.316767286948</v>
      </c>
      <c r="Q145" s="9">
        <v>14.0613129737284</v>
      </c>
    </row>
    <row r="146" spans="1:17" x14ac:dyDescent="0.25">
      <c r="A146" t="s">
        <v>542</v>
      </c>
      <c r="B146" t="s">
        <v>534</v>
      </c>
      <c r="C146" t="s">
        <v>535</v>
      </c>
      <c r="D146" s="25" t="s">
        <v>583</v>
      </c>
      <c r="E146" t="s">
        <v>133</v>
      </c>
      <c r="F146" s="1" t="s">
        <v>213</v>
      </c>
      <c r="G146" s="1" t="s">
        <v>222</v>
      </c>
      <c r="H146" s="1" t="s">
        <v>223</v>
      </c>
      <c r="I146" s="1" t="s">
        <v>541</v>
      </c>
      <c r="J146" s="3">
        <v>4</v>
      </c>
      <c r="K146" s="41">
        <v>3</v>
      </c>
      <c r="L146" s="9">
        <v>7.3587994147726707</v>
      </c>
      <c r="M146" s="9">
        <v>35.799999999999997</v>
      </c>
      <c r="N146" s="9">
        <v>12.862674193109299</v>
      </c>
      <c r="O146" s="9">
        <v>3.25</v>
      </c>
      <c r="P146" s="9">
        <v>-17.544078024875652</v>
      </c>
      <c r="Q146" s="9">
        <v>11.58674398351895</v>
      </c>
    </row>
    <row r="147" spans="1:17" x14ac:dyDescent="0.25">
      <c r="A147" t="s">
        <v>545</v>
      </c>
      <c r="B147" t="s">
        <v>534</v>
      </c>
      <c r="C147" t="s">
        <v>535</v>
      </c>
      <c r="D147" s="25" t="s">
        <v>583</v>
      </c>
      <c r="E147" t="s">
        <v>133</v>
      </c>
      <c r="F147" s="1" t="s">
        <v>213</v>
      </c>
      <c r="G147" s="1" t="s">
        <v>222</v>
      </c>
      <c r="H147" s="1" t="s">
        <v>223</v>
      </c>
      <c r="I147" s="1" t="s">
        <v>546</v>
      </c>
      <c r="J147" s="3">
        <v>7</v>
      </c>
      <c r="K147" s="41">
        <v>5</v>
      </c>
      <c r="L147" s="9">
        <v>3.1264834427328831</v>
      </c>
      <c r="M147" s="9">
        <v>36.249107976785396</v>
      </c>
      <c r="N147" s="9">
        <v>12.780854382364701</v>
      </c>
      <c r="O147" s="9">
        <v>3.3036342420395193</v>
      </c>
      <c r="P147" s="9">
        <v>-17.1582261915473</v>
      </c>
      <c r="Q147" s="9">
        <v>11.794003360065101</v>
      </c>
    </row>
    <row r="148" spans="1:17" x14ac:dyDescent="0.25">
      <c r="A148" t="s">
        <v>543</v>
      </c>
      <c r="B148" t="s">
        <v>534</v>
      </c>
      <c r="C148" t="s">
        <v>535</v>
      </c>
      <c r="D148" s="25" t="s">
        <v>583</v>
      </c>
      <c r="E148" t="s">
        <v>133</v>
      </c>
      <c r="F148" s="1" t="s">
        <v>213</v>
      </c>
      <c r="G148" s="1" t="s">
        <v>222</v>
      </c>
      <c r="H148" s="1" t="s">
        <v>223</v>
      </c>
      <c r="I148" s="1" t="s">
        <v>544</v>
      </c>
      <c r="J148" s="3">
        <v>4.5</v>
      </c>
      <c r="K148" s="41">
        <v>3</v>
      </c>
      <c r="L148" s="9">
        <v>3.1757815722181477</v>
      </c>
      <c r="M148" s="9">
        <v>31.572683330417803</v>
      </c>
      <c r="N148" s="9">
        <v>10.94068858454615</v>
      </c>
      <c r="O148" s="9">
        <v>3.3599071934883575</v>
      </c>
      <c r="P148" s="9">
        <v>-17.424913995356498</v>
      </c>
      <c r="Q148" s="9">
        <v>11.504806102157399</v>
      </c>
    </row>
    <row r="149" spans="1:17" x14ac:dyDescent="0.25">
      <c r="A149" t="s">
        <v>620</v>
      </c>
      <c r="B149" t="s">
        <v>67</v>
      </c>
      <c r="C149" t="s">
        <v>513</v>
      </c>
      <c r="D149" s="25" t="s">
        <v>583</v>
      </c>
      <c r="E149" t="s">
        <v>133</v>
      </c>
      <c r="F149" s="1" t="s">
        <v>514</v>
      </c>
      <c r="G149" s="1" t="s">
        <v>122</v>
      </c>
      <c r="H149" s="1" t="s">
        <v>214</v>
      </c>
      <c r="I149" s="1" t="s">
        <v>621</v>
      </c>
      <c r="K149" s="41" t="s">
        <v>214</v>
      </c>
      <c r="L149" s="9">
        <v>4.9545438382306095</v>
      </c>
      <c r="M149" s="9">
        <v>40.394951653777156</v>
      </c>
      <c r="N149" s="9">
        <v>14.507976316485351</v>
      </c>
      <c r="O149" s="9">
        <v>3.2170176317278436</v>
      </c>
      <c r="P149" s="9">
        <v>-17.584358903517753</v>
      </c>
      <c r="Q149" s="9">
        <v>10.360825645110001</v>
      </c>
    </row>
    <row r="150" spans="1:17" x14ac:dyDescent="0.25">
      <c r="A150" t="s">
        <v>622</v>
      </c>
      <c r="B150" t="s">
        <v>67</v>
      </c>
      <c r="C150" t="s">
        <v>513</v>
      </c>
      <c r="D150" s="25" t="s">
        <v>583</v>
      </c>
      <c r="E150" t="s">
        <v>133</v>
      </c>
      <c r="F150" s="1" t="s">
        <v>379</v>
      </c>
      <c r="G150" s="1" t="s">
        <v>122</v>
      </c>
      <c r="H150" s="1" t="s">
        <v>214</v>
      </c>
      <c r="I150" s="1" t="s">
        <v>623</v>
      </c>
      <c r="K150" s="41" t="s">
        <v>214</v>
      </c>
      <c r="L150" s="9">
        <v>5.9554127649572051</v>
      </c>
      <c r="M150" s="9">
        <v>38.621958901027796</v>
      </c>
      <c r="N150" s="9">
        <v>13.51969545521775</v>
      </c>
      <c r="O150" s="9">
        <v>3.2514986960754704</v>
      </c>
      <c r="P150" s="9">
        <v>-17.88868531972625</v>
      </c>
      <c r="Q150" s="9">
        <v>9.9446594773421353</v>
      </c>
    </row>
    <row r="151" spans="1:17" x14ac:dyDescent="0.25">
      <c r="A151" t="s">
        <v>624</v>
      </c>
      <c r="B151" t="s">
        <v>67</v>
      </c>
      <c r="C151" t="s">
        <v>513</v>
      </c>
      <c r="D151" s="25" t="s">
        <v>583</v>
      </c>
      <c r="E151" t="s">
        <v>133</v>
      </c>
      <c r="F151" s="1" t="s">
        <v>514</v>
      </c>
      <c r="G151" s="1" t="s">
        <v>122</v>
      </c>
      <c r="H151" s="1" t="s">
        <v>214</v>
      </c>
      <c r="I151" s="1" t="s">
        <v>625</v>
      </c>
      <c r="K151" s="41" t="s">
        <v>214</v>
      </c>
      <c r="L151" s="9">
        <v>2.8740859315313023</v>
      </c>
      <c r="M151" s="9">
        <v>34.521674973484295</v>
      </c>
      <c r="N151" s="9">
        <v>12.1503390852794</v>
      </c>
      <c r="O151" s="9">
        <v>3.2674485988714754</v>
      </c>
      <c r="P151" s="9">
        <v>-16.88320044881635</v>
      </c>
      <c r="Q151" s="9">
        <v>10.761719028170649</v>
      </c>
    </row>
    <row r="152" spans="1:17" x14ac:dyDescent="0.25">
      <c r="A152" t="s">
        <v>512</v>
      </c>
      <c r="B152" t="s">
        <v>67</v>
      </c>
      <c r="C152" t="s">
        <v>513</v>
      </c>
      <c r="D152" s="25" t="s">
        <v>583</v>
      </c>
      <c r="E152" t="s">
        <v>133</v>
      </c>
      <c r="F152" s="1" t="s">
        <v>514</v>
      </c>
      <c r="G152" s="1" t="s">
        <v>222</v>
      </c>
      <c r="H152" s="1" t="s">
        <v>223</v>
      </c>
      <c r="I152" s="1" t="s">
        <v>515</v>
      </c>
      <c r="J152" s="3">
        <v>8.5</v>
      </c>
      <c r="K152" s="41">
        <v>5</v>
      </c>
      <c r="L152" s="9">
        <v>7.39171903052062</v>
      </c>
      <c r="M152" s="9">
        <v>41.135254294881953</v>
      </c>
      <c r="N152" s="9">
        <v>14.869786105856299</v>
      </c>
      <c r="O152" s="9">
        <v>3.2338357932075947</v>
      </c>
      <c r="P152" s="9">
        <v>-18.770543982692399</v>
      </c>
      <c r="Q152" s="9">
        <v>10.314331130387449</v>
      </c>
    </row>
    <row r="153" spans="1:17" x14ac:dyDescent="0.25">
      <c r="A153" t="s">
        <v>516</v>
      </c>
      <c r="B153" t="s">
        <v>67</v>
      </c>
      <c r="C153" t="s">
        <v>513</v>
      </c>
      <c r="D153" s="25" t="s">
        <v>583</v>
      </c>
      <c r="E153" t="s">
        <v>133</v>
      </c>
      <c r="F153" s="1" t="s">
        <v>357</v>
      </c>
      <c r="G153" s="1" t="s">
        <v>222</v>
      </c>
      <c r="H153" s="1" t="s">
        <v>223</v>
      </c>
      <c r="I153" s="1" t="s">
        <v>517</v>
      </c>
      <c r="J153" s="3">
        <v>0</v>
      </c>
      <c r="K153" s="41">
        <v>1</v>
      </c>
      <c r="L153" s="9">
        <v>4.952334937654487</v>
      </c>
      <c r="M153" s="9">
        <v>26.582278372470299</v>
      </c>
      <c r="N153" s="9">
        <v>9.4834314519328604</v>
      </c>
      <c r="O153" s="9">
        <v>3.2726523000490766</v>
      </c>
      <c r="P153" s="9">
        <v>-17.519236715257051</v>
      </c>
      <c r="Q153" s="9">
        <v>11.91844049645565</v>
      </c>
    </row>
    <row r="154" spans="1:17" x14ac:dyDescent="0.25">
      <c r="A154" t="s">
        <v>522</v>
      </c>
      <c r="B154" t="s">
        <v>67</v>
      </c>
      <c r="C154" t="s">
        <v>513</v>
      </c>
      <c r="D154" s="25" t="s">
        <v>583</v>
      </c>
      <c r="E154" t="s">
        <v>133</v>
      </c>
      <c r="F154" s="1" t="s">
        <v>376</v>
      </c>
      <c r="G154" s="1" t="s">
        <v>222</v>
      </c>
      <c r="H154" s="1" t="s">
        <v>223</v>
      </c>
      <c r="I154" s="1" t="s">
        <v>523</v>
      </c>
      <c r="J154" s="3">
        <v>0</v>
      </c>
      <c r="K154" s="41">
        <v>1</v>
      </c>
      <c r="L154" s="9">
        <v>5.6181937122407595</v>
      </c>
      <c r="M154" s="9">
        <v>38.245622042444197</v>
      </c>
      <c r="N154" s="9">
        <v>13.642516433501349</v>
      </c>
      <c r="O154" s="9">
        <v>3.2632742491838473</v>
      </c>
      <c r="P154" s="9">
        <v>-17.635421083261949</v>
      </c>
      <c r="Q154" s="9">
        <v>11.76008679449315</v>
      </c>
    </row>
    <row r="155" spans="1:17" x14ac:dyDescent="0.25">
      <c r="A155" t="s">
        <v>626</v>
      </c>
      <c r="B155" t="s">
        <v>67</v>
      </c>
      <c r="C155" t="s">
        <v>513</v>
      </c>
      <c r="D155" s="25" t="s">
        <v>583</v>
      </c>
      <c r="E155" t="s">
        <v>133</v>
      </c>
      <c r="F155" s="1" t="s">
        <v>562</v>
      </c>
      <c r="G155" s="1" t="s">
        <v>222</v>
      </c>
      <c r="H155" s="1" t="s">
        <v>214</v>
      </c>
      <c r="I155" s="1" t="s">
        <v>627</v>
      </c>
      <c r="K155" s="41" t="s">
        <v>214</v>
      </c>
      <c r="L155" s="9">
        <v>2.5232382099659771</v>
      </c>
      <c r="M155" s="9">
        <v>13.5864473240172</v>
      </c>
      <c r="N155" s="9">
        <v>4.3103201664114454</v>
      </c>
      <c r="O155" s="9">
        <v>3.6158276389073047</v>
      </c>
      <c r="P155" s="9">
        <v>-16.59304440148275</v>
      </c>
      <c r="Q155" s="9">
        <v>10.418876113767251</v>
      </c>
    </row>
    <row r="156" spans="1:17" x14ac:dyDescent="0.25">
      <c r="A156" t="s">
        <v>518</v>
      </c>
      <c r="B156" t="s">
        <v>67</v>
      </c>
      <c r="C156" t="s">
        <v>513</v>
      </c>
      <c r="D156" s="25" t="s">
        <v>583</v>
      </c>
      <c r="E156" t="s">
        <v>133</v>
      </c>
      <c r="F156" s="1" t="s">
        <v>376</v>
      </c>
      <c r="G156" s="1" t="s">
        <v>222</v>
      </c>
      <c r="H156" s="1" t="s">
        <v>223</v>
      </c>
      <c r="I156" s="1" t="s">
        <v>519</v>
      </c>
      <c r="J156" s="3">
        <v>5.5</v>
      </c>
      <c r="K156" s="41">
        <v>5</v>
      </c>
      <c r="L156" s="9">
        <v>5.7765069462496026</v>
      </c>
      <c r="M156" s="9">
        <v>39.640208604574852</v>
      </c>
      <c r="N156" s="9">
        <v>14.13136901176625</v>
      </c>
      <c r="O156" s="9">
        <v>3.2891872501564681</v>
      </c>
      <c r="P156" s="9">
        <v>-19.029493060526001</v>
      </c>
      <c r="Q156" s="9">
        <v>9.36932528502164</v>
      </c>
    </row>
    <row r="157" spans="1:17" x14ac:dyDescent="0.25">
      <c r="A157" t="s">
        <v>520</v>
      </c>
      <c r="B157" t="s">
        <v>67</v>
      </c>
      <c r="C157" t="s">
        <v>513</v>
      </c>
      <c r="D157" s="25" t="s">
        <v>583</v>
      </c>
      <c r="E157" t="s">
        <v>133</v>
      </c>
      <c r="F157" s="1" t="s">
        <v>514</v>
      </c>
      <c r="G157" s="1" t="s">
        <v>222</v>
      </c>
      <c r="H157" s="1" t="s">
        <v>223</v>
      </c>
      <c r="I157" s="1" t="s">
        <v>521</v>
      </c>
      <c r="J157" s="3">
        <v>10</v>
      </c>
      <c r="K157" s="41">
        <v>10</v>
      </c>
      <c r="L157" s="9">
        <v>4.6280618579974879</v>
      </c>
      <c r="M157" s="9">
        <v>42.023639098496048</v>
      </c>
      <c r="N157" s="9">
        <v>15.063180890559451</v>
      </c>
      <c r="O157" s="9">
        <v>3.2564308678436156</v>
      </c>
      <c r="P157" s="9">
        <v>-17.185758982327151</v>
      </c>
      <c r="Q157" s="9">
        <v>10.006348685571655</v>
      </c>
    </row>
    <row r="158" spans="1:17" x14ac:dyDescent="0.25">
      <c r="A158" s="31" t="s">
        <v>628</v>
      </c>
      <c r="B158" s="26" t="s">
        <v>34</v>
      </c>
      <c r="C158" s="26" t="s">
        <v>301</v>
      </c>
      <c r="D158" s="28" t="s">
        <v>583</v>
      </c>
      <c r="E158" s="26" t="s">
        <v>133</v>
      </c>
      <c r="F158" s="1" t="s">
        <v>415</v>
      </c>
      <c r="G158" s="54" t="s">
        <v>122</v>
      </c>
      <c r="H158" s="1" t="s">
        <v>214</v>
      </c>
      <c r="K158" s="41" t="s">
        <v>214</v>
      </c>
      <c r="M158" s="32">
        <v>43.374787944169199</v>
      </c>
      <c r="N158" s="32">
        <v>15.8239813151256</v>
      </c>
      <c r="O158" s="32">
        <v>3.196084569101572</v>
      </c>
      <c r="P158" s="32">
        <v>-18.867798480034153</v>
      </c>
      <c r="Q158" s="32">
        <v>10.563223250569251</v>
      </c>
    </row>
    <row r="159" spans="1:17" x14ac:dyDescent="0.25">
      <c r="A159" s="31" t="s">
        <v>629</v>
      </c>
      <c r="B159" s="26" t="s">
        <v>34</v>
      </c>
      <c r="C159" s="26" t="s">
        <v>301</v>
      </c>
      <c r="D159" s="28" t="s">
        <v>583</v>
      </c>
      <c r="E159" s="26" t="s">
        <v>133</v>
      </c>
      <c r="F159" s="1" t="s">
        <v>415</v>
      </c>
      <c r="G159" s="54" t="s">
        <v>122</v>
      </c>
      <c r="H159" s="1" t="s">
        <v>214</v>
      </c>
      <c r="K159" s="41" t="s">
        <v>214</v>
      </c>
      <c r="M159" s="32">
        <v>31.957185971526748</v>
      </c>
      <c r="N159" s="32">
        <v>11.2848542148667</v>
      </c>
      <c r="O159" s="32">
        <v>3.2956904413994939</v>
      </c>
      <c r="P159" s="32">
        <v>-19.171029513793851</v>
      </c>
      <c r="Q159" s="32">
        <v>9.9929344601117407</v>
      </c>
    </row>
    <row r="160" spans="1:17" x14ac:dyDescent="0.25">
      <c r="A160" s="31" t="s">
        <v>630</v>
      </c>
      <c r="B160" s="26" t="s">
        <v>34</v>
      </c>
      <c r="C160" s="26" t="s">
        <v>301</v>
      </c>
      <c r="D160" s="28" t="s">
        <v>583</v>
      </c>
      <c r="E160" s="26" t="s">
        <v>133</v>
      </c>
      <c r="F160" s="1" t="s">
        <v>415</v>
      </c>
      <c r="G160" s="54" t="s">
        <v>122</v>
      </c>
      <c r="H160" s="1" t="s">
        <v>214</v>
      </c>
      <c r="K160" s="41" t="s">
        <v>214</v>
      </c>
      <c r="M160" s="32">
        <v>33.46</v>
      </c>
      <c r="N160" s="32">
        <v>12.61</v>
      </c>
      <c r="O160" s="32">
        <v>3.25</v>
      </c>
      <c r="P160" s="32">
        <v>-18.899999999999999</v>
      </c>
      <c r="Q160" s="32">
        <v>11.02</v>
      </c>
    </row>
    <row r="161" spans="1:17" x14ac:dyDescent="0.25">
      <c r="A161" s="31" t="s">
        <v>631</v>
      </c>
      <c r="B161" s="26" t="s">
        <v>34</v>
      </c>
      <c r="C161" s="26" t="s">
        <v>301</v>
      </c>
      <c r="D161" s="28" t="s">
        <v>583</v>
      </c>
      <c r="E161" s="26" t="s">
        <v>133</v>
      </c>
      <c r="F161" s="1" t="s">
        <v>415</v>
      </c>
      <c r="G161" s="54" t="s">
        <v>122</v>
      </c>
      <c r="H161" s="1" t="s">
        <v>214</v>
      </c>
      <c r="K161" s="41" t="s">
        <v>214</v>
      </c>
      <c r="M161" s="32">
        <v>26.593430001362798</v>
      </c>
      <c r="N161" s="32">
        <v>9.4825456160700199</v>
      </c>
      <c r="O161" s="32">
        <v>3.2990556098349786</v>
      </c>
      <c r="P161" s="32">
        <v>-17.953939337517848</v>
      </c>
      <c r="Q161" s="32">
        <v>10.912696905116899</v>
      </c>
    </row>
    <row r="162" spans="1:17" x14ac:dyDescent="0.25">
      <c r="A162" s="31" t="s">
        <v>632</v>
      </c>
      <c r="B162" s="26" t="s">
        <v>34</v>
      </c>
      <c r="C162" s="26" t="s">
        <v>301</v>
      </c>
      <c r="D162" s="28" t="s">
        <v>583</v>
      </c>
      <c r="E162" s="26" t="s">
        <v>133</v>
      </c>
      <c r="F162" s="1" t="s">
        <v>415</v>
      </c>
      <c r="G162" s="54" t="s">
        <v>122</v>
      </c>
      <c r="H162" s="1" t="s">
        <v>214</v>
      </c>
      <c r="K162" s="41" t="s">
        <v>214</v>
      </c>
      <c r="M162" s="32">
        <v>32.554576304117852</v>
      </c>
      <c r="N162" s="32">
        <v>11.7199237144057</v>
      </c>
      <c r="O162" s="32">
        <v>3.2414333093577015</v>
      </c>
      <c r="P162" s="32">
        <v>-18.486460329014051</v>
      </c>
      <c r="Q162" s="32">
        <v>11.222048667324302</v>
      </c>
    </row>
    <row r="163" spans="1:17" x14ac:dyDescent="0.25">
      <c r="A163" s="31" t="s">
        <v>633</v>
      </c>
      <c r="B163" s="26" t="s">
        <v>34</v>
      </c>
      <c r="C163" s="26" t="s">
        <v>301</v>
      </c>
      <c r="D163" s="28" t="s">
        <v>583</v>
      </c>
      <c r="E163" s="26" t="s">
        <v>133</v>
      </c>
      <c r="F163" s="1" t="s">
        <v>415</v>
      </c>
      <c r="G163" s="54" t="s">
        <v>122</v>
      </c>
      <c r="H163" s="1" t="s">
        <v>214</v>
      </c>
      <c r="K163" s="41" t="s">
        <v>214</v>
      </c>
      <c r="M163" s="32">
        <v>25.540164385695547</v>
      </c>
      <c r="N163" s="32">
        <v>8.9034184895238848</v>
      </c>
      <c r="O163" s="32">
        <v>3.379176486829762</v>
      </c>
      <c r="P163" s="32">
        <v>-18.422813934677599</v>
      </c>
      <c r="Q163" s="32">
        <v>9.3822143038975856</v>
      </c>
    </row>
    <row r="164" spans="1:17" x14ac:dyDescent="0.25">
      <c r="A164" s="31" t="s">
        <v>634</v>
      </c>
      <c r="B164" s="26" t="s">
        <v>34</v>
      </c>
      <c r="C164" s="26" t="s">
        <v>496</v>
      </c>
      <c r="D164" s="28" t="s">
        <v>583</v>
      </c>
      <c r="E164" s="26" t="s">
        <v>133</v>
      </c>
      <c r="F164" s="1" t="s">
        <v>415</v>
      </c>
      <c r="G164" s="54" t="s">
        <v>122</v>
      </c>
      <c r="H164" s="1" t="s">
        <v>214</v>
      </c>
      <c r="K164" s="41" t="s">
        <v>214</v>
      </c>
      <c r="M164" s="32">
        <v>30.564825037621453</v>
      </c>
      <c r="N164" s="32">
        <v>11.223679175775501</v>
      </c>
      <c r="O164" s="32">
        <v>3.1733368568930636</v>
      </c>
      <c r="P164" s="32">
        <v>-18.567147559040251</v>
      </c>
      <c r="Q164" s="32">
        <v>11.56794543576475</v>
      </c>
    </row>
    <row r="165" spans="1:17" x14ac:dyDescent="0.25">
      <c r="A165" t="s">
        <v>485</v>
      </c>
      <c r="B165" t="s">
        <v>34</v>
      </c>
      <c r="C165" t="s">
        <v>301</v>
      </c>
      <c r="D165" s="25" t="s">
        <v>583</v>
      </c>
      <c r="E165" t="s">
        <v>133</v>
      </c>
      <c r="F165" s="1" t="s">
        <v>415</v>
      </c>
      <c r="G165" s="1" t="s">
        <v>222</v>
      </c>
      <c r="H165" s="1" t="s">
        <v>223</v>
      </c>
      <c r="I165" s="1" t="s">
        <v>455</v>
      </c>
      <c r="J165" s="3">
        <v>3</v>
      </c>
      <c r="K165" s="41">
        <v>3</v>
      </c>
      <c r="L165" s="9">
        <v>2.7640186032440317</v>
      </c>
      <c r="M165" s="9">
        <v>29.6600217097137</v>
      </c>
      <c r="N165" s="9">
        <v>10.714339640577499</v>
      </c>
      <c r="O165" s="9">
        <v>3.2215238560900517</v>
      </c>
      <c r="P165" s="9">
        <v>-18.001462897350649</v>
      </c>
      <c r="Q165" s="9">
        <v>14.19664385324095</v>
      </c>
    </row>
    <row r="166" spans="1:17" x14ac:dyDescent="0.25">
      <c r="A166" t="s">
        <v>471</v>
      </c>
      <c r="B166" t="s">
        <v>34</v>
      </c>
      <c r="C166" t="s">
        <v>301</v>
      </c>
      <c r="D166" s="25" t="s">
        <v>583</v>
      </c>
      <c r="E166" t="s">
        <v>133</v>
      </c>
      <c r="F166" s="1" t="s">
        <v>415</v>
      </c>
      <c r="G166" s="1" t="s">
        <v>222</v>
      </c>
      <c r="H166" s="1" t="s">
        <v>223</v>
      </c>
      <c r="I166" s="1" t="s">
        <v>472</v>
      </c>
      <c r="J166" s="3">
        <v>8.5</v>
      </c>
      <c r="K166" s="41">
        <v>5</v>
      </c>
      <c r="L166" s="9">
        <v>3.52</v>
      </c>
      <c r="M166" s="9">
        <v>43.11</v>
      </c>
      <c r="N166" s="9">
        <v>15.55</v>
      </c>
      <c r="O166" s="9">
        <v>3.24</v>
      </c>
      <c r="P166" s="9">
        <v>-17.64</v>
      </c>
      <c r="Q166" s="9">
        <v>10.46</v>
      </c>
    </row>
    <row r="167" spans="1:17" x14ac:dyDescent="0.25">
      <c r="A167" t="s">
        <v>473</v>
      </c>
      <c r="B167" t="s">
        <v>34</v>
      </c>
      <c r="C167" t="s">
        <v>301</v>
      </c>
      <c r="D167" s="25" t="s">
        <v>583</v>
      </c>
      <c r="E167" t="s">
        <v>133</v>
      </c>
      <c r="F167" s="1" t="s">
        <v>415</v>
      </c>
      <c r="G167" s="1" t="s">
        <v>222</v>
      </c>
      <c r="H167" s="1" t="s">
        <v>223</v>
      </c>
      <c r="I167" s="1" t="s">
        <v>457</v>
      </c>
      <c r="J167" s="3">
        <v>13</v>
      </c>
      <c r="K167" s="41">
        <v>10</v>
      </c>
      <c r="L167" s="9">
        <v>3.8</v>
      </c>
      <c r="M167" s="9">
        <v>41.21</v>
      </c>
      <c r="N167" s="9">
        <v>15.03</v>
      </c>
      <c r="O167" s="9">
        <v>3.2</v>
      </c>
      <c r="P167" s="9">
        <v>-18.559999999999999</v>
      </c>
      <c r="Q167" s="9">
        <v>10.82</v>
      </c>
    </row>
    <row r="168" spans="1:17" x14ac:dyDescent="0.25">
      <c r="A168" t="s">
        <v>469</v>
      </c>
      <c r="B168" t="s">
        <v>34</v>
      </c>
      <c r="C168" t="s">
        <v>301</v>
      </c>
      <c r="D168" s="25" t="s">
        <v>583</v>
      </c>
      <c r="E168" t="s">
        <v>133</v>
      </c>
      <c r="F168" s="1" t="s">
        <v>415</v>
      </c>
      <c r="G168" s="1" t="s">
        <v>222</v>
      </c>
      <c r="H168" s="1" t="s">
        <v>223</v>
      </c>
      <c r="I168" s="1" t="s">
        <v>470</v>
      </c>
      <c r="J168" s="3">
        <v>8.5</v>
      </c>
      <c r="K168" s="41">
        <v>5</v>
      </c>
      <c r="L168" s="9">
        <v>1.9557207193021249</v>
      </c>
      <c r="M168" s="9">
        <v>39.897081566281756</v>
      </c>
      <c r="N168" s="9">
        <v>14.623961247638</v>
      </c>
      <c r="O168" s="9">
        <v>3.1865376518761956</v>
      </c>
      <c r="P168" s="9">
        <v>-18.027660998208599</v>
      </c>
      <c r="Q168" s="9">
        <v>12.0600868255042</v>
      </c>
    </row>
    <row r="169" spans="1:17" x14ac:dyDescent="0.25">
      <c r="A169" t="s">
        <v>490</v>
      </c>
      <c r="B169" t="s">
        <v>34</v>
      </c>
      <c r="C169" t="s">
        <v>301</v>
      </c>
      <c r="D169" s="25" t="s">
        <v>583</v>
      </c>
      <c r="E169" t="s">
        <v>133</v>
      </c>
      <c r="F169" s="1" t="s">
        <v>491</v>
      </c>
      <c r="G169" s="1" t="s">
        <v>222</v>
      </c>
      <c r="H169" s="1" t="s">
        <v>223</v>
      </c>
      <c r="I169" s="1" t="s">
        <v>455</v>
      </c>
      <c r="J169" s="3">
        <v>3</v>
      </c>
      <c r="K169" s="41">
        <v>3</v>
      </c>
      <c r="L169" s="9">
        <v>2.7935143582731357</v>
      </c>
      <c r="M169" s="9">
        <v>38.709596783226402</v>
      </c>
      <c r="N169" s="9">
        <v>13.94347388411755</v>
      </c>
      <c r="O169" s="9">
        <v>3.2394789206251056</v>
      </c>
      <c r="P169" s="9">
        <v>-17.511227175599899</v>
      </c>
      <c r="Q169" s="9">
        <v>12.933031275514701</v>
      </c>
    </row>
    <row r="170" spans="1:17" x14ac:dyDescent="0.25">
      <c r="A170" t="s">
        <v>474</v>
      </c>
      <c r="B170" t="s">
        <v>34</v>
      </c>
      <c r="C170" t="s">
        <v>301</v>
      </c>
      <c r="D170" s="25" t="s">
        <v>583</v>
      </c>
      <c r="E170" t="s">
        <v>133</v>
      </c>
      <c r="F170" s="1" t="s">
        <v>415</v>
      </c>
      <c r="G170" s="1" t="s">
        <v>222</v>
      </c>
      <c r="H170" s="1" t="s">
        <v>223</v>
      </c>
      <c r="I170" s="1" t="s">
        <v>475</v>
      </c>
      <c r="J170" s="3">
        <v>2</v>
      </c>
      <c r="K170" s="41">
        <v>1</v>
      </c>
      <c r="L170" s="9">
        <v>2.31</v>
      </c>
      <c r="M170" s="9">
        <v>43.77</v>
      </c>
      <c r="N170" s="9">
        <v>15.75</v>
      </c>
      <c r="O170" s="9">
        <v>3.24</v>
      </c>
      <c r="P170" s="9">
        <v>-17.39</v>
      </c>
      <c r="Q170" s="9">
        <v>13.23</v>
      </c>
    </row>
    <row r="171" spans="1:17" x14ac:dyDescent="0.25">
      <c r="A171" t="s">
        <v>476</v>
      </c>
      <c r="B171" t="s">
        <v>34</v>
      </c>
      <c r="C171" t="s">
        <v>301</v>
      </c>
      <c r="D171" s="25" t="s">
        <v>583</v>
      </c>
      <c r="E171" t="s">
        <v>133</v>
      </c>
      <c r="F171" s="1" t="s">
        <v>477</v>
      </c>
      <c r="G171" s="1" t="s">
        <v>222</v>
      </c>
      <c r="H171" s="1" t="s">
        <v>223</v>
      </c>
      <c r="I171" s="1" t="s">
        <v>457</v>
      </c>
      <c r="J171" s="3">
        <v>13</v>
      </c>
      <c r="K171" s="41">
        <v>10</v>
      </c>
      <c r="L171" s="9">
        <v>1.39</v>
      </c>
      <c r="M171" s="9">
        <v>39.020000000000003</v>
      </c>
      <c r="N171" s="9">
        <v>14.33</v>
      </c>
      <c r="O171" s="9">
        <v>3.18</v>
      </c>
      <c r="P171" s="9">
        <v>-18.66</v>
      </c>
      <c r="Q171" s="9">
        <v>10.5</v>
      </c>
    </row>
    <row r="172" spans="1:17" x14ac:dyDescent="0.25">
      <c r="A172" t="s">
        <v>478</v>
      </c>
      <c r="B172" t="s">
        <v>34</v>
      </c>
      <c r="C172" t="s">
        <v>301</v>
      </c>
      <c r="D172" s="25" t="s">
        <v>583</v>
      </c>
      <c r="E172" t="s">
        <v>133</v>
      </c>
      <c r="F172" s="1" t="s">
        <v>479</v>
      </c>
      <c r="G172" s="1" t="s">
        <v>222</v>
      </c>
      <c r="H172" s="1" t="s">
        <v>223</v>
      </c>
      <c r="I172" s="1" t="s">
        <v>480</v>
      </c>
      <c r="J172" s="3">
        <v>1</v>
      </c>
      <c r="K172" s="41">
        <v>1</v>
      </c>
      <c r="L172" s="9">
        <v>6.08</v>
      </c>
      <c r="M172" s="9">
        <v>43.54</v>
      </c>
      <c r="N172" s="9">
        <v>15.74</v>
      </c>
      <c r="O172" s="9">
        <v>3.24</v>
      </c>
      <c r="P172" s="9">
        <v>-17.809999999999999</v>
      </c>
      <c r="Q172" s="9">
        <v>13.44</v>
      </c>
    </row>
    <row r="173" spans="1:17" x14ac:dyDescent="0.25">
      <c r="A173" t="s">
        <v>489</v>
      </c>
      <c r="B173" t="s">
        <v>34</v>
      </c>
      <c r="C173" t="s">
        <v>301</v>
      </c>
      <c r="D173" s="25" t="s">
        <v>583</v>
      </c>
      <c r="E173" t="s">
        <v>133</v>
      </c>
      <c r="F173" s="1" t="s">
        <v>415</v>
      </c>
      <c r="G173" s="1" t="s">
        <v>222</v>
      </c>
      <c r="H173" s="1" t="s">
        <v>223</v>
      </c>
      <c r="I173" s="1" t="s">
        <v>475</v>
      </c>
      <c r="J173" s="3">
        <v>2</v>
      </c>
      <c r="K173" s="41">
        <v>1</v>
      </c>
      <c r="L173" s="9">
        <v>5.5527669720167925</v>
      </c>
      <c r="M173" s="9">
        <v>38.880000000000003</v>
      </c>
      <c r="N173" s="9">
        <v>14.23</v>
      </c>
      <c r="O173" s="9">
        <v>3.19</v>
      </c>
      <c r="P173" s="9">
        <v>-16.91</v>
      </c>
      <c r="Q173" s="9">
        <v>15.25</v>
      </c>
    </row>
    <row r="174" spans="1:17" x14ac:dyDescent="0.25">
      <c r="A174" t="s">
        <v>486</v>
      </c>
      <c r="B174" t="s">
        <v>34</v>
      </c>
      <c r="C174" t="s">
        <v>301</v>
      </c>
      <c r="D174" s="25" t="s">
        <v>583</v>
      </c>
      <c r="E174" t="s">
        <v>133</v>
      </c>
      <c r="F174" s="1" t="s">
        <v>415</v>
      </c>
      <c r="G174" s="1" t="s">
        <v>222</v>
      </c>
      <c r="H174" s="1" t="s">
        <v>223</v>
      </c>
      <c r="I174" s="1" t="s">
        <v>455</v>
      </c>
      <c r="J174" s="3">
        <v>3</v>
      </c>
      <c r="K174" s="41">
        <v>3</v>
      </c>
      <c r="L174" s="9">
        <v>2.4190330007674934</v>
      </c>
      <c r="M174" s="9">
        <v>19.06550649230185</v>
      </c>
      <c r="N174" s="9">
        <v>6.7767633769271098</v>
      </c>
      <c r="O174" s="9">
        <v>3.2635889044256494</v>
      </c>
      <c r="P174" s="9">
        <v>-17.503993810912199</v>
      </c>
      <c r="Q174" s="9">
        <v>14.2311781349564</v>
      </c>
    </row>
    <row r="175" spans="1:17" x14ac:dyDescent="0.25">
      <c r="A175" t="s">
        <v>492</v>
      </c>
      <c r="B175" t="s">
        <v>34</v>
      </c>
      <c r="C175" t="s">
        <v>301</v>
      </c>
      <c r="D175" s="25" t="s">
        <v>583</v>
      </c>
      <c r="E175" t="s">
        <v>133</v>
      </c>
      <c r="F175" s="1" t="s">
        <v>415</v>
      </c>
      <c r="G175" s="1" t="s">
        <v>222</v>
      </c>
      <c r="H175" s="1" t="s">
        <v>223</v>
      </c>
      <c r="I175" s="1" t="s">
        <v>493</v>
      </c>
      <c r="J175" s="3">
        <v>2</v>
      </c>
      <c r="K175" s="41">
        <v>1</v>
      </c>
      <c r="L175" s="9">
        <v>2.0904721880995512</v>
      </c>
      <c r="M175" s="9">
        <v>24.440637336474101</v>
      </c>
      <c r="N175" s="9">
        <v>8.4451902482630192</v>
      </c>
      <c r="O175" s="9">
        <v>3.3844309174980052</v>
      </c>
      <c r="P175" s="9">
        <v>-16.789773068984751</v>
      </c>
      <c r="Q175" s="9">
        <v>13.82137847275405</v>
      </c>
    </row>
    <row r="176" spans="1:17" x14ac:dyDescent="0.25">
      <c r="A176" t="s">
        <v>487</v>
      </c>
      <c r="B176" t="s">
        <v>34</v>
      </c>
      <c r="C176" t="s">
        <v>301</v>
      </c>
      <c r="D176" s="25" t="s">
        <v>583</v>
      </c>
      <c r="E176" t="s">
        <v>133</v>
      </c>
      <c r="F176" s="1" t="s">
        <v>415</v>
      </c>
      <c r="G176" s="1" t="s">
        <v>222</v>
      </c>
      <c r="H176" s="1" t="s">
        <v>223</v>
      </c>
      <c r="I176" s="1" t="s">
        <v>488</v>
      </c>
      <c r="J176" s="3">
        <v>1.25</v>
      </c>
      <c r="K176" s="41">
        <v>1</v>
      </c>
      <c r="L176" s="9">
        <v>5.6069797986113521</v>
      </c>
      <c r="M176" s="9">
        <v>35.63536729875635</v>
      </c>
      <c r="N176" s="9">
        <v>13.069692287402201</v>
      </c>
      <c r="O176" s="9">
        <v>3.2026606949522791</v>
      </c>
      <c r="P176" s="9">
        <v>-17.489948716606751</v>
      </c>
      <c r="Q176" s="9">
        <v>13.197966594962601</v>
      </c>
    </row>
    <row r="177" spans="1:17" x14ac:dyDescent="0.25">
      <c r="A177" t="s">
        <v>481</v>
      </c>
      <c r="B177" t="s">
        <v>34</v>
      </c>
      <c r="C177" t="s">
        <v>301</v>
      </c>
      <c r="D177" s="25" t="s">
        <v>583</v>
      </c>
      <c r="E177" t="s">
        <v>133</v>
      </c>
      <c r="F177" s="1" t="s">
        <v>415</v>
      </c>
      <c r="G177" s="1" t="s">
        <v>222</v>
      </c>
      <c r="H177" s="1" t="s">
        <v>223</v>
      </c>
      <c r="I177" s="1" t="s">
        <v>482</v>
      </c>
      <c r="J177" s="3">
        <v>1</v>
      </c>
      <c r="K177" s="41">
        <v>1</v>
      </c>
      <c r="L177" s="9">
        <v>3.2</v>
      </c>
      <c r="M177" s="9">
        <v>40.68</v>
      </c>
      <c r="N177" s="9">
        <v>14.56</v>
      </c>
      <c r="O177" s="9">
        <v>3.26</v>
      </c>
      <c r="P177" s="9">
        <v>-17.850000000000001</v>
      </c>
      <c r="Q177" s="9">
        <v>12.31</v>
      </c>
    </row>
    <row r="178" spans="1:17" x14ac:dyDescent="0.25">
      <c r="A178" t="s">
        <v>494</v>
      </c>
      <c r="B178" t="s">
        <v>34</v>
      </c>
      <c r="C178" t="s">
        <v>301</v>
      </c>
      <c r="D178" s="25" t="s">
        <v>583</v>
      </c>
      <c r="E178" t="s">
        <v>133</v>
      </c>
      <c r="F178" s="1" t="s">
        <v>415</v>
      </c>
      <c r="G178" s="1" t="s">
        <v>222</v>
      </c>
      <c r="H178" s="1" t="s">
        <v>223</v>
      </c>
      <c r="I178" s="1" t="s">
        <v>480</v>
      </c>
      <c r="J178" s="3">
        <v>1</v>
      </c>
      <c r="K178" s="41">
        <v>1</v>
      </c>
      <c r="L178" s="9">
        <v>3.9599453800636404</v>
      </c>
      <c r="M178" s="9">
        <v>43.5265585641882</v>
      </c>
      <c r="N178" s="9">
        <v>15.81703719028255</v>
      </c>
      <c r="O178" s="9">
        <v>3.1952723114696244</v>
      </c>
      <c r="P178" s="9">
        <v>-18.404061988662299</v>
      </c>
      <c r="Q178" s="9">
        <v>12.128162322530549</v>
      </c>
    </row>
    <row r="179" spans="1:17" x14ac:dyDescent="0.25">
      <c r="A179" t="s">
        <v>483</v>
      </c>
      <c r="B179" t="s">
        <v>34</v>
      </c>
      <c r="C179" t="s">
        <v>301</v>
      </c>
      <c r="D179" s="25" t="s">
        <v>583</v>
      </c>
      <c r="E179" t="s">
        <v>133</v>
      </c>
      <c r="F179" s="1" t="s">
        <v>415</v>
      </c>
      <c r="G179" s="1" t="s">
        <v>222</v>
      </c>
      <c r="H179" s="1" t="s">
        <v>223</v>
      </c>
      <c r="I179" s="1" t="s">
        <v>484</v>
      </c>
      <c r="J179" s="3">
        <v>10</v>
      </c>
      <c r="K179" s="41">
        <v>10</v>
      </c>
      <c r="L179" s="9">
        <v>1.92</v>
      </c>
      <c r="M179" s="9">
        <v>37.97</v>
      </c>
      <c r="N179" s="9">
        <v>13.5</v>
      </c>
      <c r="O179" s="9">
        <v>3.28</v>
      </c>
      <c r="P179" s="9">
        <v>-19.010000000000002</v>
      </c>
      <c r="Q179" s="9">
        <v>9.4600000000000009</v>
      </c>
    </row>
    <row r="180" spans="1:17" x14ac:dyDescent="0.25">
      <c r="A180" t="s">
        <v>314</v>
      </c>
      <c r="B180" t="s">
        <v>34</v>
      </c>
      <c r="C180" t="s">
        <v>301</v>
      </c>
      <c r="D180" s="25" t="s">
        <v>583</v>
      </c>
      <c r="E180" t="s">
        <v>133</v>
      </c>
      <c r="F180" s="1" t="s">
        <v>415</v>
      </c>
      <c r="G180" s="1" t="s">
        <v>222</v>
      </c>
      <c r="H180" s="1" t="s">
        <v>223</v>
      </c>
      <c r="I180" s="1" t="s">
        <v>315</v>
      </c>
      <c r="J180" s="3">
        <v>8.5</v>
      </c>
      <c r="K180" s="41">
        <v>5</v>
      </c>
      <c r="L180" s="9">
        <v>3.52</v>
      </c>
      <c r="M180" s="9">
        <v>43.11</v>
      </c>
      <c r="N180" s="9">
        <v>15.55</v>
      </c>
      <c r="O180" s="9">
        <v>3.24</v>
      </c>
      <c r="P180" s="9">
        <v>-17.64</v>
      </c>
      <c r="Q180" s="9">
        <v>10.46</v>
      </c>
    </row>
    <row r="181" spans="1:17" x14ac:dyDescent="0.25">
      <c r="A181" t="s">
        <v>307</v>
      </c>
      <c r="B181" t="s">
        <v>34</v>
      </c>
      <c r="C181" t="s">
        <v>301</v>
      </c>
      <c r="D181" s="25" t="s">
        <v>583</v>
      </c>
      <c r="E181" t="s">
        <v>133</v>
      </c>
      <c r="F181" s="1" t="s">
        <v>415</v>
      </c>
      <c r="G181" s="1" t="s">
        <v>222</v>
      </c>
      <c r="H181" s="1" t="s">
        <v>223</v>
      </c>
      <c r="I181" s="1" t="s">
        <v>308</v>
      </c>
      <c r="J181" s="3">
        <v>1.5</v>
      </c>
      <c r="K181" s="41">
        <v>1</v>
      </c>
      <c r="L181" s="9">
        <v>4.96</v>
      </c>
      <c r="M181" s="9">
        <v>33.979999999999997</v>
      </c>
      <c r="N181" s="9">
        <v>12.49</v>
      </c>
      <c r="O181" s="9">
        <v>3.18</v>
      </c>
      <c r="P181" s="9">
        <v>-17.71</v>
      </c>
      <c r="Q181" s="9">
        <v>13.19</v>
      </c>
    </row>
    <row r="182" spans="1:17" x14ac:dyDescent="0.25">
      <c r="A182" t="s">
        <v>303</v>
      </c>
      <c r="B182" t="s">
        <v>34</v>
      </c>
      <c r="C182" t="s">
        <v>301</v>
      </c>
      <c r="D182" s="25" t="s">
        <v>583</v>
      </c>
      <c r="E182" t="s">
        <v>133</v>
      </c>
      <c r="F182" s="1" t="s">
        <v>415</v>
      </c>
      <c r="G182" s="1" t="s">
        <v>222</v>
      </c>
      <c r="H182" s="1" t="s">
        <v>223</v>
      </c>
      <c r="I182" s="1" t="s">
        <v>304</v>
      </c>
      <c r="J182" s="3">
        <v>16.5</v>
      </c>
      <c r="K182" s="41">
        <v>10</v>
      </c>
      <c r="L182" s="9">
        <v>3.8</v>
      </c>
      <c r="M182" s="9">
        <v>41.21</v>
      </c>
      <c r="N182" s="9">
        <v>15.03</v>
      </c>
      <c r="O182" s="9">
        <v>3.2</v>
      </c>
      <c r="P182" s="9">
        <v>-18.559999999999999</v>
      </c>
      <c r="Q182" s="9">
        <v>10.82</v>
      </c>
    </row>
    <row r="183" spans="1:17" x14ac:dyDescent="0.25">
      <c r="A183" t="s">
        <v>309</v>
      </c>
      <c r="B183" t="s">
        <v>34</v>
      </c>
      <c r="C183" t="s">
        <v>301</v>
      </c>
      <c r="D183" s="25" t="s">
        <v>583</v>
      </c>
      <c r="E183" t="s">
        <v>133</v>
      </c>
      <c r="F183" s="1" t="s">
        <v>415</v>
      </c>
      <c r="G183" s="1" t="s">
        <v>222</v>
      </c>
      <c r="H183" s="1" t="s">
        <v>223</v>
      </c>
      <c r="I183" s="1" t="s">
        <v>310</v>
      </c>
      <c r="J183" s="3">
        <v>2</v>
      </c>
      <c r="K183" s="41">
        <v>1</v>
      </c>
      <c r="L183" s="9">
        <v>2.31</v>
      </c>
      <c r="M183" s="9">
        <v>43.77</v>
      </c>
      <c r="N183" s="9">
        <v>15.75</v>
      </c>
      <c r="O183" s="9">
        <v>3.24</v>
      </c>
      <c r="P183" s="9">
        <v>-17.39</v>
      </c>
      <c r="Q183" s="9">
        <v>13.23</v>
      </c>
    </row>
    <row r="184" spans="1:17" x14ac:dyDescent="0.25">
      <c r="A184" t="s">
        <v>311</v>
      </c>
      <c r="B184" t="s">
        <v>34</v>
      </c>
      <c r="C184" t="s">
        <v>301</v>
      </c>
      <c r="D184" s="25" t="s">
        <v>583</v>
      </c>
      <c r="E184" t="s">
        <v>133</v>
      </c>
      <c r="F184" s="1" t="s">
        <v>415</v>
      </c>
      <c r="G184" s="1" t="s">
        <v>222</v>
      </c>
      <c r="H184" s="1" t="s">
        <v>223</v>
      </c>
      <c r="I184" s="1" t="s">
        <v>304</v>
      </c>
      <c r="J184" s="3">
        <v>16.5</v>
      </c>
      <c r="K184" s="41">
        <v>10</v>
      </c>
      <c r="L184" s="9">
        <v>1.39</v>
      </c>
      <c r="M184" s="9">
        <v>39.020000000000003</v>
      </c>
      <c r="N184" s="9">
        <v>14.33</v>
      </c>
      <c r="O184" s="9">
        <v>3.18</v>
      </c>
      <c r="P184" s="9">
        <v>-18.66</v>
      </c>
      <c r="Q184" s="9">
        <v>10.5</v>
      </c>
    </row>
    <row r="185" spans="1:17" x14ac:dyDescent="0.25">
      <c r="A185" t="s">
        <v>312</v>
      </c>
      <c r="B185" t="s">
        <v>34</v>
      </c>
      <c r="C185" t="s">
        <v>301</v>
      </c>
      <c r="D185" s="25" t="s">
        <v>583</v>
      </c>
      <c r="E185" t="s">
        <v>133</v>
      </c>
      <c r="F185" s="1" t="s">
        <v>415</v>
      </c>
      <c r="G185" s="1" t="s">
        <v>222</v>
      </c>
      <c r="H185" s="1" t="s">
        <v>223</v>
      </c>
      <c r="I185" s="1" t="s">
        <v>313</v>
      </c>
      <c r="J185" s="3">
        <v>1</v>
      </c>
      <c r="K185" s="41">
        <v>1</v>
      </c>
      <c r="L185" s="9">
        <v>6.08</v>
      </c>
      <c r="M185" s="9">
        <v>42.71</v>
      </c>
      <c r="N185" s="9">
        <v>15.55</v>
      </c>
      <c r="O185" s="9">
        <v>3.2</v>
      </c>
      <c r="P185" s="9">
        <v>-17.62</v>
      </c>
      <c r="Q185" s="9">
        <v>13.46</v>
      </c>
    </row>
    <row r="186" spans="1:17" x14ac:dyDescent="0.25">
      <c r="A186" t="s">
        <v>305</v>
      </c>
      <c r="B186" t="s">
        <v>34</v>
      </c>
      <c r="C186" t="s">
        <v>301</v>
      </c>
      <c r="D186" s="25" t="s">
        <v>583</v>
      </c>
      <c r="E186" t="s">
        <v>133</v>
      </c>
      <c r="F186" s="1" t="s">
        <v>415</v>
      </c>
      <c r="G186" s="1" t="s">
        <v>222</v>
      </c>
      <c r="H186" s="1" t="s">
        <v>223</v>
      </c>
      <c r="I186" s="1" t="s">
        <v>306</v>
      </c>
      <c r="J186" s="3">
        <v>1</v>
      </c>
      <c r="K186" s="41">
        <v>1</v>
      </c>
      <c r="L186" s="9">
        <v>3.2</v>
      </c>
      <c r="M186" s="9">
        <v>40.68</v>
      </c>
      <c r="N186" s="9">
        <v>14.56</v>
      </c>
      <c r="O186" s="9">
        <v>3.26</v>
      </c>
      <c r="P186" s="9">
        <v>-17.850000000000001</v>
      </c>
      <c r="Q186" s="9">
        <v>12.31</v>
      </c>
    </row>
    <row r="187" spans="1:17" x14ac:dyDescent="0.25">
      <c r="A187" t="s">
        <v>300</v>
      </c>
      <c r="B187" t="s">
        <v>34</v>
      </c>
      <c r="C187" t="s">
        <v>301</v>
      </c>
      <c r="D187" s="25" t="s">
        <v>583</v>
      </c>
      <c r="E187" t="s">
        <v>133</v>
      </c>
      <c r="F187" s="1" t="s">
        <v>415</v>
      </c>
      <c r="G187" s="1" t="s">
        <v>222</v>
      </c>
      <c r="H187" s="1" t="s">
        <v>223</v>
      </c>
      <c r="I187" s="1" t="s">
        <v>302</v>
      </c>
      <c r="J187" s="3">
        <v>10</v>
      </c>
      <c r="K187" s="41">
        <v>10</v>
      </c>
      <c r="L187" s="9">
        <v>1.92</v>
      </c>
      <c r="M187" s="9">
        <v>37.97</v>
      </c>
      <c r="N187" s="9">
        <v>13.5</v>
      </c>
      <c r="O187" s="9">
        <v>3.28</v>
      </c>
      <c r="P187" s="9">
        <v>-19.010000000000002</v>
      </c>
      <c r="Q187" s="9">
        <v>9.4600000000000009</v>
      </c>
    </row>
    <row r="188" spans="1:17" x14ac:dyDescent="0.25">
      <c r="A188" t="s">
        <v>495</v>
      </c>
      <c r="B188" t="s">
        <v>34</v>
      </c>
      <c r="C188" t="s">
        <v>496</v>
      </c>
      <c r="D188" s="25" t="s">
        <v>583</v>
      </c>
      <c r="E188" t="s">
        <v>133</v>
      </c>
      <c r="F188" s="1" t="s">
        <v>415</v>
      </c>
      <c r="G188" s="1" t="s">
        <v>222</v>
      </c>
      <c r="H188" s="1" t="s">
        <v>223</v>
      </c>
      <c r="I188" s="1" t="s">
        <v>455</v>
      </c>
      <c r="J188" s="3">
        <v>3</v>
      </c>
      <c r="K188" s="41">
        <v>3</v>
      </c>
      <c r="L188" s="9">
        <v>1.8027596635478946</v>
      </c>
      <c r="M188" s="9">
        <v>26.158881680769902</v>
      </c>
      <c r="N188" s="9">
        <v>9.6290015309413999</v>
      </c>
      <c r="O188" s="9">
        <v>3.1667437231893913</v>
      </c>
      <c r="P188" s="9">
        <v>-18.649554047226552</v>
      </c>
      <c r="Q188" s="9">
        <v>11.65169837051185</v>
      </c>
    </row>
    <row r="189" spans="1:17" x14ac:dyDescent="0.25">
      <c r="A189" t="s">
        <v>497</v>
      </c>
      <c r="B189" t="s">
        <v>34</v>
      </c>
      <c r="C189" t="s">
        <v>496</v>
      </c>
      <c r="D189" s="25" t="s">
        <v>583</v>
      </c>
      <c r="E189" t="s">
        <v>133</v>
      </c>
      <c r="F189" s="1" t="s">
        <v>498</v>
      </c>
      <c r="G189" s="1" t="s">
        <v>222</v>
      </c>
      <c r="H189" s="1" t="s">
        <v>223</v>
      </c>
      <c r="I189" s="1" t="s">
        <v>499</v>
      </c>
      <c r="J189" s="3">
        <v>0</v>
      </c>
      <c r="K189" s="41">
        <v>1</v>
      </c>
      <c r="L189" s="9">
        <v>1.0016895969103636</v>
      </c>
      <c r="M189" s="9">
        <v>34.235778358070746</v>
      </c>
      <c r="N189" s="9">
        <v>11.92840831838455</v>
      </c>
      <c r="O189" s="9">
        <v>3.3788403119005364</v>
      </c>
      <c r="P189" s="9">
        <v>-18.948457253951652</v>
      </c>
      <c r="Q189" s="9">
        <v>11.556164391718699</v>
      </c>
    </row>
    <row r="190" spans="1:17" x14ac:dyDescent="0.25">
      <c r="A190" t="s">
        <v>500</v>
      </c>
      <c r="B190" t="s">
        <v>34</v>
      </c>
      <c r="C190" t="s">
        <v>496</v>
      </c>
      <c r="D190" s="25" t="s">
        <v>583</v>
      </c>
      <c r="E190" t="s">
        <v>133</v>
      </c>
      <c r="F190" s="1" t="s">
        <v>501</v>
      </c>
      <c r="G190" s="1" t="s">
        <v>222</v>
      </c>
      <c r="H190" s="1" t="s">
        <v>223</v>
      </c>
      <c r="I190" s="1" t="s">
        <v>502</v>
      </c>
      <c r="J190" s="3">
        <v>13</v>
      </c>
      <c r="K190" s="41">
        <v>10</v>
      </c>
      <c r="L190" s="9">
        <v>3.4329501915709644</v>
      </c>
      <c r="M190" s="9">
        <v>24.205555549263252</v>
      </c>
      <c r="N190" s="9">
        <v>8.6024076814130197</v>
      </c>
      <c r="O190" s="9">
        <v>3.230978022354138</v>
      </c>
      <c r="P190" s="9">
        <v>-18.483325091867151</v>
      </c>
      <c r="Q190" s="9">
        <v>11.044276265998</v>
      </c>
    </row>
    <row r="191" spans="1:17" x14ac:dyDescent="0.25">
      <c r="A191" t="s">
        <v>503</v>
      </c>
      <c r="B191" t="s">
        <v>34</v>
      </c>
      <c r="C191" t="s">
        <v>496</v>
      </c>
      <c r="D191" s="25" t="s">
        <v>583</v>
      </c>
      <c r="E191" t="s">
        <v>133</v>
      </c>
      <c r="F191" s="1" t="s">
        <v>415</v>
      </c>
      <c r="G191" s="1" t="s">
        <v>222</v>
      </c>
      <c r="H191" s="1" t="s">
        <v>223</v>
      </c>
      <c r="I191" s="1" t="s">
        <v>457</v>
      </c>
      <c r="J191" s="3">
        <v>13</v>
      </c>
      <c r="K191" s="41">
        <v>10</v>
      </c>
      <c r="L191" s="9">
        <v>2.296336796063394</v>
      </c>
      <c r="M191" s="9">
        <v>24.5472744861693</v>
      </c>
      <c r="N191" s="9">
        <v>8.853583541629181</v>
      </c>
      <c r="O191" s="9">
        <v>3.2449572946162619</v>
      </c>
      <c r="P191" s="9">
        <v>-18.499704847180951</v>
      </c>
      <c r="Q191" s="9">
        <v>11.211457970961551</v>
      </c>
    </row>
    <row r="192" spans="1:17" x14ac:dyDescent="0.25">
      <c r="A192" t="s">
        <v>504</v>
      </c>
      <c r="B192" t="s">
        <v>34</v>
      </c>
      <c r="C192" t="s">
        <v>496</v>
      </c>
      <c r="D192" s="25" t="s">
        <v>583</v>
      </c>
      <c r="E192" t="s">
        <v>133</v>
      </c>
      <c r="F192" s="1" t="s">
        <v>415</v>
      </c>
      <c r="G192" s="1" t="s">
        <v>222</v>
      </c>
      <c r="H192" s="1" t="s">
        <v>223</v>
      </c>
      <c r="I192" s="1" t="s">
        <v>505</v>
      </c>
      <c r="J192" s="3">
        <v>4.5</v>
      </c>
      <c r="K192" s="41">
        <v>3</v>
      </c>
      <c r="L192" s="9">
        <v>3.6169405129874042</v>
      </c>
      <c r="M192" s="9">
        <v>25.819940386038049</v>
      </c>
      <c r="N192" s="9">
        <v>9.5933076272120257</v>
      </c>
      <c r="O192" s="9">
        <v>3.126966643919026</v>
      </c>
      <c r="P192" s="9">
        <v>-18.404860658972201</v>
      </c>
      <c r="Q192" s="9">
        <v>11.28103875950185</v>
      </c>
    </row>
    <row r="193" spans="1:17" x14ac:dyDescent="0.25">
      <c r="A193" t="s">
        <v>506</v>
      </c>
      <c r="B193" t="s">
        <v>34</v>
      </c>
      <c r="C193" t="s">
        <v>496</v>
      </c>
      <c r="D193" s="25" t="s">
        <v>583</v>
      </c>
      <c r="E193" t="s">
        <v>133</v>
      </c>
      <c r="F193" s="1" t="s">
        <v>415</v>
      </c>
      <c r="G193" s="1" t="s">
        <v>222</v>
      </c>
      <c r="H193" s="1" t="s">
        <v>223</v>
      </c>
      <c r="I193" s="1" t="s">
        <v>507</v>
      </c>
      <c r="J193" s="3">
        <v>6</v>
      </c>
      <c r="K193" s="41">
        <v>5</v>
      </c>
      <c r="L193" s="9">
        <v>3.2765088560710818</v>
      </c>
      <c r="M193" s="9">
        <v>24.402496732632301</v>
      </c>
      <c r="N193" s="9">
        <v>8.8643692411372612</v>
      </c>
      <c r="O193" s="9">
        <v>3.1873730697922511</v>
      </c>
      <c r="P193" s="9">
        <v>-18.969445392196448</v>
      </c>
      <c r="Q193" s="9">
        <v>9.4888130950880747</v>
      </c>
    </row>
    <row r="194" spans="1:17" x14ac:dyDescent="0.25">
      <c r="A194" t="s">
        <v>508</v>
      </c>
      <c r="B194" t="s">
        <v>34</v>
      </c>
      <c r="C194" t="s">
        <v>496</v>
      </c>
      <c r="D194" s="25" t="s">
        <v>583</v>
      </c>
      <c r="E194" t="s">
        <v>133</v>
      </c>
      <c r="F194" s="1" t="s">
        <v>352</v>
      </c>
      <c r="G194" s="1" t="s">
        <v>222</v>
      </c>
      <c r="H194" s="1" t="s">
        <v>223</v>
      </c>
      <c r="I194" s="1" t="s">
        <v>470</v>
      </c>
      <c r="J194" s="3">
        <v>8.5</v>
      </c>
      <c r="K194" s="41">
        <v>5</v>
      </c>
      <c r="L194" s="9">
        <v>2.9399708829807039</v>
      </c>
      <c r="M194" s="9">
        <v>31.572627308002499</v>
      </c>
      <c r="N194" s="9">
        <v>11.3148056793798</v>
      </c>
      <c r="O194" s="9">
        <v>3.2556134678198752</v>
      </c>
      <c r="P194" s="9">
        <v>-18.590068141049052</v>
      </c>
      <c r="Q194" s="9">
        <v>10.3102065770923</v>
      </c>
    </row>
    <row r="195" spans="1:17" x14ac:dyDescent="0.25">
      <c r="A195" t="s">
        <v>509</v>
      </c>
      <c r="B195" t="s">
        <v>34</v>
      </c>
      <c r="C195" t="s">
        <v>496</v>
      </c>
      <c r="D195" s="25" t="s">
        <v>583</v>
      </c>
      <c r="E195" t="s">
        <v>133</v>
      </c>
      <c r="F195" s="1" t="s">
        <v>415</v>
      </c>
      <c r="G195" s="1" t="s">
        <v>222</v>
      </c>
      <c r="H195" s="1" t="s">
        <v>223</v>
      </c>
      <c r="I195" s="1" t="s">
        <v>480</v>
      </c>
      <c r="J195" s="3">
        <v>1</v>
      </c>
      <c r="K195" s="41">
        <v>1</v>
      </c>
      <c r="L195" s="9">
        <v>3.8765786186797935</v>
      </c>
      <c r="M195" s="9">
        <v>33.07853886087355</v>
      </c>
      <c r="N195" s="9">
        <v>12.037413160971049</v>
      </c>
      <c r="O195" s="9">
        <v>3.1998851621040809</v>
      </c>
      <c r="P195" s="9">
        <v>-17.83090190163195</v>
      </c>
      <c r="Q195" s="9">
        <v>12.35819632017405</v>
      </c>
    </row>
    <row r="196" spans="1:17" x14ac:dyDescent="0.25">
      <c r="A196" t="s">
        <v>554</v>
      </c>
      <c r="B196" t="s">
        <v>54</v>
      </c>
      <c r="C196" t="s">
        <v>548</v>
      </c>
      <c r="D196" s="25" t="s">
        <v>583</v>
      </c>
      <c r="E196" t="s">
        <v>133</v>
      </c>
      <c r="F196" s="1" t="s">
        <v>333</v>
      </c>
      <c r="G196" s="1" t="s">
        <v>122</v>
      </c>
      <c r="H196" s="1" t="s">
        <v>214</v>
      </c>
      <c r="I196" s="1" t="s">
        <v>555</v>
      </c>
      <c r="K196" s="41" t="s">
        <v>214</v>
      </c>
      <c r="L196" s="9">
        <v>4.53</v>
      </c>
      <c r="M196" s="9">
        <v>20.83</v>
      </c>
      <c r="N196" s="9">
        <v>7.37</v>
      </c>
      <c r="O196" s="9">
        <v>3.29</v>
      </c>
      <c r="P196" s="9">
        <v>-18.670000000000002</v>
      </c>
      <c r="Q196" s="9">
        <v>9.07</v>
      </c>
    </row>
    <row r="197" spans="1:17" x14ac:dyDescent="0.25">
      <c r="A197" t="s">
        <v>552</v>
      </c>
      <c r="B197" t="s">
        <v>54</v>
      </c>
      <c r="C197" t="s">
        <v>548</v>
      </c>
      <c r="D197" s="25" t="s">
        <v>583</v>
      </c>
      <c r="E197" t="s">
        <v>133</v>
      </c>
      <c r="F197" s="1" t="s">
        <v>213</v>
      </c>
      <c r="G197" s="1" t="s">
        <v>122</v>
      </c>
      <c r="H197" s="1" t="s">
        <v>214</v>
      </c>
      <c r="I197" s="1" t="s">
        <v>551</v>
      </c>
      <c r="K197" s="41" t="s">
        <v>214</v>
      </c>
      <c r="L197" s="9">
        <v>6.36</v>
      </c>
      <c r="M197" s="9">
        <v>19.96</v>
      </c>
      <c r="N197" s="9">
        <v>6.67</v>
      </c>
      <c r="O197" s="9">
        <v>3.5</v>
      </c>
      <c r="P197" s="9">
        <v>-18.91</v>
      </c>
      <c r="Q197" s="9">
        <v>10.42</v>
      </c>
    </row>
    <row r="198" spans="1:17" x14ac:dyDescent="0.25">
      <c r="A198" t="s">
        <v>547</v>
      </c>
      <c r="B198" t="s">
        <v>54</v>
      </c>
      <c r="C198" t="s">
        <v>548</v>
      </c>
      <c r="D198" s="25" t="s">
        <v>583</v>
      </c>
      <c r="E198" t="s">
        <v>133</v>
      </c>
      <c r="F198" s="1" t="s">
        <v>213</v>
      </c>
      <c r="G198" s="1" t="s">
        <v>122</v>
      </c>
      <c r="H198" s="1" t="s">
        <v>214</v>
      </c>
      <c r="I198" s="1" t="s">
        <v>549</v>
      </c>
      <c r="K198" s="41" t="s">
        <v>214</v>
      </c>
      <c r="L198" s="9">
        <v>1.83</v>
      </c>
      <c r="M198" s="9">
        <v>26.72</v>
      </c>
      <c r="N198" s="9">
        <v>9.75</v>
      </c>
      <c r="O198" s="9">
        <v>3.2</v>
      </c>
      <c r="P198" s="9">
        <v>-18.62</v>
      </c>
      <c r="Q198" s="9">
        <v>9.17</v>
      </c>
    </row>
    <row r="199" spans="1:17" x14ac:dyDescent="0.25">
      <c r="A199" t="s">
        <v>553</v>
      </c>
      <c r="B199" t="s">
        <v>54</v>
      </c>
      <c r="C199" t="s">
        <v>548</v>
      </c>
      <c r="D199" s="25" t="s">
        <v>583</v>
      </c>
      <c r="E199" t="s">
        <v>133</v>
      </c>
      <c r="F199" s="1" t="s">
        <v>333</v>
      </c>
      <c r="G199" s="1" t="s">
        <v>122</v>
      </c>
      <c r="H199" s="1" t="s">
        <v>214</v>
      </c>
      <c r="I199" s="1" t="s">
        <v>549</v>
      </c>
      <c r="K199" s="41" t="s">
        <v>214</v>
      </c>
      <c r="L199" s="9">
        <v>18.899999999999999</v>
      </c>
      <c r="M199" s="9">
        <v>40.92</v>
      </c>
      <c r="N199" s="9">
        <v>14.92</v>
      </c>
      <c r="O199" s="9">
        <v>3.2</v>
      </c>
      <c r="P199" s="9">
        <v>-18.940000000000001</v>
      </c>
      <c r="Q199" s="9">
        <v>9.06</v>
      </c>
    </row>
    <row r="200" spans="1:17" x14ac:dyDescent="0.25">
      <c r="A200" t="s">
        <v>550</v>
      </c>
      <c r="B200" t="s">
        <v>54</v>
      </c>
      <c r="C200" t="s">
        <v>548</v>
      </c>
      <c r="D200" s="25" t="s">
        <v>583</v>
      </c>
      <c r="E200" t="s">
        <v>133</v>
      </c>
      <c r="F200" s="1" t="s">
        <v>213</v>
      </c>
      <c r="G200" s="1" t="s">
        <v>122</v>
      </c>
      <c r="H200" s="1" t="s">
        <v>214</v>
      </c>
      <c r="I200" s="1" t="s">
        <v>551</v>
      </c>
      <c r="K200" s="41" t="s">
        <v>214</v>
      </c>
      <c r="L200" s="9">
        <v>4.97</v>
      </c>
      <c r="M200" s="9">
        <v>38.9</v>
      </c>
      <c r="N200" s="9">
        <v>13.37</v>
      </c>
      <c r="O200" s="9">
        <v>3.4</v>
      </c>
      <c r="P200" s="9">
        <v>-19.27</v>
      </c>
      <c r="Q200" s="9">
        <v>9.89</v>
      </c>
    </row>
    <row r="201" spans="1:17" x14ac:dyDescent="0.25">
      <c r="A201" t="s">
        <v>556</v>
      </c>
      <c r="B201" t="s">
        <v>54</v>
      </c>
      <c r="C201" t="s">
        <v>548</v>
      </c>
      <c r="D201" s="25" t="s">
        <v>583</v>
      </c>
      <c r="E201" t="s">
        <v>133</v>
      </c>
      <c r="F201" s="1" t="s">
        <v>213</v>
      </c>
      <c r="G201" s="1" t="s">
        <v>116</v>
      </c>
      <c r="H201" s="1" t="s">
        <v>214</v>
      </c>
      <c r="I201" s="1" t="s">
        <v>551</v>
      </c>
      <c r="K201" s="41" t="s">
        <v>214</v>
      </c>
      <c r="L201" s="9">
        <v>6.51</v>
      </c>
      <c r="M201" s="9">
        <v>42.6</v>
      </c>
      <c r="N201" s="9">
        <v>15.39</v>
      </c>
      <c r="O201" s="9">
        <v>3.23</v>
      </c>
      <c r="P201" s="9">
        <v>-18.71</v>
      </c>
      <c r="Q201" s="9">
        <v>7.94</v>
      </c>
    </row>
    <row r="202" spans="1:17" x14ac:dyDescent="0.25">
      <c r="A202" t="s">
        <v>561</v>
      </c>
      <c r="B202" t="s">
        <v>54</v>
      </c>
      <c r="C202" t="s">
        <v>548</v>
      </c>
      <c r="D202" s="25" t="s">
        <v>583</v>
      </c>
      <c r="E202" t="s">
        <v>133</v>
      </c>
      <c r="F202" s="1" t="s">
        <v>562</v>
      </c>
      <c r="G202" s="1" t="s">
        <v>116</v>
      </c>
      <c r="H202" s="1" t="s">
        <v>214</v>
      </c>
      <c r="I202" s="1" t="s">
        <v>563</v>
      </c>
      <c r="K202" s="41" t="s">
        <v>214</v>
      </c>
      <c r="L202" s="9">
        <v>11.52</v>
      </c>
      <c r="M202" s="9">
        <v>32.56</v>
      </c>
      <c r="N202" s="9">
        <v>11.76</v>
      </c>
      <c r="O202" s="9">
        <v>3.23</v>
      </c>
      <c r="P202" s="9">
        <v>-18.8</v>
      </c>
      <c r="Q202" s="9">
        <v>9.08</v>
      </c>
    </row>
    <row r="203" spans="1:17" x14ac:dyDescent="0.25">
      <c r="A203" t="s">
        <v>558</v>
      </c>
      <c r="B203" t="s">
        <v>54</v>
      </c>
      <c r="C203" t="s">
        <v>548</v>
      </c>
      <c r="D203" s="25" t="s">
        <v>583</v>
      </c>
      <c r="E203" t="s">
        <v>133</v>
      </c>
      <c r="F203" s="1" t="s">
        <v>213</v>
      </c>
      <c r="G203" s="1" t="s">
        <v>116</v>
      </c>
      <c r="H203" s="1" t="s">
        <v>214</v>
      </c>
      <c r="I203" s="1" t="s">
        <v>551</v>
      </c>
      <c r="K203" s="41" t="s">
        <v>214</v>
      </c>
      <c r="L203" s="9">
        <v>0.67</v>
      </c>
      <c r="M203" s="9">
        <v>24.24</v>
      </c>
      <c r="N203" s="9">
        <v>8.5500000000000007</v>
      </c>
      <c r="O203" s="9">
        <v>3.3</v>
      </c>
      <c r="P203" s="9">
        <v>-18.88</v>
      </c>
      <c r="Q203" s="9">
        <v>10.44</v>
      </c>
    </row>
    <row r="204" spans="1:17" x14ac:dyDescent="0.25">
      <c r="A204" t="s">
        <v>559</v>
      </c>
      <c r="B204" t="s">
        <v>54</v>
      </c>
      <c r="C204" t="s">
        <v>548</v>
      </c>
      <c r="D204" s="25" t="s">
        <v>583</v>
      </c>
      <c r="E204" t="s">
        <v>133</v>
      </c>
      <c r="F204" s="1" t="s">
        <v>213</v>
      </c>
      <c r="G204" s="1" t="s">
        <v>116</v>
      </c>
      <c r="H204" s="1" t="s">
        <v>214</v>
      </c>
      <c r="I204" s="1" t="s">
        <v>560</v>
      </c>
      <c r="K204" s="41" t="s">
        <v>214</v>
      </c>
      <c r="L204" s="9">
        <v>6.29</v>
      </c>
      <c r="M204" s="9">
        <v>19.38</v>
      </c>
      <c r="N204" s="9">
        <v>6.35</v>
      </c>
      <c r="O204" s="9">
        <v>3.56</v>
      </c>
      <c r="P204" s="9">
        <v>-19.329999999999998</v>
      </c>
      <c r="Q204" s="9">
        <v>8.61</v>
      </c>
    </row>
    <row r="205" spans="1:17" x14ac:dyDescent="0.25">
      <c r="A205" t="s">
        <v>557</v>
      </c>
      <c r="B205" t="s">
        <v>54</v>
      </c>
      <c r="C205" t="s">
        <v>548</v>
      </c>
      <c r="D205" s="25" t="s">
        <v>583</v>
      </c>
      <c r="E205" t="s">
        <v>133</v>
      </c>
      <c r="F205" s="1" t="s">
        <v>213</v>
      </c>
      <c r="G205" s="1" t="s">
        <v>116</v>
      </c>
      <c r="H205" s="1" t="s">
        <v>214</v>
      </c>
      <c r="I205" s="1" t="s">
        <v>551</v>
      </c>
      <c r="K205" s="41" t="s">
        <v>214</v>
      </c>
      <c r="L205" s="9">
        <v>3.93</v>
      </c>
      <c r="M205" s="9">
        <v>31.45</v>
      </c>
      <c r="N205" s="9">
        <v>10.82</v>
      </c>
      <c r="O205" s="9">
        <v>3.39</v>
      </c>
      <c r="P205" s="9">
        <v>-18.940000000000001</v>
      </c>
      <c r="Q205" s="9">
        <v>10.29</v>
      </c>
    </row>
    <row r="206" spans="1:17" x14ac:dyDescent="0.25">
      <c r="A206" t="s">
        <v>564</v>
      </c>
      <c r="B206" t="s">
        <v>54</v>
      </c>
      <c r="C206" t="s">
        <v>548</v>
      </c>
      <c r="D206" s="25" t="s">
        <v>583</v>
      </c>
      <c r="E206" t="s">
        <v>133</v>
      </c>
      <c r="F206" s="1" t="s">
        <v>562</v>
      </c>
      <c r="G206" s="1" t="s">
        <v>116</v>
      </c>
      <c r="H206" s="1" t="s">
        <v>214</v>
      </c>
      <c r="I206" s="1" t="s">
        <v>563</v>
      </c>
      <c r="K206" s="41" t="s">
        <v>214</v>
      </c>
      <c r="L206" s="9">
        <v>8.8699999999999992</v>
      </c>
      <c r="M206" s="9">
        <v>34</v>
      </c>
      <c r="N206" s="9">
        <v>12.09</v>
      </c>
      <c r="O206" s="9">
        <v>3.28</v>
      </c>
      <c r="P206" s="9">
        <v>-18.91</v>
      </c>
      <c r="Q206" s="9">
        <v>8.8800000000000008</v>
      </c>
    </row>
    <row r="207" spans="1:17" x14ac:dyDescent="0.25">
      <c r="A207" t="s">
        <v>575</v>
      </c>
      <c r="B207" t="s">
        <v>54</v>
      </c>
      <c r="C207" t="s">
        <v>548</v>
      </c>
      <c r="D207" s="25" t="s">
        <v>583</v>
      </c>
      <c r="E207" t="s">
        <v>133</v>
      </c>
      <c r="F207" s="1" t="s">
        <v>330</v>
      </c>
      <c r="G207" s="1" t="s">
        <v>222</v>
      </c>
      <c r="H207" s="1" t="s">
        <v>223</v>
      </c>
      <c r="I207" s="1" t="s">
        <v>576</v>
      </c>
      <c r="J207" s="3">
        <v>15</v>
      </c>
      <c r="K207" s="41">
        <v>10</v>
      </c>
      <c r="L207" s="9">
        <v>8.08</v>
      </c>
      <c r="M207" s="9">
        <v>32.35</v>
      </c>
      <c r="N207" s="9">
        <v>11.52</v>
      </c>
      <c r="O207" s="9">
        <v>3.28</v>
      </c>
      <c r="P207" s="9">
        <v>-18.78</v>
      </c>
      <c r="Q207" s="9">
        <v>10.23</v>
      </c>
    </row>
    <row r="208" spans="1:17" x14ac:dyDescent="0.25">
      <c r="A208" t="s">
        <v>567</v>
      </c>
      <c r="B208" t="s">
        <v>54</v>
      </c>
      <c r="C208" t="s">
        <v>548</v>
      </c>
      <c r="D208" s="25" t="s">
        <v>583</v>
      </c>
      <c r="E208" t="s">
        <v>133</v>
      </c>
      <c r="F208" s="1" t="s">
        <v>213</v>
      </c>
      <c r="G208" s="1" t="s">
        <v>222</v>
      </c>
      <c r="H208" s="1" t="s">
        <v>223</v>
      </c>
      <c r="I208" s="1" t="s">
        <v>568</v>
      </c>
      <c r="J208" s="3">
        <v>8</v>
      </c>
      <c r="K208" s="41">
        <v>5</v>
      </c>
      <c r="L208" s="9">
        <v>4.12</v>
      </c>
      <c r="M208" s="9">
        <v>37.96</v>
      </c>
      <c r="N208" s="9">
        <v>13.06</v>
      </c>
      <c r="O208" s="9">
        <v>3.39</v>
      </c>
      <c r="P208" s="9">
        <v>-18.95</v>
      </c>
      <c r="Q208" s="9">
        <v>9.7200000000000006</v>
      </c>
    </row>
    <row r="209" spans="1:17" x14ac:dyDescent="0.25">
      <c r="A209" t="s">
        <v>569</v>
      </c>
      <c r="B209" t="s">
        <v>54</v>
      </c>
      <c r="C209" t="s">
        <v>548</v>
      </c>
      <c r="D209" s="25" t="s">
        <v>583</v>
      </c>
      <c r="E209" t="s">
        <v>133</v>
      </c>
      <c r="F209" s="1" t="s">
        <v>213</v>
      </c>
      <c r="G209" s="1" t="s">
        <v>222</v>
      </c>
      <c r="H209" s="1" t="s">
        <v>223</v>
      </c>
      <c r="I209" s="1" t="s">
        <v>570</v>
      </c>
      <c r="J209" s="3">
        <v>10</v>
      </c>
      <c r="K209" s="41">
        <v>10</v>
      </c>
      <c r="L209" s="9">
        <v>6.83</v>
      </c>
      <c r="M209" s="9">
        <v>39.299999999999997</v>
      </c>
      <c r="N209" s="9">
        <v>13.84</v>
      </c>
      <c r="O209" s="9">
        <v>3.31</v>
      </c>
      <c r="P209" s="9">
        <v>-18.940000000000001</v>
      </c>
      <c r="Q209" s="9">
        <v>9.66</v>
      </c>
    </row>
    <row r="210" spans="1:17" x14ac:dyDescent="0.25">
      <c r="A210" t="s">
        <v>571</v>
      </c>
      <c r="B210" t="s">
        <v>54</v>
      </c>
      <c r="C210" t="s">
        <v>548</v>
      </c>
      <c r="D210" s="25" t="s">
        <v>583</v>
      </c>
      <c r="E210" t="s">
        <v>133</v>
      </c>
      <c r="F210" s="1" t="s">
        <v>213</v>
      </c>
      <c r="G210" s="1" t="s">
        <v>222</v>
      </c>
      <c r="H210" s="1" t="s">
        <v>223</v>
      </c>
      <c r="I210" s="1" t="s">
        <v>572</v>
      </c>
      <c r="J210" s="3">
        <v>12</v>
      </c>
      <c r="K210" s="41">
        <v>10</v>
      </c>
      <c r="L210" s="9">
        <v>14.9</v>
      </c>
      <c r="M210" s="9">
        <v>31.88</v>
      </c>
      <c r="N210" s="9">
        <v>11.48</v>
      </c>
      <c r="O210" s="9">
        <v>3.24</v>
      </c>
      <c r="P210" s="9">
        <v>-18.989999999999998</v>
      </c>
      <c r="Q210" s="9">
        <v>10.79</v>
      </c>
    </row>
    <row r="211" spans="1:17" x14ac:dyDescent="0.25">
      <c r="A211" t="s">
        <v>573</v>
      </c>
      <c r="B211" t="s">
        <v>54</v>
      </c>
      <c r="C211" t="s">
        <v>548</v>
      </c>
      <c r="D211" s="25" t="s">
        <v>583</v>
      </c>
      <c r="E211" t="s">
        <v>133</v>
      </c>
      <c r="F211" s="1" t="s">
        <v>213</v>
      </c>
      <c r="G211" s="1" t="s">
        <v>222</v>
      </c>
      <c r="H211" s="1" t="s">
        <v>223</v>
      </c>
      <c r="I211" s="1" t="s">
        <v>574</v>
      </c>
      <c r="J211" s="3">
        <v>4</v>
      </c>
      <c r="K211" s="41">
        <v>3</v>
      </c>
      <c r="L211" s="9">
        <v>6.33</v>
      </c>
      <c r="M211" s="9">
        <v>30.34</v>
      </c>
      <c r="N211" s="9">
        <v>10.72</v>
      </c>
      <c r="O211" s="9">
        <v>3.3</v>
      </c>
      <c r="P211" s="9">
        <v>-19.100000000000001</v>
      </c>
      <c r="Q211" s="9">
        <v>9.75</v>
      </c>
    </row>
    <row r="212" spans="1:17" x14ac:dyDescent="0.25">
      <c r="A212" t="s">
        <v>565</v>
      </c>
      <c r="B212" t="s">
        <v>54</v>
      </c>
      <c r="C212" t="s">
        <v>548</v>
      </c>
      <c r="D212" s="25" t="s">
        <v>583</v>
      </c>
      <c r="E212" t="s">
        <v>133</v>
      </c>
      <c r="F212" s="1" t="s">
        <v>213</v>
      </c>
      <c r="G212" s="1" t="s">
        <v>222</v>
      </c>
      <c r="H212" s="1" t="s">
        <v>223</v>
      </c>
      <c r="I212" s="1" t="s">
        <v>566</v>
      </c>
      <c r="J212" s="3">
        <v>3</v>
      </c>
      <c r="K212" s="41">
        <v>3</v>
      </c>
      <c r="L212" s="9">
        <v>9.7899999999999991</v>
      </c>
      <c r="M212" s="9">
        <v>25.71</v>
      </c>
      <c r="N212" s="9">
        <v>9.01</v>
      </c>
      <c r="O212" s="9">
        <v>3.34</v>
      </c>
      <c r="P212" s="9">
        <v>-18.5</v>
      </c>
      <c r="Q212" s="9">
        <v>12.55</v>
      </c>
    </row>
    <row r="213" spans="1:17" x14ac:dyDescent="0.25">
      <c r="A213" t="s">
        <v>635</v>
      </c>
      <c r="B213" t="s">
        <v>39</v>
      </c>
      <c r="C213" t="s">
        <v>119</v>
      </c>
      <c r="D213" s="25" t="s">
        <v>339</v>
      </c>
      <c r="E213" t="s">
        <v>112</v>
      </c>
      <c r="F213" s="1" t="s">
        <v>213</v>
      </c>
      <c r="G213" s="1" t="s">
        <v>122</v>
      </c>
      <c r="H213" s="1" t="s">
        <v>214</v>
      </c>
      <c r="K213" s="41" t="s">
        <v>214</v>
      </c>
      <c r="L213" s="9"/>
      <c r="M213" s="9">
        <v>37.407848311909099</v>
      </c>
      <c r="N213" s="9">
        <v>13.162806902810349</v>
      </c>
      <c r="O213" s="9">
        <v>3.3611987423169238</v>
      </c>
      <c r="P213" s="9">
        <v>-18.860321303644501</v>
      </c>
      <c r="Q213" s="9">
        <v>11.427502738682801</v>
      </c>
    </row>
    <row r="214" spans="1:17" x14ac:dyDescent="0.25">
      <c r="A214" t="s">
        <v>118</v>
      </c>
      <c r="B214" t="s">
        <v>39</v>
      </c>
      <c r="C214" t="s">
        <v>119</v>
      </c>
      <c r="D214" s="25" t="s">
        <v>339</v>
      </c>
      <c r="E214" t="s">
        <v>112</v>
      </c>
      <c r="F214" s="1" t="s">
        <v>213</v>
      </c>
      <c r="G214" s="1" t="s">
        <v>122</v>
      </c>
      <c r="H214" s="1" t="s">
        <v>214</v>
      </c>
      <c r="K214" s="41" t="s">
        <v>214</v>
      </c>
      <c r="L214" s="9"/>
      <c r="M214" s="9">
        <v>34.070732433406747</v>
      </c>
      <c r="N214" s="9">
        <v>12.315093029620851</v>
      </c>
      <c r="O214" s="9">
        <v>3.2285830102708197</v>
      </c>
      <c r="P214" s="9">
        <v>-18.399756164185</v>
      </c>
      <c r="Q214" s="9">
        <v>12.953989761638201</v>
      </c>
    </row>
    <row r="215" spans="1:17" x14ac:dyDescent="0.25">
      <c r="A215" t="s">
        <v>636</v>
      </c>
      <c r="B215" t="s">
        <v>39</v>
      </c>
      <c r="C215" t="s">
        <v>119</v>
      </c>
      <c r="D215" s="25" t="s">
        <v>339</v>
      </c>
      <c r="E215" t="s">
        <v>112</v>
      </c>
      <c r="F215" s="1" t="s">
        <v>213</v>
      </c>
      <c r="G215" s="1" t="s">
        <v>122</v>
      </c>
      <c r="H215" s="1" t="s">
        <v>214</v>
      </c>
      <c r="K215" s="41" t="s">
        <v>214</v>
      </c>
      <c r="L215" s="9"/>
      <c r="M215" s="9">
        <v>32.354571536911351</v>
      </c>
      <c r="N215" s="9">
        <v>11.6737819518607</v>
      </c>
      <c r="O215" s="9">
        <v>3.2421584526264238</v>
      </c>
      <c r="P215" s="9">
        <v>-18.276504642780051</v>
      </c>
      <c r="Q215" s="9">
        <v>11.99172371423635</v>
      </c>
    </row>
    <row r="216" spans="1:17" x14ac:dyDescent="0.25">
      <c r="A216" t="s">
        <v>637</v>
      </c>
      <c r="B216" t="s">
        <v>39</v>
      </c>
      <c r="C216" t="s">
        <v>119</v>
      </c>
      <c r="D216" s="25" t="s">
        <v>339</v>
      </c>
      <c r="E216" t="s">
        <v>112</v>
      </c>
      <c r="F216" s="1" t="s">
        <v>213</v>
      </c>
      <c r="G216" s="1" t="s">
        <v>122</v>
      </c>
      <c r="H216" s="1" t="s">
        <v>214</v>
      </c>
      <c r="K216" s="41" t="s">
        <v>214</v>
      </c>
      <c r="L216" s="9"/>
      <c r="M216" s="9">
        <v>40.954181342442496</v>
      </c>
      <c r="N216" s="9">
        <v>14.722891749824949</v>
      </c>
      <c r="O216" s="9">
        <v>3.2277515062834063</v>
      </c>
      <c r="P216" s="9">
        <v>-18.009985502543049</v>
      </c>
      <c r="Q216" s="9">
        <v>12.072205418879649</v>
      </c>
    </row>
    <row r="217" spans="1:17" x14ac:dyDescent="0.25">
      <c r="A217" t="s">
        <v>638</v>
      </c>
      <c r="B217" t="s">
        <v>39</v>
      </c>
      <c r="C217" t="s">
        <v>119</v>
      </c>
      <c r="D217" s="25" t="s">
        <v>339</v>
      </c>
      <c r="E217" t="s">
        <v>112</v>
      </c>
      <c r="F217" s="1" t="s">
        <v>213</v>
      </c>
      <c r="G217" s="1" t="s">
        <v>122</v>
      </c>
      <c r="H217" s="1" t="s">
        <v>214</v>
      </c>
      <c r="K217" s="41" t="s">
        <v>214</v>
      </c>
      <c r="L217" s="9"/>
      <c r="M217" s="9">
        <v>40.07229777567435</v>
      </c>
      <c r="N217" s="9">
        <v>14.52100749572455</v>
      </c>
      <c r="O217" s="9">
        <v>3.2182399821894432</v>
      </c>
      <c r="P217" s="9">
        <v>-18.464390526854949</v>
      </c>
      <c r="Q217" s="9">
        <v>11.5145142100158</v>
      </c>
    </row>
    <row r="218" spans="1:17" x14ac:dyDescent="0.25">
      <c r="A218" t="s">
        <v>639</v>
      </c>
      <c r="B218" t="s">
        <v>39</v>
      </c>
      <c r="C218" t="s">
        <v>119</v>
      </c>
      <c r="D218" s="25" t="s">
        <v>339</v>
      </c>
      <c r="E218" t="s">
        <v>112</v>
      </c>
      <c r="F218" s="1" t="s">
        <v>213</v>
      </c>
      <c r="G218" s="1" t="s">
        <v>122</v>
      </c>
      <c r="H218" s="1" t="s">
        <v>214</v>
      </c>
      <c r="K218" s="41" t="s">
        <v>214</v>
      </c>
      <c r="L218" s="9"/>
      <c r="M218" s="9">
        <v>41.744085687752047</v>
      </c>
      <c r="N218" s="9">
        <v>14.639924544627</v>
      </c>
      <c r="O218" s="9">
        <v>3.2596595730187192</v>
      </c>
      <c r="P218" s="9">
        <v>-19.2363849266888</v>
      </c>
      <c r="Q218" s="9">
        <v>10.761533489841401</v>
      </c>
    </row>
    <row r="219" spans="1:17" x14ac:dyDescent="0.25">
      <c r="A219" t="s">
        <v>640</v>
      </c>
      <c r="B219" t="s">
        <v>39</v>
      </c>
      <c r="C219" t="s">
        <v>119</v>
      </c>
      <c r="D219" s="25" t="s">
        <v>339</v>
      </c>
      <c r="E219" t="s">
        <v>112</v>
      </c>
      <c r="F219" s="1" t="s">
        <v>213</v>
      </c>
      <c r="G219" s="1" t="s">
        <v>122</v>
      </c>
      <c r="H219" s="1" t="s">
        <v>214</v>
      </c>
      <c r="K219" s="41" t="s">
        <v>214</v>
      </c>
      <c r="L219" s="9"/>
      <c r="M219" s="9">
        <v>35.5</v>
      </c>
      <c r="N219" s="9">
        <v>13.15</v>
      </c>
      <c r="O219" s="9">
        <v>3.35</v>
      </c>
      <c r="P219" s="9">
        <v>-17.79</v>
      </c>
      <c r="Q219" s="9">
        <v>12.2</v>
      </c>
    </row>
    <row r="220" spans="1:17" x14ac:dyDescent="0.25">
      <c r="A220" t="s">
        <v>351</v>
      </c>
      <c r="B220" t="s">
        <v>39</v>
      </c>
      <c r="C220" t="s">
        <v>119</v>
      </c>
      <c r="D220" s="25" t="s">
        <v>339</v>
      </c>
      <c r="E220" t="s">
        <v>112</v>
      </c>
      <c r="F220" s="1" t="s">
        <v>352</v>
      </c>
      <c r="G220" s="1" t="s">
        <v>222</v>
      </c>
      <c r="H220" s="1" t="s">
        <v>223</v>
      </c>
      <c r="I220" s="1" t="s">
        <v>353</v>
      </c>
      <c r="J220" s="3">
        <v>15</v>
      </c>
      <c r="K220" s="41">
        <v>10</v>
      </c>
      <c r="L220" s="9">
        <v>1.5999626104161828</v>
      </c>
      <c r="M220" s="9">
        <v>22.261832250394448</v>
      </c>
      <c r="N220" s="9">
        <v>7.6992196842359304</v>
      </c>
      <c r="O220" s="9">
        <v>3.3822233609587387</v>
      </c>
      <c r="P220" s="9">
        <v>-19.323863539024948</v>
      </c>
      <c r="Q220" s="9">
        <v>10.6498486674598</v>
      </c>
    </row>
    <row r="221" spans="1:17" x14ac:dyDescent="0.25">
      <c r="A221" t="s">
        <v>354</v>
      </c>
      <c r="B221" t="s">
        <v>39</v>
      </c>
      <c r="C221" t="s">
        <v>119</v>
      </c>
      <c r="D221" s="25" t="s">
        <v>339</v>
      </c>
      <c r="E221" t="s">
        <v>112</v>
      </c>
      <c r="F221" s="1" t="s">
        <v>355</v>
      </c>
      <c r="G221" s="1" t="s">
        <v>222</v>
      </c>
      <c r="H221" s="1" t="s">
        <v>223</v>
      </c>
      <c r="J221" s="3">
        <v>4</v>
      </c>
      <c r="K221" s="41">
        <v>3</v>
      </c>
      <c r="L221" s="9">
        <v>1.5998825774255327</v>
      </c>
      <c r="M221" s="9">
        <v>39.199952811461799</v>
      </c>
      <c r="N221" s="9">
        <v>13.92872413727455</v>
      </c>
      <c r="O221" s="9">
        <v>3.3107268833201822</v>
      </c>
      <c r="P221" s="9">
        <v>-18.180431751948699</v>
      </c>
      <c r="Q221" s="9">
        <v>13.6694686796673</v>
      </c>
    </row>
    <row r="222" spans="1:17" x14ac:dyDescent="0.25">
      <c r="A222" t="s">
        <v>356</v>
      </c>
      <c r="B222" t="s">
        <v>39</v>
      </c>
      <c r="C222" t="s">
        <v>119</v>
      </c>
      <c r="D222" s="25" t="s">
        <v>339</v>
      </c>
      <c r="E222" t="s">
        <v>112</v>
      </c>
      <c r="F222" s="1" t="s">
        <v>357</v>
      </c>
      <c r="G222" s="1" t="s">
        <v>222</v>
      </c>
      <c r="H222" s="1" t="s">
        <v>223</v>
      </c>
      <c r="J222" s="3">
        <v>7</v>
      </c>
      <c r="K222" s="41">
        <v>5</v>
      </c>
      <c r="L222" s="9">
        <v>2.4919641931358782</v>
      </c>
      <c r="M222" s="9">
        <v>37.47034671113925</v>
      </c>
      <c r="N222" s="9">
        <v>13.46405388025075</v>
      </c>
      <c r="O222" s="9">
        <v>3.249384514166259</v>
      </c>
      <c r="P222" s="9">
        <v>-18.7798255516274</v>
      </c>
      <c r="Q222" s="9">
        <v>11.5750432545754</v>
      </c>
    </row>
    <row r="223" spans="1:17" x14ac:dyDescent="0.25">
      <c r="A223" t="s">
        <v>358</v>
      </c>
      <c r="B223" t="s">
        <v>39</v>
      </c>
      <c r="C223" t="s">
        <v>119</v>
      </c>
      <c r="D223" s="25" t="s">
        <v>339</v>
      </c>
      <c r="E223" t="s">
        <v>112</v>
      </c>
      <c r="F223" s="1" t="s">
        <v>357</v>
      </c>
      <c r="G223" s="1" t="s">
        <v>222</v>
      </c>
      <c r="H223" s="1" t="s">
        <v>223</v>
      </c>
      <c r="I223" s="1" t="s">
        <v>359</v>
      </c>
      <c r="J223" s="3">
        <v>0.75</v>
      </c>
      <c r="K223" s="41">
        <v>1</v>
      </c>
      <c r="L223" s="9">
        <v>3.5719880933730979</v>
      </c>
      <c r="M223" s="9">
        <v>27.628697479646849</v>
      </c>
      <c r="N223" s="9">
        <v>9.6527780320069461</v>
      </c>
      <c r="O223" s="9">
        <v>3.4247415166519146</v>
      </c>
      <c r="P223" s="9">
        <v>-18.403437948493998</v>
      </c>
      <c r="Q223" s="9">
        <v>15.2213471257965</v>
      </c>
    </row>
    <row r="224" spans="1:17" x14ac:dyDescent="0.25">
      <c r="A224" t="s">
        <v>360</v>
      </c>
      <c r="B224" t="s">
        <v>39</v>
      </c>
      <c r="C224" t="s">
        <v>119</v>
      </c>
      <c r="D224" s="25" t="s">
        <v>339</v>
      </c>
      <c r="E224" t="s">
        <v>112</v>
      </c>
      <c r="F224" s="1" t="s">
        <v>361</v>
      </c>
      <c r="G224" s="1" t="s">
        <v>222</v>
      </c>
      <c r="H224" s="1" t="s">
        <v>223</v>
      </c>
      <c r="I224" s="1" t="s">
        <v>362</v>
      </c>
      <c r="J224" s="3">
        <v>0</v>
      </c>
      <c r="K224" s="41">
        <v>1</v>
      </c>
      <c r="L224" s="9">
        <v>3.8330136657875697</v>
      </c>
      <c r="M224" s="9">
        <v>36.027633150437651</v>
      </c>
      <c r="N224" s="9">
        <v>12.811018879450849</v>
      </c>
      <c r="O224" s="9">
        <v>3.3093573602641553</v>
      </c>
      <c r="P224" s="9">
        <v>-18.489953644091599</v>
      </c>
      <c r="Q224" s="9">
        <v>12.9020306375555</v>
      </c>
    </row>
    <row r="225" spans="1:17" x14ac:dyDescent="0.25">
      <c r="A225" t="s">
        <v>363</v>
      </c>
      <c r="B225" t="s">
        <v>39</v>
      </c>
      <c r="C225" t="s">
        <v>119</v>
      </c>
      <c r="D225" s="25" t="s">
        <v>339</v>
      </c>
      <c r="E225" t="s">
        <v>112</v>
      </c>
      <c r="F225" s="1" t="s">
        <v>364</v>
      </c>
      <c r="G225" s="1" t="s">
        <v>222</v>
      </c>
      <c r="H225" s="1" t="s">
        <v>223</v>
      </c>
      <c r="I225" s="1" t="s">
        <v>365</v>
      </c>
      <c r="J225" s="3">
        <v>12</v>
      </c>
      <c r="K225" s="41">
        <v>10</v>
      </c>
      <c r="L225" s="9">
        <v>6.796494511574533</v>
      </c>
      <c r="M225" s="9">
        <v>32.56347801555475</v>
      </c>
      <c r="N225" s="9">
        <v>11.85379441502435</v>
      </c>
      <c r="O225" s="9">
        <v>3.2053781600002815</v>
      </c>
      <c r="P225" s="9">
        <v>-18.756513386060799</v>
      </c>
      <c r="Q225" s="9">
        <v>9.909342649902424</v>
      </c>
    </row>
    <row r="226" spans="1:17" x14ac:dyDescent="0.25">
      <c r="A226" t="s">
        <v>366</v>
      </c>
      <c r="B226" t="s">
        <v>39</v>
      </c>
      <c r="C226" t="s">
        <v>119</v>
      </c>
      <c r="D226" s="25" t="s">
        <v>339</v>
      </c>
      <c r="E226" t="s">
        <v>112</v>
      </c>
      <c r="F226" s="1" t="s">
        <v>364</v>
      </c>
      <c r="G226" s="1" t="s">
        <v>222</v>
      </c>
      <c r="H226" s="1" t="s">
        <v>223</v>
      </c>
      <c r="J226" s="3">
        <v>3</v>
      </c>
      <c r="K226" s="41">
        <v>3</v>
      </c>
      <c r="L226" s="9">
        <v>5.6550367366603913</v>
      </c>
      <c r="M226" s="9">
        <v>34.262525010864948</v>
      </c>
      <c r="N226" s="9">
        <v>11.997726230862849</v>
      </c>
      <c r="O226" s="9">
        <v>3.1670969261386173</v>
      </c>
      <c r="P226" s="9">
        <v>-18.331574615502699</v>
      </c>
      <c r="Q226" s="9">
        <v>13.75294287826005</v>
      </c>
    </row>
    <row r="227" spans="1:17" x14ac:dyDescent="0.25">
      <c r="A227" t="s">
        <v>367</v>
      </c>
      <c r="B227" t="s">
        <v>39</v>
      </c>
      <c r="C227" t="s">
        <v>119</v>
      </c>
      <c r="D227" s="25" t="s">
        <v>339</v>
      </c>
      <c r="E227" t="s">
        <v>112</v>
      </c>
      <c r="F227" s="1" t="s">
        <v>364</v>
      </c>
      <c r="G227" s="1" t="s">
        <v>222</v>
      </c>
      <c r="H227" s="1" t="s">
        <v>223</v>
      </c>
      <c r="I227" s="1" t="s">
        <v>368</v>
      </c>
      <c r="J227" s="3">
        <v>2</v>
      </c>
      <c r="K227" s="41">
        <v>1</v>
      </c>
      <c r="L227" s="9">
        <v>1.6253443526170253</v>
      </c>
      <c r="M227" s="9">
        <v>35.466221433894347</v>
      </c>
      <c r="N227" s="9">
        <v>14.503544901495751</v>
      </c>
      <c r="O227" s="9">
        <v>3.2861724326408588</v>
      </c>
      <c r="P227" s="9">
        <v>-17.630556638080801</v>
      </c>
      <c r="Q227" s="9">
        <v>12.642343943856151</v>
      </c>
    </row>
    <row r="228" spans="1:17" x14ac:dyDescent="0.25">
      <c r="A228" t="s">
        <v>369</v>
      </c>
      <c r="B228" t="s">
        <v>39</v>
      </c>
      <c r="C228" t="s">
        <v>119</v>
      </c>
      <c r="D228" s="25" t="s">
        <v>339</v>
      </c>
      <c r="E228" t="s">
        <v>112</v>
      </c>
      <c r="F228" s="1" t="s">
        <v>364</v>
      </c>
      <c r="G228" s="1" t="s">
        <v>222</v>
      </c>
      <c r="H228" s="1" t="s">
        <v>223</v>
      </c>
      <c r="I228" s="1" t="s">
        <v>370</v>
      </c>
      <c r="J228" s="3">
        <v>15</v>
      </c>
      <c r="K228" s="41">
        <v>10</v>
      </c>
      <c r="L228" s="9">
        <v>1.8779342723005914</v>
      </c>
      <c r="M228" s="9">
        <v>16.8018795985816</v>
      </c>
      <c r="N228" s="9">
        <v>5.9021284129977545</v>
      </c>
      <c r="O228" s="9">
        <v>3.3438878959403802</v>
      </c>
      <c r="P228" s="9">
        <v>-18.4444988266983</v>
      </c>
      <c r="Q228" s="9">
        <v>12.36895117609715</v>
      </c>
    </row>
    <row r="229" spans="1:17" x14ac:dyDescent="0.25">
      <c r="A229">
        <v>7612</v>
      </c>
      <c r="B229" t="s">
        <v>44</v>
      </c>
      <c r="C229" t="s">
        <v>641</v>
      </c>
      <c r="D229" s="25" t="s">
        <v>339</v>
      </c>
      <c r="E229" t="s">
        <v>642</v>
      </c>
      <c r="F229" s="1" t="s">
        <v>340</v>
      </c>
      <c r="G229" s="1" t="s">
        <v>122</v>
      </c>
      <c r="H229" s="1" t="s">
        <v>214</v>
      </c>
      <c r="K229" s="41" t="s">
        <v>214</v>
      </c>
      <c r="L229" s="9"/>
      <c r="M229" s="9">
        <v>31.52</v>
      </c>
      <c r="N229" s="9">
        <v>11.41</v>
      </c>
      <c r="O229" s="9">
        <v>3.23</v>
      </c>
      <c r="P229" s="9">
        <v>-16.134306655386357</v>
      </c>
      <c r="Q229" s="9">
        <v>11.440907123987332</v>
      </c>
    </row>
    <row r="230" spans="1:17" x14ac:dyDescent="0.25">
      <c r="A230">
        <v>9015</v>
      </c>
      <c r="B230" t="s">
        <v>44</v>
      </c>
      <c r="C230" t="s">
        <v>641</v>
      </c>
      <c r="D230" s="25" t="s">
        <v>339</v>
      </c>
      <c r="E230" t="s">
        <v>642</v>
      </c>
      <c r="F230" s="1" t="s">
        <v>340</v>
      </c>
      <c r="G230" s="1" t="s">
        <v>122</v>
      </c>
      <c r="H230" s="1" t="s">
        <v>214</v>
      </c>
      <c r="K230" s="41" t="s">
        <v>214</v>
      </c>
      <c r="L230" s="9"/>
      <c r="M230" s="9">
        <v>18.309999999999999</v>
      </c>
      <c r="N230" s="9">
        <v>6.32</v>
      </c>
      <c r="O230" s="9">
        <v>3.41</v>
      </c>
      <c r="P230" s="9">
        <v>-17.143728200885235</v>
      </c>
      <c r="Q230" s="9">
        <v>10.361112554125214</v>
      </c>
    </row>
    <row r="231" spans="1:17" x14ac:dyDescent="0.25">
      <c r="A231">
        <v>9316</v>
      </c>
      <c r="B231" t="s">
        <v>44</v>
      </c>
      <c r="C231" t="s">
        <v>641</v>
      </c>
      <c r="D231" s="25" t="s">
        <v>339</v>
      </c>
      <c r="E231" t="s">
        <v>642</v>
      </c>
      <c r="F231" s="1" t="s">
        <v>340</v>
      </c>
      <c r="G231" s="1" t="s">
        <v>122</v>
      </c>
      <c r="H231" s="1" t="s">
        <v>214</v>
      </c>
      <c r="K231" s="41" t="s">
        <v>214</v>
      </c>
      <c r="L231" s="9"/>
      <c r="M231" s="9">
        <v>39.97</v>
      </c>
      <c r="N231" s="9">
        <v>13.98</v>
      </c>
      <c r="O231" s="9">
        <v>3.38</v>
      </c>
      <c r="P231" s="9">
        <v>-17.272526333516186</v>
      </c>
      <c r="Q231" s="9">
        <v>11.698552213307908</v>
      </c>
    </row>
    <row r="232" spans="1:17" x14ac:dyDescent="0.25">
      <c r="A232">
        <v>10018</v>
      </c>
      <c r="B232" t="s">
        <v>44</v>
      </c>
      <c r="C232" t="s">
        <v>641</v>
      </c>
      <c r="D232" s="25" t="s">
        <v>339</v>
      </c>
      <c r="E232" t="s">
        <v>642</v>
      </c>
      <c r="F232" s="1" t="s">
        <v>340</v>
      </c>
      <c r="G232" s="1" t="s">
        <v>122</v>
      </c>
      <c r="H232" s="1" t="s">
        <v>214</v>
      </c>
      <c r="K232" s="41" t="s">
        <v>214</v>
      </c>
      <c r="L232" s="9"/>
      <c r="M232" s="9">
        <v>42.64</v>
      </c>
      <c r="N232" s="9">
        <v>14.84</v>
      </c>
      <c r="O232" s="9">
        <v>3.35</v>
      </c>
      <c r="P232" s="9">
        <v>-19.359807637583629</v>
      </c>
      <c r="Q232" s="9">
        <v>10.677712850660109</v>
      </c>
    </row>
    <row r="233" spans="1:17" x14ac:dyDescent="0.25">
      <c r="A233">
        <v>11521</v>
      </c>
      <c r="B233" t="s">
        <v>44</v>
      </c>
      <c r="C233" t="s">
        <v>641</v>
      </c>
      <c r="D233" s="25" t="s">
        <v>339</v>
      </c>
      <c r="E233" t="s">
        <v>642</v>
      </c>
      <c r="F233" s="1" t="s">
        <v>340</v>
      </c>
      <c r="G233" s="1" t="s">
        <v>122</v>
      </c>
      <c r="H233" s="1" t="s">
        <v>214</v>
      </c>
      <c r="K233" s="41" t="s">
        <v>214</v>
      </c>
      <c r="L233" s="9"/>
      <c r="M233" s="9">
        <v>29.45</v>
      </c>
      <c r="N233" s="9">
        <v>10.62</v>
      </c>
      <c r="O233" s="9">
        <v>3.25</v>
      </c>
      <c r="P233" s="9">
        <v>-17.401750353134432</v>
      </c>
      <c r="Q233" s="9">
        <v>12.740149301882337</v>
      </c>
    </row>
    <row r="234" spans="1:17" x14ac:dyDescent="0.25">
      <c r="A234" t="s">
        <v>643</v>
      </c>
      <c r="B234" t="s">
        <v>44</v>
      </c>
      <c r="C234" t="s">
        <v>641</v>
      </c>
      <c r="D234" s="25" t="s">
        <v>339</v>
      </c>
      <c r="E234" t="s">
        <v>642</v>
      </c>
      <c r="F234" s="1" t="s">
        <v>340</v>
      </c>
      <c r="G234" s="1" t="s">
        <v>122</v>
      </c>
      <c r="H234" s="1" t="s">
        <v>214</v>
      </c>
      <c r="K234" s="41" t="s">
        <v>214</v>
      </c>
      <c r="L234" s="9"/>
      <c r="M234" s="9">
        <v>38.56</v>
      </c>
      <c r="N234" s="9">
        <v>13.01</v>
      </c>
      <c r="O234" s="9">
        <v>3.34</v>
      </c>
      <c r="P234" s="9">
        <v>-17.63</v>
      </c>
      <c r="Q234" s="9">
        <v>11.05</v>
      </c>
    </row>
    <row r="235" spans="1:17" x14ac:dyDescent="0.25">
      <c r="A235" t="s">
        <v>644</v>
      </c>
      <c r="B235" t="s">
        <v>44</v>
      </c>
      <c r="C235" t="s">
        <v>525</v>
      </c>
      <c r="D235" s="25" t="s">
        <v>339</v>
      </c>
      <c r="E235" t="s">
        <v>133</v>
      </c>
      <c r="F235" s="1" t="s">
        <v>340</v>
      </c>
      <c r="G235" s="1" t="s">
        <v>122</v>
      </c>
      <c r="H235" s="1" t="s">
        <v>214</v>
      </c>
      <c r="K235" s="41" t="s">
        <v>214</v>
      </c>
      <c r="L235" s="9"/>
      <c r="M235" s="9">
        <v>36.729999999999997</v>
      </c>
      <c r="N235" s="9">
        <v>13.249941042143199</v>
      </c>
      <c r="O235" s="9">
        <v>3.23</v>
      </c>
      <c r="P235" s="9">
        <v>-18.470593413652253</v>
      </c>
      <c r="Q235" s="9">
        <v>8.4404824520579957</v>
      </c>
    </row>
    <row r="236" spans="1:17" x14ac:dyDescent="0.25">
      <c r="A236" t="s">
        <v>645</v>
      </c>
      <c r="B236" t="s">
        <v>44</v>
      </c>
      <c r="C236" t="s">
        <v>525</v>
      </c>
      <c r="D236" s="25" t="s">
        <v>339</v>
      </c>
      <c r="E236" t="s">
        <v>133</v>
      </c>
      <c r="F236" s="1" t="s">
        <v>340</v>
      </c>
      <c r="G236" s="1" t="s">
        <v>122</v>
      </c>
      <c r="H236" s="1" t="s">
        <v>214</v>
      </c>
      <c r="K236" s="41" t="s">
        <v>214</v>
      </c>
      <c r="L236" s="9"/>
      <c r="M236" s="9">
        <v>34.912893159057546</v>
      </c>
      <c r="N236" s="9">
        <v>11.744721524415201</v>
      </c>
      <c r="O236" s="9">
        <v>3.2218746785331542</v>
      </c>
      <c r="P236" s="9">
        <v>-18.604641444102651</v>
      </c>
      <c r="Q236" s="9">
        <v>11.0205623230546</v>
      </c>
    </row>
    <row r="237" spans="1:17" x14ac:dyDescent="0.25">
      <c r="A237" t="s">
        <v>646</v>
      </c>
      <c r="B237" t="s">
        <v>44</v>
      </c>
      <c r="C237" t="s">
        <v>525</v>
      </c>
      <c r="D237" s="25" t="s">
        <v>339</v>
      </c>
      <c r="E237" t="s">
        <v>133</v>
      </c>
      <c r="F237" s="1" t="s">
        <v>340</v>
      </c>
      <c r="G237" s="1" t="s">
        <v>122</v>
      </c>
      <c r="H237" s="1" t="s">
        <v>214</v>
      </c>
      <c r="K237" s="41" t="s">
        <v>214</v>
      </c>
      <c r="L237" s="9"/>
      <c r="M237" s="9">
        <v>36.935253555432652</v>
      </c>
      <c r="N237" s="9">
        <v>13.5302662501204</v>
      </c>
      <c r="O237" s="9">
        <v>3.1782743006465104</v>
      </c>
      <c r="P237" s="9">
        <v>-18.861160046950101</v>
      </c>
      <c r="Q237" s="9">
        <v>9.5123232679540504</v>
      </c>
    </row>
    <row r="238" spans="1:17" x14ac:dyDescent="0.25">
      <c r="A238" t="s">
        <v>647</v>
      </c>
      <c r="B238" t="s">
        <v>44</v>
      </c>
      <c r="C238" t="s">
        <v>525</v>
      </c>
      <c r="D238" s="25" t="s">
        <v>339</v>
      </c>
      <c r="E238" t="s">
        <v>133</v>
      </c>
      <c r="F238" s="1" t="s">
        <v>340</v>
      </c>
      <c r="G238" s="1" t="s">
        <v>122</v>
      </c>
      <c r="H238" s="1" t="s">
        <v>214</v>
      </c>
      <c r="K238" s="41" t="s">
        <v>214</v>
      </c>
      <c r="L238" s="9"/>
      <c r="M238" s="9">
        <v>27.579555708037699</v>
      </c>
      <c r="N238" s="9">
        <v>9.4242048667089495</v>
      </c>
      <c r="O238" s="9">
        <v>3.3601096194467241</v>
      </c>
      <c r="P238" s="9">
        <v>-15.80714226335335</v>
      </c>
      <c r="Q238" s="9">
        <v>13.1251942673507</v>
      </c>
    </row>
    <row r="239" spans="1:17" x14ac:dyDescent="0.25">
      <c r="A239" t="s">
        <v>648</v>
      </c>
      <c r="B239" t="s">
        <v>44</v>
      </c>
      <c r="C239" t="s">
        <v>525</v>
      </c>
      <c r="D239" s="25" t="s">
        <v>339</v>
      </c>
      <c r="E239" t="s">
        <v>133</v>
      </c>
      <c r="F239" s="1" t="s">
        <v>340</v>
      </c>
      <c r="G239" s="1" t="s">
        <v>122</v>
      </c>
      <c r="H239" s="1" t="s">
        <v>214</v>
      </c>
      <c r="K239" s="41" t="s">
        <v>214</v>
      </c>
      <c r="L239" s="9"/>
      <c r="M239" s="9">
        <v>33.016147723916347</v>
      </c>
      <c r="N239" s="9">
        <v>11.8881325918302</v>
      </c>
      <c r="O239" s="9">
        <v>3.2399261870890754</v>
      </c>
      <c r="P239" s="9">
        <v>-18.4044920545862</v>
      </c>
      <c r="Q239" s="9">
        <v>10.41533941031545</v>
      </c>
    </row>
    <row r="240" spans="1:17" x14ac:dyDescent="0.25">
      <c r="A240" t="s">
        <v>649</v>
      </c>
      <c r="B240" t="s">
        <v>44</v>
      </c>
      <c r="C240" t="s">
        <v>525</v>
      </c>
      <c r="D240" s="25" t="s">
        <v>339</v>
      </c>
      <c r="E240" t="s">
        <v>133</v>
      </c>
      <c r="F240" s="1" t="s">
        <v>340</v>
      </c>
      <c r="G240" s="1" t="s">
        <v>122</v>
      </c>
      <c r="H240" s="1" t="s">
        <v>214</v>
      </c>
      <c r="K240" s="41" t="s">
        <v>214</v>
      </c>
      <c r="L240" s="9"/>
      <c r="M240" s="9">
        <v>39.043121467720795</v>
      </c>
      <c r="N240" s="9">
        <v>14.161586668788601</v>
      </c>
      <c r="O240" s="9">
        <v>3.2337026079193643</v>
      </c>
      <c r="P240" s="9">
        <v>-18.4367252248353</v>
      </c>
      <c r="Q240" s="9">
        <v>10.3423526776866</v>
      </c>
    </row>
    <row r="241" spans="1:17" x14ac:dyDescent="0.25">
      <c r="A241" t="s">
        <v>650</v>
      </c>
      <c r="B241" t="s">
        <v>44</v>
      </c>
      <c r="C241" t="s">
        <v>525</v>
      </c>
      <c r="D241" s="25" t="s">
        <v>339</v>
      </c>
      <c r="E241" t="s">
        <v>133</v>
      </c>
      <c r="F241" s="1" t="s">
        <v>340</v>
      </c>
      <c r="G241" s="1" t="s">
        <v>122</v>
      </c>
      <c r="H241" s="1" t="s">
        <v>214</v>
      </c>
      <c r="K241" s="41" t="s">
        <v>214</v>
      </c>
      <c r="L241" s="9"/>
      <c r="M241" s="9">
        <v>29.948913593206498</v>
      </c>
      <c r="N241" s="9">
        <v>10.89674944499215</v>
      </c>
      <c r="O241" s="9">
        <v>3.1983249486034588</v>
      </c>
      <c r="P241" s="9">
        <v>-18.60061303477125</v>
      </c>
      <c r="Q241" s="9">
        <v>11.32241667984435</v>
      </c>
    </row>
    <row r="242" spans="1:17" x14ac:dyDescent="0.25">
      <c r="A242" t="s">
        <v>651</v>
      </c>
      <c r="B242" t="s">
        <v>44</v>
      </c>
      <c r="C242" t="s">
        <v>525</v>
      </c>
      <c r="D242" s="25" t="s">
        <v>339</v>
      </c>
      <c r="E242" t="s">
        <v>133</v>
      </c>
      <c r="F242" s="1" t="s">
        <v>340</v>
      </c>
      <c r="G242" s="1" t="s">
        <v>122</v>
      </c>
      <c r="H242" s="1" t="s">
        <v>214</v>
      </c>
      <c r="K242" s="41" t="s">
        <v>214</v>
      </c>
      <c r="L242" s="9"/>
      <c r="M242" s="9">
        <v>30.066798947080549</v>
      </c>
      <c r="N242" s="9">
        <v>10.780852102077599</v>
      </c>
      <c r="O242" s="9">
        <v>3.2621359717645837</v>
      </c>
      <c r="P242" s="9">
        <v>-18.99534868905145</v>
      </c>
      <c r="Q242" s="9">
        <v>10.164124557410901</v>
      </c>
    </row>
    <row r="243" spans="1:17" x14ac:dyDescent="0.25">
      <c r="A243" t="s">
        <v>346</v>
      </c>
      <c r="B243" t="s">
        <v>44</v>
      </c>
      <c r="C243" t="s">
        <v>148</v>
      </c>
      <c r="D243" s="25" t="s">
        <v>339</v>
      </c>
      <c r="E243" t="s">
        <v>112</v>
      </c>
      <c r="F243" s="1" t="s">
        <v>340</v>
      </c>
      <c r="G243" s="1" t="s">
        <v>122</v>
      </c>
      <c r="H243" s="1" t="s">
        <v>214</v>
      </c>
      <c r="K243" s="41" t="s">
        <v>214</v>
      </c>
      <c r="L243" s="9">
        <v>6.1796342429999997</v>
      </c>
      <c r="M243" s="9">
        <v>36.1</v>
      </c>
      <c r="N243" s="9">
        <v>13.3</v>
      </c>
      <c r="O243" s="9">
        <v>3.2</v>
      </c>
      <c r="P243" s="9">
        <v>-16.8</v>
      </c>
      <c r="Q243" s="9">
        <v>12.5</v>
      </c>
    </row>
    <row r="244" spans="1:17" x14ac:dyDescent="0.25">
      <c r="A244" t="s">
        <v>349</v>
      </c>
      <c r="B244" t="s">
        <v>44</v>
      </c>
      <c r="C244" t="s">
        <v>148</v>
      </c>
      <c r="D244" s="25" t="s">
        <v>339</v>
      </c>
      <c r="E244" t="s">
        <v>112</v>
      </c>
      <c r="F244" s="1" t="s">
        <v>340</v>
      </c>
      <c r="G244" s="1" t="s">
        <v>122</v>
      </c>
      <c r="H244" s="1" t="s">
        <v>214</v>
      </c>
      <c r="K244" s="41" t="s">
        <v>214</v>
      </c>
      <c r="L244" s="9">
        <v>6.1627435330000004</v>
      </c>
      <c r="M244" s="9">
        <v>41.1</v>
      </c>
      <c r="N244" s="9">
        <v>13.4</v>
      </c>
      <c r="O244" s="9">
        <v>3.6</v>
      </c>
      <c r="P244" s="9">
        <v>-18.899999999999999</v>
      </c>
      <c r="Q244" s="9">
        <v>12</v>
      </c>
    </row>
    <row r="245" spans="1:17" x14ac:dyDescent="0.25">
      <c r="A245" t="s">
        <v>350</v>
      </c>
      <c r="B245" t="s">
        <v>44</v>
      </c>
      <c r="C245" t="s">
        <v>148</v>
      </c>
      <c r="D245" s="25" t="s">
        <v>339</v>
      </c>
      <c r="E245" t="s">
        <v>112</v>
      </c>
      <c r="F245" s="1" t="s">
        <v>340</v>
      </c>
      <c r="G245" s="1" t="s">
        <v>122</v>
      </c>
      <c r="H245" s="1" t="s">
        <v>214</v>
      </c>
      <c r="K245" s="41" t="s">
        <v>214</v>
      </c>
      <c r="L245" s="9">
        <v>4.1094517389999998</v>
      </c>
      <c r="M245" s="9">
        <v>34</v>
      </c>
      <c r="N245" s="9">
        <v>12.3</v>
      </c>
      <c r="O245" s="9">
        <v>3.2</v>
      </c>
      <c r="P245" s="9">
        <v>-18.399999999999999</v>
      </c>
      <c r="Q245" s="9">
        <v>11.2</v>
      </c>
    </row>
    <row r="246" spans="1:17" x14ac:dyDescent="0.25">
      <c r="A246" t="s">
        <v>344</v>
      </c>
      <c r="B246" t="s">
        <v>44</v>
      </c>
      <c r="C246" t="s">
        <v>641</v>
      </c>
      <c r="D246" s="25" t="s">
        <v>339</v>
      </c>
      <c r="E246" t="s">
        <v>642</v>
      </c>
      <c r="F246" s="1" t="s">
        <v>340</v>
      </c>
      <c r="G246" s="1" t="s">
        <v>122</v>
      </c>
      <c r="H246" s="1" t="s">
        <v>214</v>
      </c>
      <c r="K246" s="41" t="s">
        <v>214</v>
      </c>
      <c r="L246" s="9"/>
      <c r="M246" s="9">
        <v>7.1</v>
      </c>
      <c r="N246" s="9">
        <v>2.6</v>
      </c>
      <c r="O246" s="9">
        <v>3.2</v>
      </c>
      <c r="P246" s="9">
        <v>-18.14</v>
      </c>
      <c r="Q246" s="9">
        <v>9.8800000000000008</v>
      </c>
    </row>
    <row r="247" spans="1:17" x14ac:dyDescent="0.25">
      <c r="A247" t="s">
        <v>347</v>
      </c>
      <c r="B247" t="s">
        <v>44</v>
      </c>
      <c r="C247" t="s">
        <v>148</v>
      </c>
      <c r="D247" s="25" t="s">
        <v>339</v>
      </c>
      <c r="E247" t="s">
        <v>112</v>
      </c>
      <c r="F247" s="1" t="s">
        <v>340</v>
      </c>
      <c r="G247" s="1" t="s">
        <v>122</v>
      </c>
      <c r="H247" s="1" t="s">
        <v>214</v>
      </c>
      <c r="K247" s="41" t="s">
        <v>214</v>
      </c>
      <c r="L247" s="9">
        <v>0.90095592950000003</v>
      </c>
      <c r="M247" s="9">
        <v>40.9</v>
      </c>
      <c r="N247" s="9">
        <v>13.9</v>
      </c>
      <c r="O247" s="9">
        <v>3.4</v>
      </c>
      <c r="P247" s="9">
        <v>-17.600000000000001</v>
      </c>
      <c r="Q247" s="9">
        <v>12.3</v>
      </c>
    </row>
    <row r="248" spans="1:17" x14ac:dyDescent="0.25">
      <c r="A248" t="s">
        <v>348</v>
      </c>
      <c r="B248" t="s">
        <v>44</v>
      </c>
      <c r="C248" t="s">
        <v>148</v>
      </c>
      <c r="D248" s="25" t="s">
        <v>339</v>
      </c>
      <c r="E248" t="s">
        <v>112</v>
      </c>
      <c r="F248" s="1" t="s">
        <v>340</v>
      </c>
      <c r="G248" s="1" t="s">
        <v>122</v>
      </c>
      <c r="H248" s="1" t="s">
        <v>214</v>
      </c>
      <c r="K248" s="41" t="s">
        <v>214</v>
      </c>
      <c r="L248" s="9">
        <v>9.7614082999999994</v>
      </c>
      <c r="M248" s="9">
        <v>42.8</v>
      </c>
      <c r="N248" s="9">
        <v>15</v>
      </c>
      <c r="O248" s="9">
        <v>3.3</v>
      </c>
      <c r="P248" s="9">
        <v>-17.399999999999999</v>
      </c>
      <c r="Q248" s="9">
        <v>12.4</v>
      </c>
    </row>
    <row r="249" spans="1:17" x14ac:dyDescent="0.25">
      <c r="A249" t="s">
        <v>524</v>
      </c>
      <c r="B249" t="s">
        <v>44</v>
      </c>
      <c r="C249" t="s">
        <v>525</v>
      </c>
      <c r="D249" s="25" t="s">
        <v>339</v>
      </c>
      <c r="E249" t="s">
        <v>133</v>
      </c>
      <c r="F249" s="1" t="s">
        <v>213</v>
      </c>
      <c r="G249" s="1" t="s">
        <v>222</v>
      </c>
      <c r="H249" s="1" t="s">
        <v>223</v>
      </c>
      <c r="J249" s="3">
        <v>3</v>
      </c>
      <c r="K249" s="41">
        <v>3</v>
      </c>
      <c r="L249" s="9">
        <v>4.5724603914258557</v>
      </c>
      <c r="M249" s="9">
        <v>34.675972654392396</v>
      </c>
      <c r="N249" s="9">
        <v>12.206682034419799</v>
      </c>
      <c r="O249" s="9">
        <v>3.3647474494648297</v>
      </c>
      <c r="P249" s="9">
        <v>-18.175379624876548</v>
      </c>
      <c r="Q249" s="9">
        <v>11.602122951641299</v>
      </c>
    </row>
    <row r="250" spans="1:17" x14ac:dyDescent="0.25">
      <c r="A250" t="s">
        <v>526</v>
      </c>
      <c r="B250" t="s">
        <v>44</v>
      </c>
      <c r="C250" t="s">
        <v>525</v>
      </c>
      <c r="D250" s="25" t="s">
        <v>339</v>
      </c>
      <c r="E250" t="s">
        <v>133</v>
      </c>
      <c r="F250" s="1" t="s">
        <v>213</v>
      </c>
      <c r="G250" s="1" t="s">
        <v>222</v>
      </c>
      <c r="H250" s="1" t="s">
        <v>223</v>
      </c>
      <c r="J250" s="3">
        <v>5</v>
      </c>
      <c r="K250" s="41">
        <v>5</v>
      </c>
      <c r="L250" s="9">
        <v>6.6760195442890424</v>
      </c>
      <c r="M250" s="9">
        <v>37.758185474600253</v>
      </c>
      <c r="N250" s="9">
        <v>13.8806900757981</v>
      </c>
      <c r="O250" s="9">
        <v>3.1739324869125549</v>
      </c>
      <c r="P250" s="9">
        <v>-18.154745254723601</v>
      </c>
      <c r="Q250" s="9">
        <v>10.612046552842649</v>
      </c>
    </row>
    <row r="251" spans="1:17" x14ac:dyDescent="0.25">
      <c r="A251" t="s">
        <v>527</v>
      </c>
      <c r="B251" t="s">
        <v>44</v>
      </c>
      <c r="C251" t="s">
        <v>525</v>
      </c>
      <c r="D251" s="25" t="s">
        <v>339</v>
      </c>
      <c r="E251" t="s">
        <v>133</v>
      </c>
      <c r="F251" s="1" t="s">
        <v>213</v>
      </c>
      <c r="G251" s="1" t="s">
        <v>222</v>
      </c>
      <c r="H251" s="1" t="s">
        <v>223</v>
      </c>
      <c r="J251" s="3">
        <v>2</v>
      </c>
      <c r="K251" s="41">
        <v>1</v>
      </c>
      <c r="L251" s="9">
        <v>2.9723540740965961</v>
      </c>
      <c r="M251" s="9">
        <v>41.240193284752948</v>
      </c>
      <c r="N251" s="9">
        <v>14.878905752176451</v>
      </c>
      <c r="O251" s="9">
        <v>3.2603568358799428</v>
      </c>
      <c r="P251" s="9">
        <v>-18.39545597702665</v>
      </c>
      <c r="Q251" s="9">
        <v>11.3045000124095</v>
      </c>
    </row>
    <row r="252" spans="1:17" x14ac:dyDescent="0.25">
      <c r="A252" t="s">
        <v>338</v>
      </c>
      <c r="B252" t="s">
        <v>44</v>
      </c>
      <c r="C252" t="s">
        <v>148</v>
      </c>
      <c r="D252" s="25" t="s">
        <v>339</v>
      </c>
      <c r="E252" t="s">
        <v>112</v>
      </c>
      <c r="F252" s="1" t="s">
        <v>340</v>
      </c>
      <c r="G252" s="1" t="s">
        <v>222</v>
      </c>
      <c r="H252" s="1" t="s">
        <v>223</v>
      </c>
      <c r="I252" s="1" t="s">
        <v>341</v>
      </c>
      <c r="J252" s="3">
        <v>0.75</v>
      </c>
      <c r="K252" s="41">
        <v>1</v>
      </c>
      <c r="L252" s="9">
        <v>5.6</v>
      </c>
      <c r="M252" s="9">
        <v>38.4</v>
      </c>
      <c r="N252" s="9">
        <v>13.7</v>
      </c>
      <c r="O252" s="9">
        <v>3.3</v>
      </c>
      <c r="P252" s="9">
        <v>-17.5</v>
      </c>
      <c r="Q252" s="9">
        <v>14.4</v>
      </c>
    </row>
    <row r="253" spans="1:17" x14ac:dyDescent="0.25">
      <c r="A253" t="s">
        <v>342</v>
      </c>
      <c r="B253" t="s">
        <v>44</v>
      </c>
      <c r="C253" t="s">
        <v>148</v>
      </c>
      <c r="D253" s="25" t="s">
        <v>339</v>
      </c>
      <c r="E253" t="s">
        <v>112</v>
      </c>
      <c r="F253" s="1" t="s">
        <v>340</v>
      </c>
      <c r="G253" s="1" t="s">
        <v>222</v>
      </c>
      <c r="H253" s="1" t="s">
        <v>223</v>
      </c>
      <c r="I253" s="1" t="s">
        <v>343</v>
      </c>
      <c r="J253" s="3">
        <v>0</v>
      </c>
      <c r="K253" s="41">
        <v>1</v>
      </c>
      <c r="L253" s="9">
        <v>2.2999999999999998</v>
      </c>
      <c r="M253" s="9">
        <v>41.4</v>
      </c>
      <c r="N253" s="9">
        <v>15.1</v>
      </c>
      <c r="O253" s="9">
        <v>3.2</v>
      </c>
      <c r="P253" s="9">
        <v>-17.899999999999999</v>
      </c>
      <c r="Q253" s="9">
        <v>12.5</v>
      </c>
    </row>
    <row r="254" spans="1:17" x14ac:dyDescent="0.25">
      <c r="A254" t="s">
        <v>344</v>
      </c>
      <c r="B254" t="s">
        <v>44</v>
      </c>
      <c r="C254" t="s">
        <v>148</v>
      </c>
      <c r="D254" s="25" t="s">
        <v>339</v>
      </c>
      <c r="E254" t="s">
        <v>112</v>
      </c>
      <c r="F254" s="1" t="s">
        <v>340</v>
      </c>
      <c r="G254" s="1" t="s">
        <v>222</v>
      </c>
      <c r="H254" s="1" t="s">
        <v>223</v>
      </c>
      <c r="I254" s="1" t="s">
        <v>345</v>
      </c>
      <c r="J254" s="3">
        <v>12</v>
      </c>
      <c r="K254" s="41">
        <v>10</v>
      </c>
      <c r="L254" s="9">
        <v>4.8530097989999996</v>
      </c>
      <c r="M254" s="9">
        <v>7.1</v>
      </c>
      <c r="N254" s="9">
        <v>2.6</v>
      </c>
      <c r="O254" s="9">
        <v>3.2</v>
      </c>
      <c r="P254" s="9">
        <v>-18.100000000000001</v>
      </c>
      <c r="Q254" s="9">
        <v>9.9</v>
      </c>
    </row>
    <row r="255" spans="1:17" x14ac:dyDescent="0.25">
      <c r="A255" t="s">
        <v>531</v>
      </c>
      <c r="B255" t="s">
        <v>44</v>
      </c>
      <c r="C255" t="s">
        <v>530</v>
      </c>
      <c r="D255" s="25" t="s">
        <v>339</v>
      </c>
      <c r="E255" t="s">
        <v>133</v>
      </c>
      <c r="F255" s="1" t="s">
        <v>376</v>
      </c>
      <c r="G255" s="1" t="s">
        <v>222</v>
      </c>
      <c r="H255" s="1" t="s">
        <v>223</v>
      </c>
      <c r="I255" s="1" t="s">
        <v>532</v>
      </c>
      <c r="J255" s="3">
        <v>7</v>
      </c>
      <c r="K255" s="41">
        <v>5</v>
      </c>
      <c r="L255" s="9">
        <v>4.916220619036431</v>
      </c>
      <c r="M255" s="9">
        <v>40.348538646482098</v>
      </c>
      <c r="N255" s="9">
        <v>14.7637778841657</v>
      </c>
      <c r="O255" s="9">
        <v>3.1826813763528552</v>
      </c>
      <c r="P255" s="9">
        <v>-16.59455266134005</v>
      </c>
      <c r="Q255" s="9">
        <v>10.841184944019751</v>
      </c>
    </row>
    <row r="256" spans="1:17" x14ac:dyDescent="0.25">
      <c r="A256" t="s">
        <v>529</v>
      </c>
      <c r="B256" t="s">
        <v>44</v>
      </c>
      <c r="C256" t="s">
        <v>530</v>
      </c>
      <c r="D256" s="25" t="s">
        <v>339</v>
      </c>
      <c r="E256" t="s">
        <v>133</v>
      </c>
      <c r="F256" s="1" t="s">
        <v>376</v>
      </c>
      <c r="G256" s="1" t="s">
        <v>222</v>
      </c>
      <c r="H256" s="1" t="s">
        <v>223</v>
      </c>
      <c r="I256" s="1" t="s">
        <v>652</v>
      </c>
      <c r="J256" s="3">
        <v>11.5</v>
      </c>
      <c r="K256" s="41">
        <v>10</v>
      </c>
      <c r="L256" s="9">
        <v>4.0894912016239378</v>
      </c>
      <c r="M256" s="9">
        <v>33.365985634225652</v>
      </c>
      <c r="N256" s="9">
        <v>12.21007112014895</v>
      </c>
      <c r="O256" s="9">
        <v>3.1943961486720878</v>
      </c>
      <c r="P256" s="9">
        <v>-19.000244895445448</v>
      </c>
      <c r="Q256" s="9">
        <v>10.21100370980135</v>
      </c>
    </row>
    <row r="257" spans="1:26" ht="15.75" x14ac:dyDescent="0.25">
      <c r="A257" s="31" t="s">
        <v>653</v>
      </c>
      <c r="B257" s="26" t="s">
        <v>34</v>
      </c>
      <c r="C257" s="26" t="s">
        <v>454</v>
      </c>
      <c r="D257" s="25" t="s">
        <v>339</v>
      </c>
      <c r="E257" s="26" t="s">
        <v>112</v>
      </c>
      <c r="F257" s="1" t="s">
        <v>213</v>
      </c>
      <c r="G257" s="54" t="s">
        <v>122</v>
      </c>
      <c r="H257" s="1" t="s">
        <v>214</v>
      </c>
      <c r="K257" s="41" t="s">
        <v>214</v>
      </c>
      <c r="M257" s="32">
        <v>37.698768699007104</v>
      </c>
      <c r="N257" s="32">
        <v>13.56058512998305</v>
      </c>
      <c r="O257" s="32">
        <v>3.2382068317109796</v>
      </c>
      <c r="P257" s="32">
        <v>-18.059611071753551</v>
      </c>
      <c r="Q257" s="32">
        <v>11.45968043317165</v>
      </c>
      <c r="Z257" s="33"/>
    </row>
    <row r="258" spans="1:26" x14ac:dyDescent="0.25">
      <c r="A258" s="31" t="s">
        <v>654</v>
      </c>
      <c r="B258" s="26" t="s">
        <v>34</v>
      </c>
      <c r="C258" s="26" t="s">
        <v>454</v>
      </c>
      <c r="D258" s="25" t="s">
        <v>339</v>
      </c>
      <c r="E258" s="26" t="s">
        <v>112</v>
      </c>
      <c r="F258" s="1" t="s">
        <v>213</v>
      </c>
      <c r="G258" s="54" t="s">
        <v>122</v>
      </c>
      <c r="H258" s="1" t="s">
        <v>214</v>
      </c>
      <c r="K258" s="41" t="s">
        <v>214</v>
      </c>
      <c r="M258" s="32">
        <v>29.523848449018551</v>
      </c>
      <c r="N258" s="32">
        <v>10.57965064689725</v>
      </c>
      <c r="O258" s="32">
        <v>3.2723863862247136</v>
      </c>
      <c r="P258" s="32">
        <v>-18.106783931495549</v>
      </c>
      <c r="Q258" s="32">
        <v>10.205197484925399</v>
      </c>
      <c r="X258" s="34"/>
      <c r="Z258" s="34"/>
    </row>
    <row r="259" spans="1:26" ht="15.75" x14ac:dyDescent="0.25">
      <c r="A259" s="31" t="s">
        <v>655</v>
      </c>
      <c r="B259" s="26" t="s">
        <v>34</v>
      </c>
      <c r="C259" s="26" t="s">
        <v>454</v>
      </c>
      <c r="D259" s="25" t="s">
        <v>339</v>
      </c>
      <c r="E259" s="26" t="s">
        <v>112</v>
      </c>
      <c r="F259" s="1" t="s">
        <v>213</v>
      </c>
      <c r="G259" s="54" t="s">
        <v>122</v>
      </c>
      <c r="H259" s="1" t="s">
        <v>214</v>
      </c>
      <c r="K259" s="41" t="s">
        <v>214</v>
      </c>
      <c r="M259" s="26">
        <v>28.71</v>
      </c>
      <c r="N259" s="26">
        <v>10.36</v>
      </c>
      <c r="O259" s="26">
        <v>3.28</v>
      </c>
      <c r="P259" s="26">
        <v>-18.239999999999998</v>
      </c>
      <c r="Q259" s="26">
        <v>11.16</v>
      </c>
      <c r="Z259" s="33"/>
    </row>
    <row r="260" spans="1:26" ht="15.75" x14ac:dyDescent="0.25">
      <c r="A260" s="31" t="s">
        <v>656</v>
      </c>
      <c r="B260" s="26" t="s">
        <v>34</v>
      </c>
      <c r="C260" s="26" t="s">
        <v>454</v>
      </c>
      <c r="D260" s="25" t="s">
        <v>339</v>
      </c>
      <c r="E260" s="26" t="s">
        <v>112</v>
      </c>
      <c r="F260" s="1" t="s">
        <v>213</v>
      </c>
      <c r="G260" s="54" t="s">
        <v>122</v>
      </c>
      <c r="H260" s="1" t="s">
        <v>214</v>
      </c>
      <c r="K260" s="41" t="s">
        <v>214</v>
      </c>
      <c r="M260" s="32">
        <v>22.049516142516449</v>
      </c>
      <c r="N260" s="32">
        <v>7.9328448447168149</v>
      </c>
      <c r="O260" s="32">
        <v>3.2203383744741636</v>
      </c>
      <c r="P260" s="32">
        <v>-18.462473456509699</v>
      </c>
      <c r="Q260" s="32">
        <v>10.889997373661799</v>
      </c>
      <c r="Z260" s="33"/>
    </row>
    <row r="261" spans="1:26" ht="15.75" x14ac:dyDescent="0.25">
      <c r="A261" s="31" t="s">
        <v>657</v>
      </c>
      <c r="B261" s="26" t="s">
        <v>34</v>
      </c>
      <c r="C261" s="26" t="s">
        <v>454</v>
      </c>
      <c r="D261" s="25" t="s">
        <v>339</v>
      </c>
      <c r="E261" s="26" t="s">
        <v>112</v>
      </c>
      <c r="F261" s="1" t="s">
        <v>213</v>
      </c>
      <c r="G261" s="54" t="s">
        <v>122</v>
      </c>
      <c r="H261" s="1" t="s">
        <v>214</v>
      </c>
      <c r="K261" s="41" t="s">
        <v>214</v>
      </c>
      <c r="M261" s="32">
        <v>35.063274687918195</v>
      </c>
      <c r="N261" s="32">
        <v>12.6968524373143</v>
      </c>
      <c r="O261" s="32">
        <v>3.206216573602902</v>
      </c>
      <c r="P261" s="32">
        <v>-18.0458356081025</v>
      </c>
      <c r="Q261" s="32">
        <v>10.953156132296</v>
      </c>
      <c r="Z261" s="33"/>
    </row>
    <row r="262" spans="1:26" ht="15.75" x14ac:dyDescent="0.25">
      <c r="A262" s="31" t="s">
        <v>658</v>
      </c>
      <c r="B262" s="26" t="s">
        <v>34</v>
      </c>
      <c r="C262" s="26" t="s">
        <v>454</v>
      </c>
      <c r="D262" s="25" t="s">
        <v>339</v>
      </c>
      <c r="E262" s="26" t="s">
        <v>112</v>
      </c>
      <c r="F262" s="1" t="s">
        <v>213</v>
      </c>
      <c r="G262" s="54" t="s">
        <v>122</v>
      </c>
      <c r="H262" s="1" t="s">
        <v>214</v>
      </c>
      <c r="K262" s="41" t="s">
        <v>214</v>
      </c>
      <c r="M262" s="32">
        <v>26.616019856227197</v>
      </c>
      <c r="N262" s="32">
        <v>9.690797401424625</v>
      </c>
      <c r="O262" s="32">
        <v>3.2009843038285517</v>
      </c>
      <c r="P262" s="32">
        <v>-17.937650241625548</v>
      </c>
      <c r="Q262" s="32">
        <v>12.313756696133101</v>
      </c>
      <c r="Z262" s="33"/>
    </row>
    <row r="263" spans="1:26" ht="15.75" x14ac:dyDescent="0.25">
      <c r="A263" s="31" t="s">
        <v>659</v>
      </c>
      <c r="B263" s="26" t="s">
        <v>34</v>
      </c>
      <c r="C263" s="26" t="s">
        <v>454</v>
      </c>
      <c r="D263" s="25" t="s">
        <v>339</v>
      </c>
      <c r="E263" s="26" t="s">
        <v>112</v>
      </c>
      <c r="F263" s="1" t="s">
        <v>213</v>
      </c>
      <c r="G263" s="54" t="s">
        <v>122</v>
      </c>
      <c r="H263" s="1" t="s">
        <v>214</v>
      </c>
      <c r="K263" s="41" t="s">
        <v>214</v>
      </c>
      <c r="M263" s="32">
        <v>40.775283681860152</v>
      </c>
      <c r="N263" s="32">
        <v>14.7671510034103</v>
      </c>
      <c r="O263" s="32">
        <v>3.2156208010086869</v>
      </c>
      <c r="P263" s="32">
        <v>-17.584036719630401</v>
      </c>
      <c r="Q263" s="32">
        <v>10.633508791801701</v>
      </c>
      <c r="Z263" s="33"/>
    </row>
    <row r="264" spans="1:26" ht="15.75" x14ac:dyDescent="0.25">
      <c r="A264" s="31" t="s">
        <v>660</v>
      </c>
      <c r="B264" s="26" t="s">
        <v>34</v>
      </c>
      <c r="C264" s="26" t="s">
        <v>454</v>
      </c>
      <c r="D264" s="25" t="s">
        <v>339</v>
      </c>
      <c r="E264" s="26" t="s">
        <v>112</v>
      </c>
      <c r="F264" s="1" t="s">
        <v>213</v>
      </c>
      <c r="G264" s="54" t="s">
        <v>122</v>
      </c>
      <c r="H264" s="1" t="s">
        <v>214</v>
      </c>
      <c r="K264" s="41" t="s">
        <v>214</v>
      </c>
      <c r="M264" s="32">
        <v>31.449702706645098</v>
      </c>
      <c r="N264" s="32">
        <v>10.8144927279118</v>
      </c>
      <c r="O264" s="32">
        <v>3.3927915758563842</v>
      </c>
      <c r="P264" s="32">
        <v>-18.341176227945802</v>
      </c>
      <c r="Q264" s="32">
        <v>11.0281289506067</v>
      </c>
      <c r="Z264" s="33"/>
    </row>
    <row r="265" spans="1:26" ht="15.75" x14ac:dyDescent="0.25">
      <c r="A265" s="31" t="s">
        <v>661</v>
      </c>
      <c r="B265" s="26" t="s">
        <v>34</v>
      </c>
      <c r="C265" s="26" t="s">
        <v>454</v>
      </c>
      <c r="D265" s="25" t="s">
        <v>339</v>
      </c>
      <c r="E265" s="26" t="s">
        <v>112</v>
      </c>
      <c r="F265" s="1" t="s">
        <v>213</v>
      </c>
      <c r="G265" s="54" t="s">
        <v>122</v>
      </c>
      <c r="H265" s="1" t="s">
        <v>214</v>
      </c>
      <c r="K265" s="41" t="s">
        <v>214</v>
      </c>
      <c r="M265" s="32">
        <v>37.437543314758202</v>
      </c>
      <c r="N265" s="32">
        <v>13.496262761955201</v>
      </c>
      <c r="O265" s="32">
        <v>3.2341190990252415</v>
      </c>
      <c r="P265" s="32">
        <v>-17.82439474916735</v>
      </c>
      <c r="Q265" s="32">
        <v>11.816201615307151</v>
      </c>
      <c r="Z265" s="33"/>
    </row>
    <row r="266" spans="1:26" ht="15.75" x14ac:dyDescent="0.25">
      <c r="A266" s="31" t="s">
        <v>662</v>
      </c>
      <c r="B266" s="26" t="s">
        <v>34</v>
      </c>
      <c r="C266" s="26" t="s">
        <v>511</v>
      </c>
      <c r="D266" s="25" t="s">
        <v>339</v>
      </c>
      <c r="E266" s="26" t="s">
        <v>112</v>
      </c>
      <c r="F266" s="1" t="s">
        <v>213</v>
      </c>
      <c r="G266" s="54" t="s">
        <v>122</v>
      </c>
      <c r="H266" s="1" t="s">
        <v>214</v>
      </c>
      <c r="K266" s="41" t="s">
        <v>214</v>
      </c>
      <c r="M266" s="32">
        <v>21.256787712553951</v>
      </c>
      <c r="N266" s="32">
        <v>7.9244321955043846</v>
      </c>
      <c r="O266" s="32">
        <v>3.1367380634992994</v>
      </c>
      <c r="P266" s="32">
        <v>-17.678858815591049</v>
      </c>
      <c r="Q266" s="32">
        <v>11.237942410729449</v>
      </c>
      <c r="Z266" s="33"/>
    </row>
    <row r="267" spans="1:26" ht="15.75" x14ac:dyDescent="0.25">
      <c r="A267" s="31" t="s">
        <v>663</v>
      </c>
      <c r="B267" s="26" t="s">
        <v>34</v>
      </c>
      <c r="C267" s="26" t="s">
        <v>511</v>
      </c>
      <c r="D267" s="25" t="s">
        <v>339</v>
      </c>
      <c r="E267" s="26" t="s">
        <v>112</v>
      </c>
      <c r="F267" s="1" t="s">
        <v>213</v>
      </c>
      <c r="G267" s="54" t="s">
        <v>122</v>
      </c>
      <c r="H267" s="1" t="s">
        <v>214</v>
      </c>
      <c r="K267" s="41" t="s">
        <v>214</v>
      </c>
      <c r="M267" s="32">
        <v>33.51</v>
      </c>
      <c r="N267" s="32">
        <v>12.16466088318785</v>
      </c>
      <c r="O267" s="26">
        <v>3.21</v>
      </c>
      <c r="P267" s="32">
        <v>-17.702981377113851</v>
      </c>
      <c r="Q267" s="32">
        <v>12.1556726112407</v>
      </c>
      <c r="Z267" s="33"/>
    </row>
    <row r="268" spans="1:26" x14ac:dyDescent="0.25">
      <c r="A268" s="31" t="s">
        <v>664</v>
      </c>
      <c r="B268" s="26" t="s">
        <v>34</v>
      </c>
      <c r="C268" s="26" t="s">
        <v>511</v>
      </c>
      <c r="D268" s="25" t="s">
        <v>339</v>
      </c>
      <c r="E268" s="26" t="s">
        <v>112</v>
      </c>
      <c r="F268" s="1" t="s">
        <v>213</v>
      </c>
      <c r="G268" s="54" t="s">
        <v>122</v>
      </c>
      <c r="H268" s="1" t="s">
        <v>214</v>
      </c>
      <c r="K268" s="41" t="s">
        <v>214</v>
      </c>
      <c r="M268" s="32">
        <v>36.026996038068447</v>
      </c>
      <c r="N268" s="32">
        <v>13.148440434921351</v>
      </c>
      <c r="O268" s="32">
        <v>3.2019282117919778</v>
      </c>
      <c r="P268" s="32">
        <v>-18.900786723515299</v>
      </c>
      <c r="Q268" s="32">
        <v>10.508502229350951</v>
      </c>
    </row>
    <row r="269" spans="1:26" x14ac:dyDescent="0.25">
      <c r="A269" s="31" t="s">
        <v>665</v>
      </c>
      <c r="B269" s="26" t="s">
        <v>34</v>
      </c>
      <c r="C269" s="26" t="s">
        <v>511</v>
      </c>
      <c r="D269" s="25" t="s">
        <v>339</v>
      </c>
      <c r="E269" s="26" t="s">
        <v>112</v>
      </c>
      <c r="F269" s="1" t="s">
        <v>213</v>
      </c>
      <c r="G269" s="54" t="s">
        <v>122</v>
      </c>
      <c r="H269" s="1" t="s">
        <v>214</v>
      </c>
      <c r="K269" s="41" t="s">
        <v>214</v>
      </c>
      <c r="M269" s="32">
        <v>39.687554336658103</v>
      </c>
      <c r="N269" s="32">
        <v>14.522814413928749</v>
      </c>
      <c r="O269" s="32">
        <v>3.1866914815955991</v>
      </c>
      <c r="P269" s="32">
        <v>-18.818136621720548</v>
      </c>
      <c r="Q269" s="32">
        <v>11.164994605520249</v>
      </c>
    </row>
    <row r="270" spans="1:26" x14ac:dyDescent="0.25">
      <c r="A270" s="31" t="s">
        <v>666</v>
      </c>
      <c r="B270" s="26" t="s">
        <v>34</v>
      </c>
      <c r="C270" s="26" t="s">
        <v>511</v>
      </c>
      <c r="D270" s="25" t="s">
        <v>339</v>
      </c>
      <c r="E270" s="26" t="s">
        <v>112</v>
      </c>
      <c r="F270" s="1" t="s">
        <v>213</v>
      </c>
      <c r="G270" s="54" t="s">
        <v>122</v>
      </c>
      <c r="H270" s="1" t="s">
        <v>214</v>
      </c>
      <c r="K270" s="41" t="s">
        <v>214</v>
      </c>
      <c r="M270" s="32">
        <v>39.278049551774949</v>
      </c>
      <c r="N270" s="32">
        <v>14.1249616394035</v>
      </c>
      <c r="O270" s="32">
        <v>3.2651435236840172</v>
      </c>
      <c r="P270" s="32">
        <v>-18.285113408632949</v>
      </c>
      <c r="Q270" s="32">
        <v>11.129157884731651</v>
      </c>
    </row>
    <row r="271" spans="1:26" x14ac:dyDescent="0.25">
      <c r="A271" s="31" t="s">
        <v>667</v>
      </c>
      <c r="B271" s="26" t="s">
        <v>34</v>
      </c>
      <c r="C271" s="26" t="s">
        <v>511</v>
      </c>
      <c r="D271" s="25" t="s">
        <v>339</v>
      </c>
      <c r="E271" s="26" t="s">
        <v>112</v>
      </c>
      <c r="F271" s="1" t="s">
        <v>213</v>
      </c>
      <c r="G271" s="54" t="s">
        <v>122</v>
      </c>
      <c r="H271" s="1" t="s">
        <v>214</v>
      </c>
      <c r="K271" s="41" t="s">
        <v>214</v>
      </c>
      <c r="M271" s="32">
        <v>39.18080044322155</v>
      </c>
      <c r="N271" s="32">
        <v>13.994686273498949</v>
      </c>
      <c r="O271" s="32">
        <v>3.2510425595003576</v>
      </c>
      <c r="P271" s="32">
        <v>-17.77293221793585</v>
      </c>
      <c r="Q271" s="32">
        <v>12.3255316563843</v>
      </c>
    </row>
    <row r="272" spans="1:26" x14ac:dyDescent="0.25">
      <c r="A272" s="31" t="s">
        <v>668</v>
      </c>
      <c r="B272" s="26" t="s">
        <v>34</v>
      </c>
      <c r="C272" s="26" t="s">
        <v>511</v>
      </c>
      <c r="D272" s="25" t="s">
        <v>339</v>
      </c>
      <c r="E272" s="26" t="s">
        <v>112</v>
      </c>
      <c r="F272" s="1" t="s">
        <v>213</v>
      </c>
      <c r="G272" s="54" t="s">
        <v>122</v>
      </c>
      <c r="H272" s="1" t="s">
        <v>214</v>
      </c>
      <c r="K272" s="41" t="s">
        <v>214</v>
      </c>
      <c r="M272" s="32">
        <v>33.982482460201396</v>
      </c>
      <c r="N272" s="32">
        <v>12.074450266107499</v>
      </c>
      <c r="O272" s="32">
        <v>3.2865864034000065</v>
      </c>
      <c r="P272" s="32">
        <v>-18.553679587182998</v>
      </c>
      <c r="Q272" s="32">
        <v>10.164791879482749</v>
      </c>
    </row>
    <row r="273" spans="1:17" x14ac:dyDescent="0.25">
      <c r="A273" s="31" t="s">
        <v>669</v>
      </c>
      <c r="B273" s="26" t="s">
        <v>34</v>
      </c>
      <c r="C273" s="26" t="s">
        <v>511</v>
      </c>
      <c r="D273" s="25" t="s">
        <v>339</v>
      </c>
      <c r="E273" s="26" t="s">
        <v>112</v>
      </c>
      <c r="F273" s="1" t="s">
        <v>213</v>
      </c>
      <c r="G273" s="54" t="s">
        <v>122</v>
      </c>
      <c r="H273" s="1" t="s">
        <v>214</v>
      </c>
      <c r="K273" s="41" t="s">
        <v>214</v>
      </c>
      <c r="M273" s="32">
        <v>31.232514589297701</v>
      </c>
      <c r="N273" s="32">
        <v>10.82614782287855</v>
      </c>
      <c r="O273" s="32">
        <v>3.3427467210389712</v>
      </c>
      <c r="P273" s="32">
        <v>-17.8414760170071</v>
      </c>
      <c r="Q273" s="32">
        <v>11.529426361177549</v>
      </c>
    </row>
    <row r="274" spans="1:17" x14ac:dyDescent="0.25">
      <c r="A274" s="31" t="s">
        <v>670</v>
      </c>
      <c r="B274" s="26" t="s">
        <v>34</v>
      </c>
      <c r="C274" s="26" t="s">
        <v>511</v>
      </c>
      <c r="D274" s="25" t="s">
        <v>339</v>
      </c>
      <c r="E274" s="26" t="s">
        <v>112</v>
      </c>
      <c r="F274" s="1" t="s">
        <v>213</v>
      </c>
      <c r="G274" s="54" t="s">
        <v>122</v>
      </c>
      <c r="H274" s="1" t="s">
        <v>214</v>
      </c>
      <c r="K274" s="41" t="s">
        <v>214</v>
      </c>
      <c r="M274" s="32">
        <v>28.887331615062351</v>
      </c>
      <c r="N274" s="32">
        <v>10.305840248351799</v>
      </c>
      <c r="O274" s="32">
        <v>3.337820143660494</v>
      </c>
      <c r="P274" s="32">
        <v>-18.045992154547598</v>
      </c>
      <c r="Q274" s="32">
        <v>11.490079903837</v>
      </c>
    </row>
    <row r="275" spans="1:17" x14ac:dyDescent="0.25">
      <c r="A275" s="31" t="s">
        <v>671</v>
      </c>
      <c r="B275" s="26" t="s">
        <v>34</v>
      </c>
      <c r="C275" s="26" t="s">
        <v>511</v>
      </c>
      <c r="D275" s="25" t="s">
        <v>339</v>
      </c>
      <c r="E275" s="26" t="s">
        <v>112</v>
      </c>
      <c r="F275" s="1" t="s">
        <v>213</v>
      </c>
      <c r="G275" s="54" t="s">
        <v>122</v>
      </c>
      <c r="H275" s="1" t="s">
        <v>214</v>
      </c>
      <c r="K275" s="41" t="s">
        <v>214</v>
      </c>
      <c r="M275" s="32">
        <v>33.642936762328446</v>
      </c>
      <c r="N275" s="32">
        <v>12.21471865881885</v>
      </c>
      <c r="O275" s="32">
        <v>3.2241131692412068</v>
      </c>
      <c r="P275" s="32">
        <v>-18.402034322722599</v>
      </c>
      <c r="Q275" s="32">
        <v>10.759918305752301</v>
      </c>
    </row>
    <row r="276" spans="1:17" x14ac:dyDescent="0.25">
      <c r="A276" s="31" t="s">
        <v>672</v>
      </c>
      <c r="B276" s="26" t="s">
        <v>34</v>
      </c>
      <c r="C276" s="26" t="s">
        <v>511</v>
      </c>
      <c r="D276" s="25" t="s">
        <v>339</v>
      </c>
      <c r="E276" s="26" t="s">
        <v>112</v>
      </c>
      <c r="F276" s="1" t="s">
        <v>213</v>
      </c>
      <c r="G276" s="54" t="s">
        <v>122</v>
      </c>
      <c r="H276" s="1" t="s">
        <v>214</v>
      </c>
      <c r="K276" s="41" t="s">
        <v>214</v>
      </c>
      <c r="M276" s="35">
        <v>33.568358280417556</v>
      </c>
      <c r="N276" s="35">
        <v>12.36820393818115</v>
      </c>
      <c r="O276" s="35">
        <v>3.1601543019453668</v>
      </c>
      <c r="P276" s="35">
        <v>-18.0299901188116</v>
      </c>
      <c r="Q276" s="35">
        <v>10.301785634623549</v>
      </c>
    </row>
    <row r="277" spans="1:17" x14ac:dyDescent="0.25">
      <c r="A277" s="31" t="s">
        <v>673</v>
      </c>
      <c r="B277" s="26" t="s">
        <v>34</v>
      </c>
      <c r="C277" s="26" t="s">
        <v>511</v>
      </c>
      <c r="D277" s="25" t="s">
        <v>339</v>
      </c>
      <c r="E277" s="26" t="s">
        <v>112</v>
      </c>
      <c r="F277" s="1" t="s">
        <v>213</v>
      </c>
      <c r="G277" s="54" t="s">
        <v>122</v>
      </c>
      <c r="H277" s="1" t="s">
        <v>214</v>
      </c>
      <c r="K277" s="41" t="s">
        <v>214</v>
      </c>
      <c r="M277" s="32">
        <v>41.769320644764399</v>
      </c>
      <c r="N277" s="32">
        <v>15.298425277654751</v>
      </c>
      <c r="O277" s="32">
        <v>3.158260416670331</v>
      </c>
      <c r="P277" s="32">
        <v>-18.144892946952499</v>
      </c>
      <c r="Q277" s="32">
        <v>10.227097343470799</v>
      </c>
    </row>
    <row r="278" spans="1:17" x14ac:dyDescent="0.25">
      <c r="A278" s="31" t="s">
        <v>674</v>
      </c>
      <c r="B278" s="26" t="s">
        <v>34</v>
      </c>
      <c r="C278" s="26" t="s">
        <v>511</v>
      </c>
      <c r="D278" s="25" t="s">
        <v>339</v>
      </c>
      <c r="E278" s="26" t="s">
        <v>112</v>
      </c>
      <c r="F278" s="1" t="s">
        <v>213</v>
      </c>
      <c r="G278" s="54" t="s">
        <v>122</v>
      </c>
      <c r="H278" s="1" t="s">
        <v>214</v>
      </c>
      <c r="K278" s="41" t="s">
        <v>214</v>
      </c>
      <c r="M278" s="32">
        <v>40.013862208530597</v>
      </c>
      <c r="N278" s="32">
        <v>14.42822244866475</v>
      </c>
      <c r="O278" s="32">
        <v>3.2259431574043145</v>
      </c>
      <c r="P278" s="32">
        <v>-16.367232661305849</v>
      </c>
      <c r="Q278" s="32">
        <v>12.269633825271001</v>
      </c>
    </row>
    <row r="279" spans="1:17" x14ac:dyDescent="0.25">
      <c r="A279" t="s">
        <v>325</v>
      </c>
      <c r="B279" t="s">
        <v>34</v>
      </c>
      <c r="C279" t="s">
        <v>317</v>
      </c>
      <c r="D279" s="25" t="s">
        <v>339</v>
      </c>
      <c r="E279" t="s">
        <v>112</v>
      </c>
      <c r="F279" s="1" t="s">
        <v>213</v>
      </c>
      <c r="G279" s="1" t="s">
        <v>222</v>
      </c>
      <c r="H279" s="1" t="s">
        <v>223</v>
      </c>
      <c r="I279" s="1" t="s">
        <v>326</v>
      </c>
      <c r="J279" s="3">
        <v>11</v>
      </c>
      <c r="K279" s="41">
        <v>10</v>
      </c>
      <c r="L279" s="9">
        <v>3.03</v>
      </c>
      <c r="M279" s="9">
        <v>29.73</v>
      </c>
      <c r="N279" s="9">
        <v>10.67</v>
      </c>
      <c r="O279" s="9">
        <v>3.25</v>
      </c>
      <c r="P279" s="9">
        <v>-18.12</v>
      </c>
      <c r="Q279" s="9">
        <v>10.99</v>
      </c>
    </row>
    <row r="280" spans="1:17" x14ac:dyDescent="0.25">
      <c r="A280" t="s">
        <v>325</v>
      </c>
      <c r="B280" t="s">
        <v>34</v>
      </c>
      <c r="C280" t="s">
        <v>454</v>
      </c>
      <c r="D280" s="25" t="s">
        <v>339</v>
      </c>
      <c r="E280" t="s">
        <v>112</v>
      </c>
      <c r="F280" s="1" t="s">
        <v>213</v>
      </c>
      <c r="G280" s="1" t="s">
        <v>222</v>
      </c>
      <c r="H280" s="1" t="s">
        <v>223</v>
      </c>
      <c r="I280" s="1" t="s">
        <v>462</v>
      </c>
      <c r="J280" s="3">
        <v>11</v>
      </c>
      <c r="K280" s="41">
        <v>10</v>
      </c>
      <c r="L280" s="9">
        <v>3.0336247992453251</v>
      </c>
      <c r="M280" s="9">
        <v>29.73</v>
      </c>
      <c r="N280" s="9">
        <v>10.67</v>
      </c>
      <c r="O280" s="9">
        <v>3.25</v>
      </c>
      <c r="P280" s="9">
        <v>-18.12</v>
      </c>
      <c r="Q280" s="9">
        <v>10.99</v>
      </c>
    </row>
    <row r="281" spans="1:17" x14ac:dyDescent="0.25">
      <c r="A281" t="s">
        <v>327</v>
      </c>
      <c r="B281" t="s">
        <v>34</v>
      </c>
      <c r="C281" t="s">
        <v>317</v>
      </c>
      <c r="D281" s="25" t="s">
        <v>339</v>
      </c>
      <c r="E281" t="s">
        <v>112</v>
      </c>
      <c r="F281" s="1" t="s">
        <v>213</v>
      </c>
      <c r="G281" s="1" t="s">
        <v>222</v>
      </c>
      <c r="H281" s="1" t="s">
        <v>223</v>
      </c>
      <c r="I281" s="1" t="s">
        <v>328</v>
      </c>
      <c r="J281" s="3">
        <v>7</v>
      </c>
      <c r="K281" s="41">
        <v>5</v>
      </c>
      <c r="L281" s="9">
        <v>1.37</v>
      </c>
      <c r="M281" s="9">
        <v>38.72</v>
      </c>
      <c r="N281" s="9">
        <v>13.82</v>
      </c>
      <c r="O281" s="9">
        <v>3.27</v>
      </c>
      <c r="P281" s="9">
        <v>-17.25</v>
      </c>
      <c r="Q281" s="9">
        <v>12.06</v>
      </c>
    </row>
    <row r="282" spans="1:17" x14ac:dyDescent="0.25">
      <c r="A282" t="s">
        <v>327</v>
      </c>
      <c r="B282" t="s">
        <v>34</v>
      </c>
      <c r="C282" t="s">
        <v>454</v>
      </c>
      <c r="D282" s="25" t="s">
        <v>339</v>
      </c>
      <c r="E282" t="s">
        <v>112</v>
      </c>
      <c r="F282" s="1" t="s">
        <v>213</v>
      </c>
      <c r="G282" s="1" t="s">
        <v>222</v>
      </c>
      <c r="H282" s="1" t="s">
        <v>223</v>
      </c>
      <c r="I282" s="1" t="s">
        <v>458</v>
      </c>
      <c r="J282" s="3">
        <v>7</v>
      </c>
      <c r="K282" s="41">
        <v>5</v>
      </c>
      <c r="L282" s="9">
        <v>2.2391715065424518</v>
      </c>
      <c r="M282" s="9">
        <v>38.72</v>
      </c>
      <c r="N282" s="9">
        <v>13.82</v>
      </c>
      <c r="O282" s="9">
        <v>3.27</v>
      </c>
      <c r="P282" s="9">
        <v>-17.25</v>
      </c>
      <c r="Q282" s="9">
        <v>12.06</v>
      </c>
    </row>
    <row r="283" spans="1:17" x14ac:dyDescent="0.25">
      <c r="A283" t="s">
        <v>323</v>
      </c>
      <c r="B283" t="s">
        <v>34</v>
      </c>
      <c r="C283" t="s">
        <v>317</v>
      </c>
      <c r="D283" s="25" t="s">
        <v>339</v>
      </c>
      <c r="E283" t="s">
        <v>112</v>
      </c>
      <c r="F283" s="1" t="s">
        <v>213</v>
      </c>
      <c r="G283" s="1" t="s">
        <v>222</v>
      </c>
      <c r="H283" s="1" t="s">
        <v>223</v>
      </c>
      <c r="I283" s="1" t="s">
        <v>324</v>
      </c>
      <c r="J283" s="3">
        <v>0.5</v>
      </c>
      <c r="K283" s="41">
        <v>1</v>
      </c>
      <c r="L283" s="9">
        <v>2.52</v>
      </c>
      <c r="M283" s="9">
        <v>22.74</v>
      </c>
      <c r="N283" s="9">
        <v>8.19</v>
      </c>
      <c r="O283" s="9">
        <v>3.24</v>
      </c>
      <c r="P283" s="9">
        <v>-18.98</v>
      </c>
      <c r="Q283" s="9">
        <v>11.81</v>
      </c>
    </row>
    <row r="284" spans="1:17" x14ac:dyDescent="0.25">
      <c r="A284" t="s">
        <v>323</v>
      </c>
      <c r="B284" t="s">
        <v>34</v>
      </c>
      <c r="C284" t="s">
        <v>454</v>
      </c>
      <c r="D284" s="25" t="s">
        <v>339</v>
      </c>
      <c r="E284" t="s">
        <v>112</v>
      </c>
      <c r="F284" s="1" t="s">
        <v>352</v>
      </c>
      <c r="G284" s="1" t="s">
        <v>222</v>
      </c>
      <c r="H284" s="1" t="s">
        <v>223</v>
      </c>
      <c r="I284" s="1" t="s">
        <v>459</v>
      </c>
      <c r="J284" s="3">
        <v>0.4</v>
      </c>
      <c r="K284" s="41">
        <v>1</v>
      </c>
      <c r="L284" s="9">
        <v>2.5245258338783758</v>
      </c>
      <c r="M284" s="9">
        <v>22.74</v>
      </c>
      <c r="N284" s="9">
        <v>8.19</v>
      </c>
      <c r="O284" s="9">
        <v>3.15</v>
      </c>
      <c r="P284" s="9">
        <v>-18.98</v>
      </c>
      <c r="Q284" s="9">
        <v>11.81</v>
      </c>
    </row>
    <row r="285" spans="1:17" x14ac:dyDescent="0.25">
      <c r="A285" t="s">
        <v>316</v>
      </c>
      <c r="B285" t="s">
        <v>34</v>
      </c>
      <c r="C285" t="s">
        <v>317</v>
      </c>
      <c r="D285" s="25" t="s">
        <v>339</v>
      </c>
      <c r="E285" t="s">
        <v>112</v>
      </c>
      <c r="F285" s="1" t="s">
        <v>213</v>
      </c>
      <c r="G285" s="1" t="s">
        <v>222</v>
      </c>
      <c r="H285" s="1" t="s">
        <v>223</v>
      </c>
      <c r="I285" s="1" t="s">
        <v>318</v>
      </c>
      <c r="J285" s="3">
        <v>8</v>
      </c>
      <c r="K285" s="41">
        <v>5</v>
      </c>
      <c r="L285" s="9">
        <v>3.69</v>
      </c>
      <c r="M285" s="9">
        <v>26.32</v>
      </c>
      <c r="N285" s="9">
        <v>9.75</v>
      </c>
      <c r="O285" s="9">
        <v>3.15</v>
      </c>
      <c r="P285" s="9">
        <v>-17.54</v>
      </c>
      <c r="Q285" s="9">
        <v>10.74</v>
      </c>
    </row>
    <row r="286" spans="1:17" x14ac:dyDescent="0.25">
      <c r="A286" t="s">
        <v>316</v>
      </c>
      <c r="B286" t="s">
        <v>34</v>
      </c>
      <c r="C286" t="s">
        <v>454</v>
      </c>
      <c r="D286" s="25" t="s">
        <v>339</v>
      </c>
      <c r="E286" t="s">
        <v>112</v>
      </c>
      <c r="F286" s="1" t="s">
        <v>213</v>
      </c>
      <c r="G286" s="1" t="s">
        <v>222</v>
      </c>
      <c r="H286" s="1" t="s">
        <v>223</v>
      </c>
      <c r="I286" s="1" t="s">
        <v>460</v>
      </c>
      <c r="J286" s="3">
        <v>8</v>
      </c>
      <c r="K286" s="41">
        <v>5</v>
      </c>
      <c r="L286" s="9">
        <v>3.6854621479369096</v>
      </c>
      <c r="M286" s="9">
        <v>26.32</v>
      </c>
      <c r="N286" s="9">
        <v>9.75</v>
      </c>
      <c r="O286" s="9">
        <v>3.15</v>
      </c>
      <c r="P286" s="9">
        <v>-17.54</v>
      </c>
      <c r="Q286" s="9">
        <v>10.74</v>
      </c>
    </row>
    <row r="287" spans="1:17" x14ac:dyDescent="0.25">
      <c r="A287" t="s">
        <v>321</v>
      </c>
      <c r="B287" t="s">
        <v>34</v>
      </c>
      <c r="C287" t="s">
        <v>317</v>
      </c>
      <c r="D287" s="25" t="s">
        <v>339</v>
      </c>
      <c r="E287" t="s">
        <v>112</v>
      </c>
      <c r="F287" s="1" t="s">
        <v>213</v>
      </c>
      <c r="G287" s="1" t="s">
        <v>222</v>
      </c>
      <c r="H287" s="1" t="s">
        <v>223</v>
      </c>
      <c r="I287" s="1" t="s">
        <v>322</v>
      </c>
      <c r="J287" s="3">
        <v>6.5</v>
      </c>
      <c r="K287" s="41">
        <v>5</v>
      </c>
      <c r="L287" s="9">
        <v>1.66</v>
      </c>
      <c r="M287" s="9">
        <v>25.11</v>
      </c>
      <c r="N287" s="9">
        <v>9.27</v>
      </c>
      <c r="O287" s="9">
        <v>3.16</v>
      </c>
      <c r="P287" s="9">
        <v>-18.27</v>
      </c>
      <c r="Q287" s="9">
        <v>9.19</v>
      </c>
    </row>
    <row r="288" spans="1:17" x14ac:dyDescent="0.25">
      <c r="A288" t="s">
        <v>321</v>
      </c>
      <c r="B288" t="s">
        <v>34</v>
      </c>
      <c r="C288" t="s">
        <v>454</v>
      </c>
      <c r="D288" s="25" t="s">
        <v>339</v>
      </c>
      <c r="E288" t="s">
        <v>112</v>
      </c>
      <c r="F288" s="1" t="s">
        <v>213</v>
      </c>
      <c r="G288" s="1" t="s">
        <v>222</v>
      </c>
      <c r="H288" s="1" t="s">
        <v>223</v>
      </c>
      <c r="I288" s="1" t="s">
        <v>461</v>
      </c>
      <c r="J288" s="3">
        <v>6.5</v>
      </c>
      <c r="K288" s="41">
        <v>5</v>
      </c>
      <c r="L288" s="9">
        <v>1.6645426409009574</v>
      </c>
      <c r="M288" s="9">
        <v>25.11</v>
      </c>
      <c r="N288" s="9">
        <v>9.27</v>
      </c>
      <c r="O288" s="9">
        <v>3.16</v>
      </c>
      <c r="P288" s="9">
        <v>-18.27</v>
      </c>
      <c r="Q288" s="9">
        <v>9.19</v>
      </c>
    </row>
    <row r="289" spans="1:17" x14ac:dyDescent="0.25">
      <c r="A289" t="s">
        <v>463</v>
      </c>
      <c r="B289" t="s">
        <v>34</v>
      </c>
      <c r="C289" t="s">
        <v>454</v>
      </c>
      <c r="D289" s="25" t="s">
        <v>339</v>
      </c>
      <c r="E289" t="s">
        <v>112</v>
      </c>
      <c r="F289" s="1" t="s">
        <v>213</v>
      </c>
      <c r="G289" s="1" t="s">
        <v>222</v>
      </c>
      <c r="H289" s="1" t="s">
        <v>223</v>
      </c>
      <c r="I289" s="1" t="s">
        <v>464</v>
      </c>
      <c r="J289" s="3">
        <v>3.5</v>
      </c>
      <c r="K289" s="41">
        <v>3</v>
      </c>
      <c r="L289" s="9">
        <v>6.8428705842100772</v>
      </c>
      <c r="M289" s="9">
        <v>30.41062846662205</v>
      </c>
      <c r="N289" s="9">
        <v>11.193595487151399</v>
      </c>
      <c r="O289" s="9">
        <v>3.16319750018598</v>
      </c>
      <c r="P289" s="9">
        <v>-17.699128752630799</v>
      </c>
      <c r="Q289" s="9">
        <v>9.9582510555918304</v>
      </c>
    </row>
    <row r="290" spans="1:17" x14ac:dyDescent="0.25">
      <c r="A290" t="s">
        <v>465</v>
      </c>
      <c r="B290" t="s">
        <v>34</v>
      </c>
      <c r="C290" t="s">
        <v>454</v>
      </c>
      <c r="D290" s="25" t="s">
        <v>339</v>
      </c>
      <c r="E290" t="s">
        <v>112</v>
      </c>
      <c r="F290" s="1" t="s">
        <v>213</v>
      </c>
      <c r="G290" s="1" t="s">
        <v>222</v>
      </c>
      <c r="H290" s="1" t="s">
        <v>223</v>
      </c>
      <c r="I290" s="1" t="s">
        <v>466</v>
      </c>
      <c r="J290" s="3">
        <v>12</v>
      </c>
      <c r="K290" s="41">
        <v>15</v>
      </c>
      <c r="L290" s="9">
        <v>4.7118854437216999</v>
      </c>
      <c r="M290" s="9">
        <v>29.703953172178103</v>
      </c>
      <c r="N290" s="9">
        <v>10.947848797882902</v>
      </c>
      <c r="O290" s="9">
        <v>3.1592197609457586</v>
      </c>
      <c r="P290" s="9">
        <v>-17.5111709718553</v>
      </c>
      <c r="Q290" s="9">
        <v>14.0294630027536</v>
      </c>
    </row>
    <row r="291" spans="1:17" x14ac:dyDescent="0.25">
      <c r="A291" t="s">
        <v>319</v>
      </c>
      <c r="B291" t="s">
        <v>34</v>
      </c>
      <c r="C291" t="s">
        <v>317</v>
      </c>
      <c r="D291" s="25" t="s">
        <v>339</v>
      </c>
      <c r="E291" t="s">
        <v>112</v>
      </c>
      <c r="F291" s="1" t="s">
        <v>213</v>
      </c>
      <c r="G291" s="1" t="s">
        <v>222</v>
      </c>
      <c r="H291" s="1" t="s">
        <v>223</v>
      </c>
      <c r="I291" s="1" t="s">
        <v>320</v>
      </c>
      <c r="J291" s="3">
        <v>3</v>
      </c>
      <c r="K291" s="41">
        <v>3</v>
      </c>
      <c r="L291" s="9">
        <v>2.82</v>
      </c>
      <c r="M291" s="9">
        <v>19.46</v>
      </c>
      <c r="N291" s="9">
        <v>6.97</v>
      </c>
      <c r="O291" s="9">
        <v>3.26</v>
      </c>
      <c r="P291" s="9">
        <v>-17</v>
      </c>
      <c r="Q291" s="9">
        <v>12.71</v>
      </c>
    </row>
    <row r="292" spans="1:17" x14ac:dyDescent="0.25">
      <c r="A292" t="s">
        <v>319</v>
      </c>
      <c r="B292" t="s">
        <v>34</v>
      </c>
      <c r="C292" t="s">
        <v>454</v>
      </c>
      <c r="D292" s="25" t="s">
        <v>339</v>
      </c>
      <c r="E292" t="s">
        <v>112</v>
      </c>
      <c r="F292" s="1" t="s">
        <v>352</v>
      </c>
      <c r="G292" s="1" t="s">
        <v>222</v>
      </c>
      <c r="H292" s="1" t="s">
        <v>223</v>
      </c>
      <c r="I292" s="1" t="s">
        <v>455</v>
      </c>
      <c r="J292" s="3">
        <v>3</v>
      </c>
      <c r="K292" s="41">
        <v>3</v>
      </c>
      <c r="L292" s="9">
        <v>2.823589809407649</v>
      </c>
      <c r="M292" s="9">
        <v>19.46</v>
      </c>
      <c r="N292" s="9">
        <v>6.97</v>
      </c>
      <c r="O292" s="9">
        <v>3.26</v>
      </c>
      <c r="P292" s="9">
        <v>-17</v>
      </c>
      <c r="Q292" s="9">
        <v>12.71</v>
      </c>
    </row>
    <row r="293" spans="1:17" x14ac:dyDescent="0.25">
      <c r="A293" t="s">
        <v>453</v>
      </c>
      <c r="B293" t="s">
        <v>34</v>
      </c>
      <c r="C293" t="s">
        <v>454</v>
      </c>
      <c r="D293" s="25" t="s">
        <v>339</v>
      </c>
      <c r="E293" t="s">
        <v>112</v>
      </c>
      <c r="F293" s="1" t="s">
        <v>352</v>
      </c>
      <c r="G293" s="1" t="s">
        <v>222</v>
      </c>
      <c r="H293" s="1" t="s">
        <v>223</v>
      </c>
      <c r="I293" s="1" t="s">
        <v>455</v>
      </c>
      <c r="J293" s="3">
        <v>8</v>
      </c>
      <c r="K293" s="41">
        <v>10</v>
      </c>
      <c r="L293" s="9">
        <v>3.2040403491861413</v>
      </c>
      <c r="M293" s="9">
        <v>38.104787738711494</v>
      </c>
      <c r="N293" s="9">
        <v>13.7638705272485</v>
      </c>
      <c r="O293" s="9">
        <v>3.1942435056199669</v>
      </c>
      <c r="P293" s="9">
        <v>-17.164763668050803</v>
      </c>
      <c r="Q293" s="9">
        <v>13.35705548609025</v>
      </c>
    </row>
    <row r="294" spans="1:17" x14ac:dyDescent="0.25">
      <c r="A294" t="s">
        <v>467</v>
      </c>
      <c r="B294" t="s">
        <v>34</v>
      </c>
      <c r="C294" t="s">
        <v>454</v>
      </c>
      <c r="D294" s="25" t="s">
        <v>339</v>
      </c>
      <c r="E294" t="s">
        <v>112</v>
      </c>
      <c r="F294" s="1" t="s">
        <v>213</v>
      </c>
      <c r="G294" s="1" t="s">
        <v>222</v>
      </c>
      <c r="H294" s="1" t="s">
        <v>223</v>
      </c>
      <c r="I294" s="1" t="s">
        <v>468</v>
      </c>
      <c r="J294" s="3">
        <v>2</v>
      </c>
      <c r="K294" s="41">
        <v>3</v>
      </c>
      <c r="L294" s="9">
        <v>3.1069858329261626</v>
      </c>
      <c r="M294" s="9">
        <v>37.776677395975149</v>
      </c>
      <c r="N294" s="9">
        <v>13.752433697461599</v>
      </c>
      <c r="O294" s="9">
        <v>3.2288685440363301</v>
      </c>
      <c r="P294" s="9">
        <v>-19.196122059217402</v>
      </c>
      <c r="Q294" s="9">
        <v>9.9897917733050399</v>
      </c>
    </row>
    <row r="295" spans="1:17" x14ac:dyDescent="0.25">
      <c r="A295" t="s">
        <v>456</v>
      </c>
      <c r="B295" t="s">
        <v>34</v>
      </c>
      <c r="C295" t="s">
        <v>454</v>
      </c>
      <c r="D295" s="25" t="s">
        <v>339</v>
      </c>
      <c r="E295" t="s">
        <v>112</v>
      </c>
      <c r="F295" s="1" t="s">
        <v>213</v>
      </c>
      <c r="G295" s="1" t="s">
        <v>222</v>
      </c>
      <c r="H295" s="1" t="s">
        <v>223</v>
      </c>
      <c r="I295" s="1" t="s">
        <v>457</v>
      </c>
      <c r="J295" s="3">
        <v>14</v>
      </c>
      <c r="K295" s="41">
        <v>15</v>
      </c>
      <c r="L295" s="9">
        <v>3.1964372295149999</v>
      </c>
      <c r="M295" s="9">
        <v>32.265110926633</v>
      </c>
      <c r="N295" s="9">
        <v>11.247777778680302</v>
      </c>
      <c r="O295" s="9">
        <v>3.3173144623190178</v>
      </c>
      <c r="P295" s="9">
        <v>-17.4524282880434</v>
      </c>
      <c r="Q295" s="9">
        <v>10.53940984053045</v>
      </c>
    </row>
    <row r="296" spans="1:17" x14ac:dyDescent="0.25">
      <c r="A296" t="s">
        <v>510</v>
      </c>
      <c r="B296" t="s">
        <v>34</v>
      </c>
      <c r="C296" t="s">
        <v>511</v>
      </c>
      <c r="D296" s="25" t="s">
        <v>339</v>
      </c>
      <c r="E296" t="s">
        <v>112</v>
      </c>
      <c r="F296" s="1" t="s">
        <v>213</v>
      </c>
      <c r="G296" s="1" t="s">
        <v>222</v>
      </c>
      <c r="H296" s="1" t="s">
        <v>223</v>
      </c>
      <c r="I296" s="1" t="s">
        <v>470</v>
      </c>
      <c r="J296" s="3">
        <v>8.5</v>
      </c>
      <c r="K296" s="41">
        <v>10</v>
      </c>
      <c r="L296" s="9">
        <v>4.5377297335178159</v>
      </c>
      <c r="M296" s="9">
        <v>33.959301179099896</v>
      </c>
      <c r="N296" s="9">
        <v>12.2867730999192</v>
      </c>
      <c r="O296" s="9">
        <v>3.2021407633918244</v>
      </c>
      <c r="P296" s="9">
        <v>-17.63395186725155</v>
      </c>
      <c r="Q296" s="9">
        <v>11.365960857530698</v>
      </c>
    </row>
    <row r="297" spans="1:17" x14ac:dyDescent="0.25">
      <c r="A297" s="36" t="s">
        <v>675</v>
      </c>
      <c r="B297" s="1" t="s">
        <v>28</v>
      </c>
      <c r="C297" t="s">
        <v>676</v>
      </c>
      <c r="D297" s="25" t="s">
        <v>580</v>
      </c>
      <c r="E297" t="s">
        <v>212</v>
      </c>
      <c r="G297" s="1" t="s">
        <v>122</v>
      </c>
      <c r="H297" s="1" t="s">
        <v>214</v>
      </c>
      <c r="I297" s="39" t="s">
        <v>677</v>
      </c>
      <c r="K297" s="38" t="s">
        <v>214</v>
      </c>
      <c r="L297" s="37"/>
      <c r="M297" s="37"/>
      <c r="N297" s="37"/>
      <c r="O297" s="39">
        <v>3.3</v>
      </c>
      <c r="P297" s="40">
        <v>-19</v>
      </c>
      <c r="Q297" s="40">
        <v>11.1</v>
      </c>
    </row>
    <row r="298" spans="1:17" x14ac:dyDescent="0.25">
      <c r="A298" s="36" t="s">
        <v>678</v>
      </c>
      <c r="B298" s="1" t="s">
        <v>28</v>
      </c>
      <c r="C298" t="s">
        <v>676</v>
      </c>
      <c r="D298" s="25" t="s">
        <v>580</v>
      </c>
      <c r="E298" t="s">
        <v>212</v>
      </c>
      <c r="G298" s="1" t="s">
        <v>122</v>
      </c>
      <c r="H298" s="1" t="s">
        <v>214</v>
      </c>
      <c r="I298" s="39" t="s">
        <v>679</v>
      </c>
      <c r="K298" s="38" t="s">
        <v>214</v>
      </c>
      <c r="L298" s="37"/>
      <c r="M298" s="37"/>
      <c r="N298" s="37"/>
      <c r="O298" s="39">
        <v>3.3</v>
      </c>
      <c r="P298" s="40">
        <v>-19.100000000000001</v>
      </c>
      <c r="Q298" s="40">
        <v>10.8</v>
      </c>
    </row>
    <row r="299" spans="1:17" x14ac:dyDescent="0.25">
      <c r="A299" s="36" t="s">
        <v>680</v>
      </c>
      <c r="B299" s="1" t="s">
        <v>28</v>
      </c>
      <c r="C299" t="s">
        <v>676</v>
      </c>
      <c r="D299" s="25" t="s">
        <v>580</v>
      </c>
      <c r="E299" t="s">
        <v>212</v>
      </c>
      <c r="G299" s="1" t="s">
        <v>122</v>
      </c>
      <c r="H299" s="1" t="s">
        <v>214</v>
      </c>
      <c r="I299" s="1" t="s">
        <v>681</v>
      </c>
      <c r="K299" s="38" t="s">
        <v>214</v>
      </c>
      <c r="L299" s="37"/>
      <c r="M299" s="37"/>
      <c r="N299" s="37"/>
      <c r="O299" s="39">
        <v>3.4</v>
      </c>
      <c r="P299" s="40">
        <v>-19.100000000000001</v>
      </c>
      <c r="Q299" s="40">
        <v>10.4</v>
      </c>
    </row>
    <row r="300" spans="1:17" x14ac:dyDescent="0.25">
      <c r="A300" s="36" t="s">
        <v>682</v>
      </c>
      <c r="B300" s="1" t="s">
        <v>28</v>
      </c>
      <c r="C300" t="s">
        <v>676</v>
      </c>
      <c r="D300" s="25" t="s">
        <v>580</v>
      </c>
      <c r="E300" t="s">
        <v>212</v>
      </c>
      <c r="G300" s="1" t="s">
        <v>122</v>
      </c>
      <c r="H300" s="1" t="s">
        <v>214</v>
      </c>
      <c r="I300" s="39" t="s">
        <v>683</v>
      </c>
      <c r="K300" s="38" t="s">
        <v>214</v>
      </c>
      <c r="L300" s="37"/>
      <c r="M300" s="37"/>
      <c r="N300" s="37"/>
      <c r="O300" s="39">
        <v>3.2</v>
      </c>
      <c r="P300" s="40">
        <v>-19.2</v>
      </c>
      <c r="Q300" s="40">
        <v>11.6</v>
      </c>
    </row>
    <row r="301" spans="1:17" x14ac:dyDescent="0.25">
      <c r="A301" s="36" t="s">
        <v>684</v>
      </c>
      <c r="B301" s="1" t="s">
        <v>28</v>
      </c>
      <c r="C301" t="s">
        <v>676</v>
      </c>
      <c r="D301" s="25" t="s">
        <v>580</v>
      </c>
      <c r="E301" t="s">
        <v>212</v>
      </c>
      <c r="G301" s="1" t="s">
        <v>122</v>
      </c>
      <c r="H301" s="1" t="s">
        <v>214</v>
      </c>
      <c r="I301" s="39" t="s">
        <v>685</v>
      </c>
      <c r="K301" s="38" t="s">
        <v>214</v>
      </c>
      <c r="L301" s="37"/>
      <c r="M301" s="37"/>
      <c r="N301" s="37"/>
      <c r="O301" s="39">
        <v>3.2</v>
      </c>
      <c r="P301" s="40">
        <v>-18.8</v>
      </c>
      <c r="Q301" s="40">
        <v>11.4</v>
      </c>
    </row>
    <row r="302" spans="1:17" x14ac:dyDescent="0.25">
      <c r="A302" s="36" t="s">
        <v>686</v>
      </c>
      <c r="B302" s="1" t="s">
        <v>28</v>
      </c>
      <c r="C302" t="s">
        <v>676</v>
      </c>
      <c r="D302" s="25" t="s">
        <v>580</v>
      </c>
      <c r="E302" t="s">
        <v>212</v>
      </c>
      <c r="G302" s="1" t="s">
        <v>116</v>
      </c>
      <c r="H302" s="1" t="s">
        <v>214</v>
      </c>
      <c r="I302" s="39" t="s">
        <v>679</v>
      </c>
      <c r="K302" s="38" t="s">
        <v>214</v>
      </c>
      <c r="L302" s="37"/>
      <c r="M302" s="37"/>
      <c r="N302" s="37"/>
      <c r="O302" s="39">
        <v>3.4</v>
      </c>
      <c r="P302" s="40">
        <v>-19.5</v>
      </c>
      <c r="Q302" s="40">
        <v>10.7</v>
      </c>
    </row>
    <row r="303" spans="1:17" x14ac:dyDescent="0.25">
      <c r="A303" s="36" t="s">
        <v>687</v>
      </c>
      <c r="B303" s="1" t="s">
        <v>28</v>
      </c>
      <c r="C303" t="s">
        <v>676</v>
      </c>
      <c r="D303" s="25" t="s">
        <v>580</v>
      </c>
      <c r="E303" t="s">
        <v>212</v>
      </c>
      <c r="G303" s="1" t="s">
        <v>116</v>
      </c>
      <c r="H303" s="1" t="s">
        <v>214</v>
      </c>
      <c r="I303" s="39" t="s">
        <v>685</v>
      </c>
      <c r="K303" s="38" t="s">
        <v>214</v>
      </c>
      <c r="L303" s="37"/>
      <c r="M303" s="37"/>
      <c r="N303" s="37"/>
      <c r="O303" s="39">
        <v>3.2</v>
      </c>
      <c r="P303" s="40">
        <v>-18.8</v>
      </c>
      <c r="Q303" s="40">
        <v>11</v>
      </c>
    </row>
    <row r="304" spans="1:17" x14ac:dyDescent="0.25">
      <c r="A304" s="36" t="s">
        <v>688</v>
      </c>
      <c r="B304" s="1" t="s">
        <v>28</v>
      </c>
      <c r="C304" t="s">
        <v>676</v>
      </c>
      <c r="D304" s="25" t="s">
        <v>580</v>
      </c>
      <c r="E304" t="s">
        <v>212</v>
      </c>
      <c r="G304" s="1" t="s">
        <v>116</v>
      </c>
      <c r="H304" s="1" t="s">
        <v>214</v>
      </c>
      <c r="I304" s="39" t="s">
        <v>689</v>
      </c>
      <c r="K304" s="38" t="s">
        <v>214</v>
      </c>
      <c r="L304" s="37"/>
      <c r="M304" s="37"/>
      <c r="N304" s="37"/>
      <c r="O304" s="39">
        <v>3.3</v>
      </c>
      <c r="P304" s="40">
        <v>-18.600000000000001</v>
      </c>
      <c r="Q304" s="40">
        <v>11.3</v>
      </c>
    </row>
    <row r="305" spans="1:17" x14ac:dyDescent="0.25">
      <c r="A305" s="36" t="s">
        <v>690</v>
      </c>
      <c r="B305" s="1" t="s">
        <v>28</v>
      </c>
      <c r="C305" t="s">
        <v>676</v>
      </c>
      <c r="D305" s="25" t="s">
        <v>580</v>
      </c>
      <c r="E305" t="s">
        <v>212</v>
      </c>
      <c r="G305" s="1" t="s">
        <v>116</v>
      </c>
      <c r="H305" s="1" t="s">
        <v>214</v>
      </c>
      <c r="I305" s="1" t="s">
        <v>681</v>
      </c>
      <c r="K305" s="38" t="s">
        <v>214</v>
      </c>
      <c r="L305" s="37"/>
      <c r="M305" s="37"/>
      <c r="N305" s="37"/>
      <c r="O305" s="39">
        <v>3.2</v>
      </c>
      <c r="P305" s="40">
        <v>-19</v>
      </c>
      <c r="Q305" s="40">
        <v>10.6</v>
      </c>
    </row>
    <row r="306" spans="1:17" x14ac:dyDescent="0.25">
      <c r="A306" s="36" t="s">
        <v>691</v>
      </c>
      <c r="B306" s="1" t="s">
        <v>28</v>
      </c>
      <c r="C306" t="s">
        <v>676</v>
      </c>
      <c r="D306" s="25" t="s">
        <v>580</v>
      </c>
      <c r="E306" t="s">
        <v>212</v>
      </c>
      <c r="G306" s="1" t="s">
        <v>116</v>
      </c>
      <c r="H306" s="1" t="s">
        <v>214</v>
      </c>
      <c r="I306" s="1" t="s">
        <v>681</v>
      </c>
      <c r="K306" s="38" t="s">
        <v>214</v>
      </c>
      <c r="L306" s="37"/>
      <c r="M306" s="37"/>
      <c r="N306" s="37"/>
      <c r="O306" s="39">
        <v>3.3</v>
      </c>
      <c r="P306" s="40">
        <v>-18.5</v>
      </c>
      <c r="Q306" s="40">
        <v>10.7</v>
      </c>
    </row>
    <row r="307" spans="1:17" x14ac:dyDescent="0.25">
      <c r="A307" s="36" t="s">
        <v>692</v>
      </c>
      <c r="B307" s="1" t="s">
        <v>28</v>
      </c>
      <c r="C307" t="s">
        <v>676</v>
      </c>
      <c r="D307" s="25" t="s">
        <v>580</v>
      </c>
      <c r="E307" t="s">
        <v>212</v>
      </c>
      <c r="G307" s="1" t="s">
        <v>116</v>
      </c>
      <c r="H307" s="1" t="s">
        <v>214</v>
      </c>
      <c r="I307" s="39" t="s">
        <v>693</v>
      </c>
      <c r="K307" s="38" t="s">
        <v>214</v>
      </c>
      <c r="L307" s="37"/>
      <c r="M307" s="37"/>
      <c r="N307" s="37"/>
      <c r="O307" s="39">
        <v>3.2</v>
      </c>
      <c r="P307" s="40">
        <v>-19</v>
      </c>
      <c r="Q307" s="40">
        <v>10.6</v>
      </c>
    </row>
    <row r="308" spans="1:17" x14ac:dyDescent="0.25">
      <c r="A308" s="36" t="s">
        <v>694</v>
      </c>
      <c r="B308" s="1" t="s">
        <v>28</v>
      </c>
      <c r="C308" t="s">
        <v>676</v>
      </c>
      <c r="D308" s="25" t="s">
        <v>580</v>
      </c>
      <c r="E308" t="s">
        <v>212</v>
      </c>
      <c r="G308" s="1" t="s">
        <v>116</v>
      </c>
      <c r="H308" s="1" t="s">
        <v>214</v>
      </c>
      <c r="I308" s="39" t="s">
        <v>689</v>
      </c>
      <c r="K308" s="38" t="s">
        <v>214</v>
      </c>
      <c r="L308" s="37"/>
      <c r="M308" s="37"/>
      <c r="N308" s="37"/>
      <c r="O308" s="39">
        <v>3.3</v>
      </c>
      <c r="P308" s="40">
        <v>-19.3</v>
      </c>
      <c r="Q308" s="40">
        <v>11.6</v>
      </c>
    </row>
    <row r="309" spans="1:17" x14ac:dyDescent="0.25">
      <c r="A309" s="36" t="s">
        <v>695</v>
      </c>
      <c r="B309" s="1" t="s">
        <v>28</v>
      </c>
      <c r="C309" t="s">
        <v>676</v>
      </c>
      <c r="D309" s="25" t="s">
        <v>580</v>
      </c>
      <c r="E309" t="s">
        <v>212</v>
      </c>
      <c r="G309" s="1" t="s">
        <v>116</v>
      </c>
      <c r="H309" s="1" t="s">
        <v>214</v>
      </c>
      <c r="I309" s="39" t="s">
        <v>696</v>
      </c>
      <c r="K309" s="38" t="s">
        <v>214</v>
      </c>
      <c r="L309" s="37"/>
      <c r="M309" s="37"/>
      <c r="N309" s="37"/>
      <c r="O309" s="39">
        <v>3.2</v>
      </c>
      <c r="P309" s="40">
        <v>-18.5</v>
      </c>
      <c r="Q309" s="40">
        <v>10.8</v>
      </c>
    </row>
    <row r="310" spans="1:17" x14ac:dyDescent="0.25">
      <c r="A310" s="36" t="s">
        <v>697</v>
      </c>
      <c r="B310" s="1" t="s">
        <v>28</v>
      </c>
      <c r="C310" t="s">
        <v>676</v>
      </c>
      <c r="D310" s="25" t="s">
        <v>580</v>
      </c>
      <c r="E310" t="s">
        <v>212</v>
      </c>
      <c r="G310" s="1" t="s">
        <v>116</v>
      </c>
      <c r="H310" s="1" t="s">
        <v>214</v>
      </c>
      <c r="I310" s="39" t="s">
        <v>698</v>
      </c>
      <c r="K310" s="38" t="s">
        <v>214</v>
      </c>
      <c r="L310" s="37"/>
      <c r="M310" s="37"/>
      <c r="N310" s="37"/>
      <c r="O310" s="39">
        <v>3.3</v>
      </c>
      <c r="P310" s="40">
        <v>-18.399999999999999</v>
      </c>
      <c r="Q310" s="40">
        <v>11.7</v>
      </c>
    </row>
    <row r="311" spans="1:17" x14ac:dyDescent="0.25">
      <c r="A311" s="36" t="s">
        <v>699</v>
      </c>
      <c r="B311" s="1" t="s">
        <v>28</v>
      </c>
      <c r="C311" t="s">
        <v>676</v>
      </c>
      <c r="D311" s="25" t="s">
        <v>580</v>
      </c>
      <c r="E311" t="s">
        <v>212</v>
      </c>
      <c r="G311" s="1" t="s">
        <v>116</v>
      </c>
      <c r="H311" s="1" t="s">
        <v>214</v>
      </c>
      <c r="I311" s="39" t="s">
        <v>696</v>
      </c>
      <c r="K311" s="38" t="s">
        <v>214</v>
      </c>
      <c r="L311" s="37"/>
      <c r="M311" s="37"/>
      <c r="N311" s="37"/>
      <c r="O311" s="39">
        <v>3.2</v>
      </c>
      <c r="P311" s="40">
        <v>-18.7</v>
      </c>
      <c r="Q311" s="40">
        <v>10.9</v>
      </c>
    </row>
    <row r="312" spans="1:17" x14ac:dyDescent="0.25">
      <c r="A312" s="36" t="s">
        <v>700</v>
      </c>
      <c r="B312" s="1" t="s">
        <v>28</v>
      </c>
      <c r="C312" t="s">
        <v>676</v>
      </c>
      <c r="D312" s="25" t="s">
        <v>580</v>
      </c>
      <c r="E312" t="s">
        <v>212</v>
      </c>
      <c r="H312" s="1" t="s">
        <v>223</v>
      </c>
      <c r="I312" s="52" t="s">
        <v>701</v>
      </c>
      <c r="J312" s="3">
        <v>4.5</v>
      </c>
      <c r="K312" s="38" t="s">
        <v>702</v>
      </c>
      <c r="L312" s="37"/>
      <c r="M312" s="37"/>
      <c r="N312" s="37"/>
      <c r="O312" s="39">
        <v>3.2</v>
      </c>
      <c r="P312" s="40">
        <v>-19</v>
      </c>
      <c r="Q312" s="40">
        <v>11.3</v>
      </c>
    </row>
    <row r="313" spans="1:17" x14ac:dyDescent="0.25">
      <c r="A313" s="36" t="s">
        <v>703</v>
      </c>
      <c r="B313" s="1" t="s">
        <v>28</v>
      </c>
      <c r="C313" t="s">
        <v>676</v>
      </c>
      <c r="D313" s="25" t="s">
        <v>580</v>
      </c>
      <c r="E313" t="s">
        <v>212</v>
      </c>
      <c r="H313" s="1" t="s">
        <v>223</v>
      </c>
      <c r="I313" s="39" t="s">
        <v>704</v>
      </c>
      <c r="J313" s="3">
        <v>9.5</v>
      </c>
      <c r="K313" s="38" t="s">
        <v>705</v>
      </c>
      <c r="L313" s="37"/>
      <c r="M313" s="37"/>
      <c r="N313" s="37"/>
      <c r="O313" s="39">
        <v>3.2</v>
      </c>
      <c r="P313" s="40">
        <v>-20</v>
      </c>
      <c r="Q313" s="40">
        <v>8.9</v>
      </c>
    </row>
    <row r="314" spans="1:17" x14ac:dyDescent="0.25">
      <c r="A314" s="36" t="s">
        <v>706</v>
      </c>
      <c r="B314" s="1" t="s">
        <v>28</v>
      </c>
      <c r="C314" t="s">
        <v>676</v>
      </c>
      <c r="D314" s="25" t="s">
        <v>580</v>
      </c>
      <c r="E314" t="s">
        <v>212</v>
      </c>
      <c r="H314" s="1" t="s">
        <v>223</v>
      </c>
      <c r="I314" s="39" t="s">
        <v>707</v>
      </c>
      <c r="J314" s="3">
        <v>9</v>
      </c>
      <c r="K314" s="38" t="s">
        <v>705</v>
      </c>
      <c r="L314" s="37"/>
      <c r="M314" s="37"/>
      <c r="N314" s="37"/>
      <c r="O314" s="39">
        <v>3.2</v>
      </c>
      <c r="P314" s="40">
        <v>-18.7</v>
      </c>
      <c r="Q314" s="40">
        <v>9.1</v>
      </c>
    </row>
    <row r="315" spans="1:17" x14ac:dyDescent="0.25">
      <c r="A315" s="36" t="s">
        <v>708</v>
      </c>
      <c r="B315" s="1" t="s">
        <v>28</v>
      </c>
      <c r="C315" t="s">
        <v>676</v>
      </c>
      <c r="D315" s="25" t="s">
        <v>580</v>
      </c>
      <c r="E315" t="s">
        <v>212</v>
      </c>
      <c r="H315" s="1" t="s">
        <v>223</v>
      </c>
      <c r="I315" s="1" t="s">
        <v>709</v>
      </c>
      <c r="J315" s="3">
        <v>0.7</v>
      </c>
      <c r="K315" s="38" t="s">
        <v>710</v>
      </c>
      <c r="L315" s="37"/>
      <c r="M315" s="37"/>
      <c r="N315" s="37"/>
      <c r="O315" s="39">
        <v>3.4</v>
      </c>
      <c r="P315" s="40">
        <v>-19</v>
      </c>
      <c r="Q315" s="40">
        <v>14.2</v>
      </c>
    </row>
    <row r="316" spans="1:17" x14ac:dyDescent="0.25">
      <c r="A316" s="36" t="s">
        <v>711</v>
      </c>
      <c r="B316" s="1" t="s">
        <v>28</v>
      </c>
      <c r="C316" t="s">
        <v>676</v>
      </c>
      <c r="D316" s="25" t="s">
        <v>580</v>
      </c>
      <c r="E316" t="s">
        <v>212</v>
      </c>
      <c r="H316" s="1" t="s">
        <v>223</v>
      </c>
      <c r="I316" s="39" t="s">
        <v>712</v>
      </c>
      <c r="J316" s="3">
        <v>7.5</v>
      </c>
      <c r="K316" s="38" t="s">
        <v>705</v>
      </c>
      <c r="L316" s="37"/>
      <c r="M316" s="37"/>
      <c r="N316" s="37"/>
      <c r="O316" s="39">
        <v>3.2</v>
      </c>
      <c r="P316" s="40">
        <v>-19.2</v>
      </c>
      <c r="Q316" s="40">
        <v>10.1</v>
      </c>
    </row>
    <row r="317" spans="1:17" x14ac:dyDescent="0.25">
      <c r="A317" s="36" t="s">
        <v>713</v>
      </c>
      <c r="B317" s="1" t="s">
        <v>28</v>
      </c>
      <c r="C317" t="s">
        <v>676</v>
      </c>
      <c r="D317" s="25" t="s">
        <v>580</v>
      </c>
      <c r="E317" t="s">
        <v>212</v>
      </c>
      <c r="H317" s="1" t="s">
        <v>223</v>
      </c>
      <c r="I317" s="39" t="s">
        <v>714</v>
      </c>
      <c r="J317" s="3">
        <v>8.5</v>
      </c>
      <c r="K317" s="38" t="s">
        <v>705</v>
      </c>
      <c r="L317" s="37"/>
      <c r="M317" s="37"/>
      <c r="N317" s="37"/>
      <c r="O317" s="39">
        <v>3.2</v>
      </c>
      <c r="P317" s="40">
        <v>-19.100000000000001</v>
      </c>
      <c r="Q317" s="40">
        <v>10.6</v>
      </c>
    </row>
    <row r="318" spans="1:17" x14ac:dyDescent="0.25">
      <c r="A318" s="36" t="s">
        <v>715</v>
      </c>
      <c r="B318" s="1" t="s">
        <v>28</v>
      </c>
      <c r="C318" t="s">
        <v>676</v>
      </c>
      <c r="D318" s="25" t="s">
        <v>580</v>
      </c>
      <c r="E318" t="s">
        <v>212</v>
      </c>
      <c r="H318" s="1" t="s">
        <v>223</v>
      </c>
      <c r="I318" s="52" t="s">
        <v>701</v>
      </c>
      <c r="J318" s="3">
        <v>4.5</v>
      </c>
      <c r="K318" s="38" t="s">
        <v>702</v>
      </c>
      <c r="L318" s="37"/>
      <c r="M318" s="37"/>
      <c r="N318" s="37"/>
      <c r="O318" s="39">
        <v>3.2</v>
      </c>
      <c r="P318" s="40">
        <v>-18.600000000000001</v>
      </c>
      <c r="Q318" s="40">
        <v>13</v>
      </c>
    </row>
    <row r="319" spans="1:17" x14ac:dyDescent="0.25">
      <c r="A319" s="36" t="s">
        <v>716</v>
      </c>
      <c r="B319" s="1" t="s">
        <v>28</v>
      </c>
      <c r="C319" t="s">
        <v>676</v>
      </c>
      <c r="D319" s="25" t="s">
        <v>580</v>
      </c>
      <c r="E319" t="s">
        <v>212</v>
      </c>
      <c r="H319" s="1" t="s">
        <v>223</v>
      </c>
      <c r="I319" s="53" t="s">
        <v>717</v>
      </c>
      <c r="J319" s="3">
        <v>1.25</v>
      </c>
      <c r="K319" s="38" t="s">
        <v>718</v>
      </c>
      <c r="L319" s="37"/>
      <c r="M319" s="37"/>
      <c r="N319" s="37"/>
      <c r="O319" s="39">
        <v>3.3</v>
      </c>
      <c r="P319" s="40">
        <v>-18.7</v>
      </c>
      <c r="Q319" s="40">
        <v>16.100000000000001</v>
      </c>
    </row>
    <row r="320" spans="1:17" x14ac:dyDescent="0.25">
      <c r="A320" s="36" t="s">
        <v>719</v>
      </c>
      <c r="B320" s="1" t="s">
        <v>11</v>
      </c>
      <c r="C320" t="s">
        <v>720</v>
      </c>
      <c r="D320" s="25" t="s">
        <v>721</v>
      </c>
      <c r="E320" t="s">
        <v>112</v>
      </c>
      <c r="G320" s="1" t="s">
        <v>122</v>
      </c>
      <c r="H320" s="1" t="s">
        <v>214</v>
      </c>
      <c r="I320" s="1" t="s">
        <v>722</v>
      </c>
      <c r="K320" s="41" t="s">
        <v>214</v>
      </c>
      <c r="L320" s="37">
        <v>3.1</v>
      </c>
      <c r="M320" s="37">
        <v>40.299999999999997</v>
      </c>
      <c r="N320" s="37">
        <v>15.4</v>
      </c>
      <c r="O320" s="39">
        <v>3.1</v>
      </c>
      <c r="P320" s="40">
        <v>-18.399999999999999</v>
      </c>
      <c r="Q320" s="40">
        <v>11.5</v>
      </c>
    </row>
    <row r="321" spans="1:17" x14ac:dyDescent="0.25">
      <c r="A321" s="36" t="s">
        <v>723</v>
      </c>
      <c r="B321" s="1" t="s">
        <v>11</v>
      </c>
      <c r="C321" t="s">
        <v>720</v>
      </c>
      <c r="D321" s="25" t="s">
        <v>721</v>
      </c>
      <c r="E321" t="s">
        <v>112</v>
      </c>
      <c r="G321" s="1" t="s">
        <v>122</v>
      </c>
      <c r="H321" s="1" t="s">
        <v>214</v>
      </c>
      <c r="I321" s="1" t="s">
        <v>722</v>
      </c>
      <c r="K321" s="41" t="s">
        <v>214</v>
      </c>
      <c r="L321" s="37">
        <v>4.9000000000000004</v>
      </c>
      <c r="M321" s="37">
        <v>43.6</v>
      </c>
      <c r="N321" s="37">
        <v>16.600000000000001</v>
      </c>
      <c r="O321" s="39">
        <v>4.9000000000000004</v>
      </c>
      <c r="P321" s="40">
        <v>-18</v>
      </c>
      <c r="Q321" s="40">
        <v>12.1</v>
      </c>
    </row>
    <row r="322" spans="1:17" x14ac:dyDescent="0.25">
      <c r="A322" s="36" t="s">
        <v>724</v>
      </c>
      <c r="B322" s="1" t="s">
        <v>11</v>
      </c>
      <c r="C322" t="s">
        <v>720</v>
      </c>
      <c r="D322" s="25" t="s">
        <v>721</v>
      </c>
      <c r="E322" t="s">
        <v>112</v>
      </c>
      <c r="G322" s="1" t="s">
        <v>122</v>
      </c>
      <c r="H322" s="1" t="s">
        <v>214</v>
      </c>
      <c r="I322" s="1" t="s">
        <v>722</v>
      </c>
      <c r="K322" s="41" t="s">
        <v>214</v>
      </c>
      <c r="L322" s="37">
        <v>5.8</v>
      </c>
      <c r="M322" s="37">
        <v>43.7</v>
      </c>
      <c r="N322" s="37">
        <v>15.8</v>
      </c>
      <c r="O322" s="39">
        <v>5.8</v>
      </c>
      <c r="P322" s="40">
        <v>-20.5</v>
      </c>
      <c r="Q322" s="40">
        <v>8.6999999999999993</v>
      </c>
    </row>
    <row r="323" spans="1:17" x14ac:dyDescent="0.25">
      <c r="A323" s="36" t="s">
        <v>725</v>
      </c>
      <c r="B323" s="1" t="s">
        <v>11</v>
      </c>
      <c r="C323" t="s">
        <v>720</v>
      </c>
      <c r="D323" s="25" t="s">
        <v>721</v>
      </c>
      <c r="E323" t="s">
        <v>112</v>
      </c>
      <c r="G323" s="1" t="s">
        <v>122</v>
      </c>
      <c r="H323" s="1" t="s">
        <v>214</v>
      </c>
      <c r="I323" s="1" t="s">
        <v>722</v>
      </c>
      <c r="K323" s="41" t="s">
        <v>214</v>
      </c>
      <c r="L323" s="37">
        <v>5.6</v>
      </c>
      <c r="M323" s="37">
        <v>43.5</v>
      </c>
      <c r="N323" s="37">
        <v>14.8</v>
      </c>
      <c r="O323" s="39">
        <v>5.6</v>
      </c>
      <c r="P323" s="40">
        <v>-18.600000000000001</v>
      </c>
      <c r="Q323" s="40">
        <v>10.199999999999999</v>
      </c>
    </row>
    <row r="324" spans="1:17" x14ac:dyDescent="0.25">
      <c r="A324" s="36" t="s">
        <v>726</v>
      </c>
      <c r="B324" s="1" t="s">
        <v>11</v>
      </c>
      <c r="C324" t="s">
        <v>720</v>
      </c>
      <c r="D324" s="25" t="s">
        <v>721</v>
      </c>
      <c r="E324" t="s">
        <v>112</v>
      </c>
      <c r="G324" s="1" t="s">
        <v>122</v>
      </c>
      <c r="H324" s="1" t="s">
        <v>214</v>
      </c>
      <c r="I324" s="1" t="s">
        <v>722</v>
      </c>
      <c r="K324" s="41" t="s">
        <v>214</v>
      </c>
      <c r="L324" s="37">
        <v>8.1999999999999993</v>
      </c>
      <c r="M324" s="37">
        <v>39.799999999999997</v>
      </c>
      <c r="N324" s="37">
        <v>15.6</v>
      </c>
      <c r="O324" s="39">
        <v>8.1999999999999993</v>
      </c>
      <c r="P324" s="40">
        <v>-18.7</v>
      </c>
      <c r="Q324" s="40">
        <v>10.8</v>
      </c>
    </row>
    <row r="325" spans="1:17" x14ac:dyDescent="0.25">
      <c r="A325" s="36" t="s">
        <v>727</v>
      </c>
      <c r="B325" s="1" t="s">
        <v>11</v>
      </c>
      <c r="C325" t="s">
        <v>720</v>
      </c>
      <c r="D325" s="25" t="s">
        <v>721</v>
      </c>
      <c r="E325" t="s">
        <v>112</v>
      </c>
      <c r="G325" s="1" t="s">
        <v>728</v>
      </c>
      <c r="H325" s="1" t="s">
        <v>214</v>
      </c>
      <c r="I325" s="1" t="s">
        <v>722</v>
      </c>
      <c r="K325" s="41" t="s">
        <v>214</v>
      </c>
      <c r="L325" s="37">
        <v>4.7</v>
      </c>
      <c r="M325" s="37">
        <v>40.9</v>
      </c>
      <c r="N325" s="37">
        <v>15.1</v>
      </c>
      <c r="O325" s="39">
        <v>4.7</v>
      </c>
      <c r="P325" s="40">
        <v>-18.3</v>
      </c>
      <c r="Q325" s="40">
        <v>11.3</v>
      </c>
    </row>
    <row r="326" spans="1:17" x14ac:dyDescent="0.25">
      <c r="A326" s="36" t="s">
        <v>729</v>
      </c>
      <c r="B326" s="1" t="s">
        <v>11</v>
      </c>
      <c r="C326" t="s">
        <v>720</v>
      </c>
      <c r="D326" s="25" t="s">
        <v>721</v>
      </c>
      <c r="E326" t="s">
        <v>112</v>
      </c>
      <c r="G326" s="1" t="s">
        <v>116</v>
      </c>
      <c r="H326" s="1" t="s">
        <v>214</v>
      </c>
      <c r="I326" s="1" t="s">
        <v>730</v>
      </c>
      <c r="K326" s="41" t="s">
        <v>214</v>
      </c>
      <c r="L326" s="37">
        <v>7.6</v>
      </c>
      <c r="M326" s="37">
        <v>39.299999999999997</v>
      </c>
      <c r="N326" s="37">
        <v>13.8</v>
      </c>
      <c r="O326" s="39">
        <v>7.6</v>
      </c>
      <c r="P326" s="40">
        <v>-18.399999999999999</v>
      </c>
      <c r="Q326" s="40">
        <v>8.9</v>
      </c>
    </row>
    <row r="327" spans="1:17" x14ac:dyDescent="0.25">
      <c r="A327" s="36" t="s">
        <v>731</v>
      </c>
      <c r="B327" s="1" t="s">
        <v>11</v>
      </c>
      <c r="C327" t="s">
        <v>720</v>
      </c>
      <c r="D327" s="25" t="s">
        <v>721</v>
      </c>
      <c r="E327" t="s">
        <v>112</v>
      </c>
      <c r="G327" s="1" t="s">
        <v>116</v>
      </c>
      <c r="H327" s="1" t="s">
        <v>214</v>
      </c>
      <c r="I327" s="1" t="s">
        <v>722</v>
      </c>
      <c r="K327" s="41" t="s">
        <v>214</v>
      </c>
      <c r="L327" s="37">
        <v>7.9</v>
      </c>
      <c r="M327" s="37">
        <v>39.700000000000003</v>
      </c>
      <c r="N327" s="37">
        <v>15</v>
      </c>
      <c r="O327" s="39">
        <v>7.9</v>
      </c>
      <c r="P327" s="40">
        <v>-18.3</v>
      </c>
      <c r="Q327" s="40">
        <v>10.3</v>
      </c>
    </row>
    <row r="328" spans="1:17" x14ac:dyDescent="0.25">
      <c r="A328" s="36" t="s">
        <v>732</v>
      </c>
      <c r="B328" s="1" t="s">
        <v>11</v>
      </c>
      <c r="C328" t="s">
        <v>720</v>
      </c>
      <c r="D328" s="25" t="s">
        <v>721</v>
      </c>
      <c r="E328" t="s">
        <v>112</v>
      </c>
      <c r="G328" s="1" t="s">
        <v>116</v>
      </c>
      <c r="H328" s="1" t="s">
        <v>214</v>
      </c>
      <c r="I328" s="1" t="s">
        <v>733</v>
      </c>
      <c r="K328" s="41" t="s">
        <v>214</v>
      </c>
      <c r="L328" s="37">
        <v>11</v>
      </c>
      <c r="M328" s="37">
        <v>38.700000000000003</v>
      </c>
      <c r="N328" s="37">
        <v>14.8</v>
      </c>
      <c r="O328" s="39">
        <v>11</v>
      </c>
      <c r="P328" s="40">
        <v>-18.8</v>
      </c>
      <c r="Q328" s="40">
        <v>9.6999999999999993</v>
      </c>
    </row>
    <row r="329" spans="1:17" x14ac:dyDescent="0.25">
      <c r="A329" s="36" t="s">
        <v>734</v>
      </c>
      <c r="B329" s="1" t="s">
        <v>11</v>
      </c>
      <c r="C329" t="s">
        <v>720</v>
      </c>
      <c r="D329" s="25" t="s">
        <v>721</v>
      </c>
      <c r="E329" t="s">
        <v>112</v>
      </c>
      <c r="G329" s="1" t="s">
        <v>222</v>
      </c>
      <c r="H329" s="1" t="s">
        <v>214</v>
      </c>
      <c r="I329" s="1" t="s">
        <v>722</v>
      </c>
      <c r="K329" s="41" t="s">
        <v>214</v>
      </c>
      <c r="L329" s="37">
        <v>3</v>
      </c>
      <c r="M329" s="37">
        <v>39.1</v>
      </c>
      <c r="N329" s="37">
        <v>14</v>
      </c>
      <c r="O329" s="39">
        <v>3</v>
      </c>
      <c r="P329" s="40">
        <v>-18.600000000000001</v>
      </c>
      <c r="Q329" s="40">
        <v>9.8000000000000007</v>
      </c>
    </row>
    <row r="330" spans="1:17" x14ac:dyDescent="0.25">
      <c r="A330" s="36" t="s">
        <v>735</v>
      </c>
      <c r="B330" s="1" t="s">
        <v>11</v>
      </c>
      <c r="C330" t="s">
        <v>720</v>
      </c>
      <c r="D330" s="25" t="s">
        <v>721</v>
      </c>
      <c r="E330" t="s">
        <v>112</v>
      </c>
      <c r="G330" s="1" t="s">
        <v>222</v>
      </c>
      <c r="H330" s="1" t="s">
        <v>214</v>
      </c>
      <c r="I330" s="1" t="s">
        <v>722</v>
      </c>
      <c r="K330" s="41" t="s">
        <v>214</v>
      </c>
      <c r="L330" s="37">
        <v>2</v>
      </c>
      <c r="M330" s="37">
        <v>37.700000000000003</v>
      </c>
      <c r="N330" s="37">
        <v>14.4</v>
      </c>
      <c r="O330" s="39">
        <v>2</v>
      </c>
      <c r="P330" s="40">
        <v>-17.899999999999999</v>
      </c>
      <c r="Q330" s="40">
        <v>10.7</v>
      </c>
    </row>
    <row r="331" spans="1:17" x14ac:dyDescent="0.25">
      <c r="A331" s="36" t="s">
        <v>736</v>
      </c>
      <c r="B331" s="1" t="s">
        <v>11</v>
      </c>
      <c r="C331" t="s">
        <v>720</v>
      </c>
      <c r="D331" s="25" t="s">
        <v>721</v>
      </c>
      <c r="E331" t="s">
        <v>112</v>
      </c>
      <c r="G331" s="1" t="s">
        <v>222</v>
      </c>
      <c r="H331" s="1" t="s">
        <v>214</v>
      </c>
      <c r="I331" s="1" t="s">
        <v>722</v>
      </c>
      <c r="K331" s="41" t="s">
        <v>214</v>
      </c>
      <c r="L331" s="37">
        <v>4</v>
      </c>
      <c r="M331" s="37">
        <v>41.6</v>
      </c>
      <c r="N331" s="37">
        <v>13.9</v>
      </c>
      <c r="O331" s="39">
        <v>4</v>
      </c>
      <c r="P331" s="40">
        <v>-18.100000000000001</v>
      </c>
      <c r="Q331" s="40">
        <v>11</v>
      </c>
    </row>
    <row r="332" spans="1:17" x14ac:dyDescent="0.25">
      <c r="A332" s="36" t="s">
        <v>737</v>
      </c>
      <c r="B332" s="1" t="s">
        <v>11</v>
      </c>
      <c r="C332" t="s">
        <v>720</v>
      </c>
      <c r="D332" s="25" t="s">
        <v>721</v>
      </c>
      <c r="E332" t="s">
        <v>112</v>
      </c>
      <c r="G332" s="1" t="s">
        <v>222</v>
      </c>
      <c r="H332" s="1" t="s">
        <v>214</v>
      </c>
      <c r="I332" s="1" t="s">
        <v>722</v>
      </c>
      <c r="K332" s="41" t="s">
        <v>214</v>
      </c>
      <c r="L332" s="37">
        <v>2.7</v>
      </c>
      <c r="M332" s="37">
        <v>39.799999999999997</v>
      </c>
      <c r="N332" s="37">
        <v>14.9</v>
      </c>
      <c r="O332" s="39">
        <v>2.7</v>
      </c>
      <c r="P332" s="40">
        <v>-18.100000000000001</v>
      </c>
      <c r="Q332" s="40">
        <v>10.8</v>
      </c>
    </row>
    <row r="333" spans="1:17" x14ac:dyDescent="0.25">
      <c r="A333" s="36" t="s">
        <v>738</v>
      </c>
      <c r="B333" s="1" t="s">
        <v>11</v>
      </c>
      <c r="C333" t="s">
        <v>720</v>
      </c>
      <c r="D333" s="25" t="s">
        <v>721</v>
      </c>
      <c r="E333" t="s">
        <v>112</v>
      </c>
      <c r="G333" s="1" t="s">
        <v>222</v>
      </c>
      <c r="H333" s="1" t="s">
        <v>214</v>
      </c>
      <c r="I333" s="1" t="s">
        <v>722</v>
      </c>
      <c r="K333" s="41" t="s">
        <v>214</v>
      </c>
      <c r="L333" s="37">
        <v>3.4</v>
      </c>
      <c r="M333" s="37">
        <v>34</v>
      </c>
      <c r="N333" s="37">
        <v>12.9</v>
      </c>
      <c r="O333" s="39">
        <v>3.4</v>
      </c>
      <c r="P333" s="40">
        <v>-18.399999999999999</v>
      </c>
      <c r="Q333" s="40">
        <v>10.199999999999999</v>
      </c>
    </row>
    <row r="334" spans="1:17" x14ac:dyDescent="0.25">
      <c r="A334" s="36" t="s">
        <v>739</v>
      </c>
      <c r="B334" s="1" t="s">
        <v>11</v>
      </c>
      <c r="C334" t="s">
        <v>720</v>
      </c>
      <c r="D334" s="25" t="s">
        <v>721</v>
      </c>
      <c r="E334" t="s">
        <v>112</v>
      </c>
      <c r="G334" s="1" t="s">
        <v>222</v>
      </c>
      <c r="H334" s="1" t="s">
        <v>214</v>
      </c>
      <c r="I334" s="1" t="s">
        <v>722</v>
      </c>
      <c r="K334" s="41" t="s">
        <v>214</v>
      </c>
      <c r="L334" s="37">
        <v>3.1</v>
      </c>
      <c r="M334" s="37">
        <v>40.1</v>
      </c>
      <c r="N334" s="37">
        <v>15.6</v>
      </c>
      <c r="O334" s="39">
        <v>3.1</v>
      </c>
      <c r="P334" s="40">
        <v>-18.2</v>
      </c>
      <c r="Q334" s="40">
        <v>10.199999999999999</v>
      </c>
    </row>
    <row r="335" spans="1:17" x14ac:dyDescent="0.25">
      <c r="A335" s="36" t="s">
        <v>740</v>
      </c>
      <c r="B335" s="1" t="s">
        <v>11</v>
      </c>
      <c r="C335" t="s">
        <v>720</v>
      </c>
      <c r="D335" s="25" t="s">
        <v>721</v>
      </c>
      <c r="E335" t="s">
        <v>112</v>
      </c>
      <c r="G335" s="1" t="s">
        <v>222</v>
      </c>
      <c r="H335" s="1" t="s">
        <v>214</v>
      </c>
      <c r="I335" s="1" t="s">
        <v>722</v>
      </c>
      <c r="K335" s="41" t="s">
        <v>214</v>
      </c>
      <c r="L335" s="37">
        <v>3.3</v>
      </c>
      <c r="M335" s="37">
        <v>39.4</v>
      </c>
      <c r="N335" s="37">
        <v>15</v>
      </c>
      <c r="O335" s="39">
        <v>3.3</v>
      </c>
      <c r="P335" s="40">
        <v>-18.399999999999999</v>
      </c>
      <c r="Q335" s="40">
        <v>11.4</v>
      </c>
    </row>
    <row r="336" spans="1:17" x14ac:dyDescent="0.25">
      <c r="A336" s="36" t="s">
        <v>741</v>
      </c>
      <c r="B336" s="1" t="s">
        <v>11</v>
      </c>
      <c r="C336" t="s">
        <v>720</v>
      </c>
      <c r="D336" s="25" t="s">
        <v>721</v>
      </c>
      <c r="E336" t="s">
        <v>112</v>
      </c>
      <c r="G336" s="1" t="s">
        <v>222</v>
      </c>
      <c r="H336" s="1" t="s">
        <v>214</v>
      </c>
      <c r="I336" s="1" t="s">
        <v>722</v>
      </c>
      <c r="K336" s="41" t="s">
        <v>214</v>
      </c>
      <c r="L336" s="37">
        <v>1.5</v>
      </c>
      <c r="M336" s="37">
        <v>34</v>
      </c>
      <c r="N336" s="37">
        <v>11.3</v>
      </c>
      <c r="O336" s="39">
        <v>1.5</v>
      </c>
      <c r="P336" s="40">
        <v>-18.2</v>
      </c>
      <c r="Q336" s="40">
        <v>10.6</v>
      </c>
    </row>
    <row r="337" spans="1:17" x14ac:dyDescent="0.25">
      <c r="A337" s="36" t="s">
        <v>742</v>
      </c>
      <c r="B337" s="1" t="s">
        <v>11</v>
      </c>
      <c r="C337" t="s">
        <v>720</v>
      </c>
      <c r="D337" s="25" t="s">
        <v>721</v>
      </c>
      <c r="E337" t="s">
        <v>112</v>
      </c>
      <c r="G337" s="1" t="s">
        <v>222</v>
      </c>
      <c r="H337" s="1" t="s">
        <v>214</v>
      </c>
      <c r="I337" s="1" t="s">
        <v>722</v>
      </c>
      <c r="K337" s="41" t="s">
        <v>214</v>
      </c>
      <c r="L337" s="37">
        <v>1.4</v>
      </c>
      <c r="M337" s="37">
        <v>30.9</v>
      </c>
      <c r="N337" s="37">
        <v>11.7</v>
      </c>
      <c r="O337" s="39">
        <v>1.4</v>
      </c>
      <c r="P337" s="40">
        <v>-18.7</v>
      </c>
      <c r="Q337" s="40">
        <v>10.5</v>
      </c>
    </row>
    <row r="338" spans="1:17" x14ac:dyDescent="0.25">
      <c r="A338" s="36" t="s">
        <v>743</v>
      </c>
      <c r="B338" s="1" t="s">
        <v>11</v>
      </c>
      <c r="C338" t="s">
        <v>720</v>
      </c>
      <c r="D338" s="25" t="s">
        <v>721</v>
      </c>
      <c r="E338" t="s">
        <v>112</v>
      </c>
      <c r="G338" s="1" t="s">
        <v>222</v>
      </c>
      <c r="H338" s="1" t="s">
        <v>214</v>
      </c>
      <c r="I338" s="1" t="s">
        <v>722</v>
      </c>
      <c r="K338" s="41" t="s">
        <v>214</v>
      </c>
      <c r="L338" s="37">
        <v>5.0999999999999996</v>
      </c>
      <c r="M338" s="37">
        <v>39.5</v>
      </c>
      <c r="N338" s="37">
        <v>15.1</v>
      </c>
      <c r="O338" s="39">
        <v>5.0999999999999996</v>
      </c>
      <c r="P338" s="40">
        <v>-18.7</v>
      </c>
      <c r="Q338" s="40">
        <v>10.199999999999999</v>
      </c>
    </row>
    <row r="339" spans="1:17" x14ac:dyDescent="0.25">
      <c r="A339" s="36" t="s">
        <v>744</v>
      </c>
      <c r="B339" s="1" t="s">
        <v>11</v>
      </c>
      <c r="C339" t="s">
        <v>720</v>
      </c>
      <c r="D339" s="25" t="s">
        <v>721</v>
      </c>
      <c r="E339" t="s">
        <v>112</v>
      </c>
      <c r="G339" s="1" t="s">
        <v>222</v>
      </c>
      <c r="H339" s="1" t="s">
        <v>214</v>
      </c>
      <c r="I339" s="1" t="s">
        <v>722</v>
      </c>
      <c r="K339" s="41" t="s">
        <v>214</v>
      </c>
      <c r="L339" s="37">
        <v>1</v>
      </c>
      <c r="M339" s="37">
        <v>35.1</v>
      </c>
      <c r="N339" s="37">
        <v>13.2</v>
      </c>
      <c r="O339" s="39">
        <v>1</v>
      </c>
      <c r="P339" s="40">
        <v>-18.899999999999999</v>
      </c>
      <c r="Q339" s="40">
        <v>10.3</v>
      </c>
    </row>
    <row r="340" spans="1:17" x14ac:dyDescent="0.25">
      <c r="A340" s="36" t="s">
        <v>745</v>
      </c>
      <c r="B340" s="1" t="s">
        <v>11</v>
      </c>
      <c r="C340" t="s">
        <v>720</v>
      </c>
      <c r="D340" s="25" t="s">
        <v>721</v>
      </c>
      <c r="E340" t="s">
        <v>112</v>
      </c>
      <c r="G340" s="1" t="s">
        <v>222</v>
      </c>
      <c r="H340" s="1" t="s">
        <v>214</v>
      </c>
      <c r="I340" s="1" t="s">
        <v>722</v>
      </c>
      <c r="K340" s="41" t="s">
        <v>214</v>
      </c>
      <c r="L340" s="37">
        <v>1.7</v>
      </c>
      <c r="M340" s="37">
        <v>38.5</v>
      </c>
      <c r="N340" s="37">
        <v>13.8</v>
      </c>
      <c r="O340" s="39">
        <v>1.7</v>
      </c>
      <c r="P340" s="40">
        <v>-18.600000000000001</v>
      </c>
      <c r="Q340" s="40">
        <v>10.5</v>
      </c>
    </row>
    <row r="341" spans="1:17" x14ac:dyDescent="0.25">
      <c r="A341" s="36" t="s">
        <v>746</v>
      </c>
      <c r="B341" s="1" t="s">
        <v>11</v>
      </c>
      <c r="C341" t="s">
        <v>720</v>
      </c>
      <c r="D341" s="25" t="s">
        <v>721</v>
      </c>
      <c r="E341" t="s">
        <v>112</v>
      </c>
      <c r="G341" s="1" t="s">
        <v>222</v>
      </c>
      <c r="H341" s="1" t="s">
        <v>214</v>
      </c>
      <c r="I341" s="1" t="s">
        <v>722</v>
      </c>
      <c r="K341" s="41" t="s">
        <v>214</v>
      </c>
      <c r="L341" s="37">
        <v>3.4</v>
      </c>
      <c r="M341" s="37">
        <v>40.299999999999997</v>
      </c>
      <c r="N341" s="37">
        <v>15.5</v>
      </c>
      <c r="O341" s="39">
        <v>3.4</v>
      </c>
      <c r="P341" s="40">
        <v>-18.5</v>
      </c>
      <c r="Q341" s="40">
        <v>10.3</v>
      </c>
    </row>
    <row r="342" spans="1:17" x14ac:dyDescent="0.25">
      <c r="A342" s="36" t="s">
        <v>747</v>
      </c>
      <c r="B342" s="1" t="s">
        <v>11</v>
      </c>
      <c r="C342" t="s">
        <v>720</v>
      </c>
      <c r="D342" s="25" t="s">
        <v>721</v>
      </c>
      <c r="E342" t="s">
        <v>112</v>
      </c>
      <c r="G342" s="1" t="s">
        <v>222</v>
      </c>
      <c r="H342" s="1" t="s">
        <v>214</v>
      </c>
      <c r="I342" s="1" t="s">
        <v>722</v>
      </c>
      <c r="K342" s="41" t="s">
        <v>214</v>
      </c>
      <c r="L342" s="37">
        <v>2.7</v>
      </c>
      <c r="M342" s="37">
        <v>37.700000000000003</v>
      </c>
      <c r="N342" s="37">
        <v>12.4</v>
      </c>
      <c r="O342" s="39">
        <v>2.7</v>
      </c>
      <c r="P342" s="40">
        <v>-18.3</v>
      </c>
      <c r="Q342" s="40">
        <v>10.3</v>
      </c>
    </row>
    <row r="343" spans="1:17" x14ac:dyDescent="0.25">
      <c r="A343" s="36" t="s">
        <v>748</v>
      </c>
      <c r="B343" s="1" t="s">
        <v>11</v>
      </c>
      <c r="C343" t="s">
        <v>720</v>
      </c>
      <c r="D343" s="25" t="s">
        <v>721</v>
      </c>
      <c r="E343" t="s">
        <v>112</v>
      </c>
      <c r="G343" s="1" t="s">
        <v>222</v>
      </c>
      <c r="H343" s="1" t="s">
        <v>214</v>
      </c>
      <c r="I343" s="1" t="s">
        <v>722</v>
      </c>
      <c r="K343" s="41" t="s">
        <v>214</v>
      </c>
      <c r="L343" s="37">
        <v>1.8</v>
      </c>
      <c r="M343" s="37">
        <v>34.1</v>
      </c>
      <c r="N343" s="37">
        <v>13.3</v>
      </c>
      <c r="O343" s="39">
        <v>1.8</v>
      </c>
      <c r="P343" s="40">
        <v>-18.5</v>
      </c>
      <c r="Q343" s="40">
        <v>9.9</v>
      </c>
    </row>
    <row r="344" spans="1:17" x14ac:dyDescent="0.25">
      <c r="A344" s="36" t="s">
        <v>749</v>
      </c>
      <c r="B344" s="1" t="s">
        <v>11</v>
      </c>
      <c r="C344" t="s">
        <v>720</v>
      </c>
      <c r="D344" s="25" t="s">
        <v>721</v>
      </c>
      <c r="E344" t="s">
        <v>112</v>
      </c>
      <c r="G344" s="1" t="s">
        <v>222</v>
      </c>
      <c r="H344" s="1" t="s">
        <v>214</v>
      </c>
      <c r="I344" s="1" t="s">
        <v>722</v>
      </c>
      <c r="K344" s="41" t="s">
        <v>214</v>
      </c>
      <c r="L344" s="37">
        <v>3.7</v>
      </c>
      <c r="M344" s="37">
        <v>38.6</v>
      </c>
      <c r="N344" s="37">
        <v>13.5</v>
      </c>
      <c r="O344" s="39">
        <v>3.7</v>
      </c>
      <c r="P344" s="40">
        <v>-18.399999999999999</v>
      </c>
      <c r="Q344" s="40">
        <v>9</v>
      </c>
    </row>
    <row r="345" spans="1:17" x14ac:dyDescent="0.25">
      <c r="A345" s="36" t="s">
        <v>750</v>
      </c>
      <c r="B345" s="1" t="s">
        <v>11</v>
      </c>
      <c r="C345" t="s">
        <v>720</v>
      </c>
      <c r="D345" s="25" t="s">
        <v>721</v>
      </c>
      <c r="E345" t="s">
        <v>112</v>
      </c>
      <c r="G345" s="1" t="s">
        <v>222</v>
      </c>
      <c r="H345" s="1" t="s">
        <v>214</v>
      </c>
      <c r="I345" s="1" t="s">
        <v>722</v>
      </c>
      <c r="K345" s="41" t="s">
        <v>214</v>
      </c>
      <c r="L345" s="37">
        <v>2.5</v>
      </c>
      <c r="M345" s="37">
        <v>37.9</v>
      </c>
      <c r="N345" s="37">
        <v>14.2</v>
      </c>
      <c r="O345" s="39">
        <v>2.5</v>
      </c>
      <c r="P345" s="40">
        <v>-19.2</v>
      </c>
      <c r="Q345" s="40">
        <v>11.1</v>
      </c>
    </row>
    <row r="346" spans="1:17" x14ac:dyDescent="0.25">
      <c r="A346" s="36" t="s">
        <v>751</v>
      </c>
      <c r="B346" s="1" t="s">
        <v>11</v>
      </c>
      <c r="C346" t="s">
        <v>720</v>
      </c>
      <c r="D346" s="25" t="s">
        <v>721</v>
      </c>
      <c r="E346" t="s">
        <v>112</v>
      </c>
      <c r="G346" s="1" t="s">
        <v>222</v>
      </c>
      <c r="H346" s="1" t="s">
        <v>214</v>
      </c>
      <c r="I346" s="1" t="s">
        <v>722</v>
      </c>
      <c r="K346" s="41" t="s">
        <v>214</v>
      </c>
      <c r="L346" s="37">
        <v>5</v>
      </c>
      <c r="M346" s="37">
        <v>42.2</v>
      </c>
      <c r="N346" s="37">
        <v>16</v>
      </c>
      <c r="O346" s="39">
        <v>5</v>
      </c>
      <c r="P346" s="40">
        <v>-18.2</v>
      </c>
      <c r="Q346" s="40">
        <v>9.6</v>
      </c>
    </row>
    <row r="347" spans="1:17" x14ac:dyDescent="0.25">
      <c r="A347" s="36" t="s">
        <v>752</v>
      </c>
      <c r="B347" s="1" t="s">
        <v>11</v>
      </c>
      <c r="C347" t="s">
        <v>720</v>
      </c>
      <c r="D347" s="25" t="s">
        <v>721</v>
      </c>
      <c r="E347" t="s">
        <v>112</v>
      </c>
      <c r="G347" s="1" t="s">
        <v>222</v>
      </c>
      <c r="H347" s="1" t="s">
        <v>214</v>
      </c>
      <c r="I347" s="1" t="s">
        <v>722</v>
      </c>
      <c r="K347" s="41" t="s">
        <v>214</v>
      </c>
      <c r="L347" s="37">
        <v>5.3</v>
      </c>
      <c r="M347" s="37">
        <v>40.799999999999997</v>
      </c>
      <c r="N347" s="37">
        <v>15.3</v>
      </c>
      <c r="O347" s="39">
        <v>5.3</v>
      </c>
      <c r="P347" s="40">
        <v>-18.3</v>
      </c>
      <c r="Q347" s="40">
        <v>9.6999999999999993</v>
      </c>
    </row>
    <row r="348" spans="1:17" x14ac:dyDescent="0.25">
      <c r="A348" s="36" t="s">
        <v>753</v>
      </c>
      <c r="B348" s="1" t="s">
        <v>11</v>
      </c>
      <c r="C348" t="s">
        <v>720</v>
      </c>
      <c r="D348" s="25" t="s">
        <v>721</v>
      </c>
      <c r="E348" t="s">
        <v>112</v>
      </c>
      <c r="G348" s="1" t="s">
        <v>222</v>
      </c>
      <c r="H348" s="1" t="s">
        <v>214</v>
      </c>
      <c r="I348" s="1" t="s">
        <v>722</v>
      </c>
      <c r="K348" s="41" t="s">
        <v>214</v>
      </c>
      <c r="L348" s="37">
        <v>11.7</v>
      </c>
      <c r="M348" s="37">
        <v>35.200000000000003</v>
      </c>
      <c r="N348" s="37">
        <v>13.6</v>
      </c>
      <c r="O348" s="39">
        <v>11.7</v>
      </c>
      <c r="P348" s="40">
        <v>-18.8</v>
      </c>
      <c r="Q348" s="40">
        <v>9.4</v>
      </c>
    </row>
    <row r="349" spans="1:17" x14ac:dyDescent="0.25">
      <c r="A349" s="36" t="s">
        <v>754</v>
      </c>
      <c r="B349" s="1" t="s">
        <v>11</v>
      </c>
      <c r="C349" t="s">
        <v>720</v>
      </c>
      <c r="D349" s="25" t="s">
        <v>721</v>
      </c>
      <c r="E349" t="s">
        <v>112</v>
      </c>
      <c r="G349" s="1" t="s">
        <v>222</v>
      </c>
      <c r="H349" s="1" t="s">
        <v>214</v>
      </c>
      <c r="I349" s="1" t="s">
        <v>722</v>
      </c>
      <c r="K349" s="41" t="s">
        <v>214</v>
      </c>
      <c r="L349" s="37">
        <v>2.8</v>
      </c>
      <c r="M349" s="37">
        <v>39.799999999999997</v>
      </c>
      <c r="N349" s="37">
        <v>15.5</v>
      </c>
      <c r="O349" s="39">
        <v>2.8</v>
      </c>
      <c r="P349" s="40">
        <v>-18.5</v>
      </c>
      <c r="Q349" s="40">
        <v>10.5</v>
      </c>
    </row>
    <row r="350" spans="1:17" x14ac:dyDescent="0.25">
      <c r="A350" s="36" t="s">
        <v>755</v>
      </c>
      <c r="B350" s="1" t="s">
        <v>11</v>
      </c>
      <c r="C350" t="s">
        <v>720</v>
      </c>
      <c r="D350" s="25" t="s">
        <v>721</v>
      </c>
      <c r="E350" t="s">
        <v>112</v>
      </c>
      <c r="G350" s="1" t="s">
        <v>222</v>
      </c>
      <c r="H350" s="1" t="s">
        <v>214</v>
      </c>
      <c r="I350" s="1" t="s">
        <v>722</v>
      </c>
      <c r="K350" s="41" t="s">
        <v>214</v>
      </c>
      <c r="L350" s="37">
        <v>4.2</v>
      </c>
      <c r="M350" s="37">
        <v>41.2</v>
      </c>
      <c r="N350" s="37">
        <v>15.5</v>
      </c>
      <c r="O350" s="39">
        <v>4.2</v>
      </c>
      <c r="P350" s="40">
        <v>-18.2</v>
      </c>
      <c r="Q350" s="40">
        <v>9.5</v>
      </c>
    </row>
    <row r="351" spans="1:17" x14ac:dyDescent="0.25">
      <c r="A351" s="36" t="s">
        <v>756</v>
      </c>
      <c r="B351" s="1" t="s">
        <v>11</v>
      </c>
      <c r="C351" t="s">
        <v>720</v>
      </c>
      <c r="D351" s="25" t="s">
        <v>721</v>
      </c>
      <c r="E351" t="s">
        <v>112</v>
      </c>
      <c r="G351" s="1" t="s">
        <v>222</v>
      </c>
      <c r="H351" s="1" t="s">
        <v>214</v>
      </c>
      <c r="I351" s="1" t="s">
        <v>722</v>
      </c>
      <c r="K351" s="41" t="s">
        <v>214</v>
      </c>
      <c r="L351" s="37">
        <v>2.8</v>
      </c>
      <c r="M351" s="37">
        <v>37.799999999999997</v>
      </c>
      <c r="N351" s="37">
        <v>14.3</v>
      </c>
      <c r="O351" s="39">
        <v>2.8</v>
      </c>
      <c r="P351" s="40">
        <v>-18.5</v>
      </c>
      <c r="Q351" s="40">
        <v>11</v>
      </c>
    </row>
    <row r="352" spans="1:17" x14ac:dyDescent="0.25">
      <c r="A352" s="36" t="s">
        <v>757</v>
      </c>
      <c r="B352" s="1" t="s">
        <v>11</v>
      </c>
      <c r="C352" t="s">
        <v>720</v>
      </c>
      <c r="D352" s="25" t="s">
        <v>721</v>
      </c>
      <c r="E352" t="s">
        <v>112</v>
      </c>
      <c r="G352" s="1" t="s">
        <v>222</v>
      </c>
      <c r="H352" s="1" t="s">
        <v>214</v>
      </c>
      <c r="I352" s="1" t="s">
        <v>722</v>
      </c>
      <c r="K352" s="41" t="s">
        <v>214</v>
      </c>
      <c r="L352" s="37">
        <v>1.7</v>
      </c>
      <c r="M352" s="37">
        <v>39.799999999999997</v>
      </c>
      <c r="N352" s="37">
        <v>15.3</v>
      </c>
      <c r="O352" s="39">
        <v>1.7</v>
      </c>
      <c r="P352" s="40">
        <v>-18.5</v>
      </c>
      <c r="Q352" s="40">
        <v>11.5</v>
      </c>
    </row>
    <row r="353" spans="1:17" x14ac:dyDescent="0.25">
      <c r="A353" s="36" t="s">
        <v>758</v>
      </c>
      <c r="B353" s="1" t="s">
        <v>11</v>
      </c>
      <c r="C353" t="s">
        <v>720</v>
      </c>
      <c r="D353" s="25" t="s">
        <v>721</v>
      </c>
      <c r="E353" t="s">
        <v>112</v>
      </c>
      <c r="G353" s="1" t="s">
        <v>222</v>
      </c>
      <c r="H353" s="1" t="s">
        <v>214</v>
      </c>
      <c r="I353" s="1" t="s">
        <v>722</v>
      </c>
      <c r="K353" s="41" t="s">
        <v>214</v>
      </c>
      <c r="L353" s="37">
        <v>4.3</v>
      </c>
      <c r="M353" s="37">
        <v>40.1</v>
      </c>
      <c r="N353" s="37">
        <v>14.8</v>
      </c>
      <c r="O353" s="39">
        <v>4.3</v>
      </c>
      <c r="P353" s="40">
        <v>-18.399999999999999</v>
      </c>
      <c r="Q353" s="40">
        <v>10.199999999999999</v>
      </c>
    </row>
    <row r="354" spans="1:17" x14ac:dyDescent="0.25">
      <c r="A354" s="36" t="s">
        <v>759</v>
      </c>
      <c r="B354" s="1" t="s">
        <v>11</v>
      </c>
      <c r="C354" t="s">
        <v>720</v>
      </c>
      <c r="D354" s="25" t="s">
        <v>721</v>
      </c>
      <c r="E354" t="s">
        <v>112</v>
      </c>
      <c r="G354" s="1" t="s">
        <v>222</v>
      </c>
      <c r="H354" s="1" t="s">
        <v>214</v>
      </c>
      <c r="I354" s="1" t="s">
        <v>722</v>
      </c>
      <c r="K354" s="41" t="s">
        <v>214</v>
      </c>
      <c r="L354" s="37">
        <v>2.1</v>
      </c>
      <c r="M354" s="37">
        <v>34.5</v>
      </c>
      <c r="N354" s="37">
        <v>12.5</v>
      </c>
      <c r="O354" s="39">
        <v>2.1</v>
      </c>
      <c r="P354" s="40">
        <v>-21</v>
      </c>
      <c r="Q354" s="40">
        <v>6.4</v>
      </c>
    </row>
    <row r="355" spans="1:17" x14ac:dyDescent="0.25">
      <c r="A355" s="36" t="s">
        <v>760</v>
      </c>
      <c r="B355" s="1" t="s">
        <v>11</v>
      </c>
      <c r="C355" t="s">
        <v>720</v>
      </c>
      <c r="D355" s="25" t="s">
        <v>721</v>
      </c>
      <c r="E355" t="s">
        <v>112</v>
      </c>
      <c r="G355" s="1" t="s">
        <v>222</v>
      </c>
      <c r="H355" s="1" t="s">
        <v>214</v>
      </c>
      <c r="I355" s="1" t="s">
        <v>722</v>
      </c>
      <c r="K355" s="41" t="s">
        <v>214</v>
      </c>
      <c r="L355" s="37">
        <v>1.3</v>
      </c>
      <c r="M355" s="37">
        <v>41.8</v>
      </c>
      <c r="N355" s="37">
        <v>14.8</v>
      </c>
      <c r="O355" s="39">
        <v>1.3</v>
      </c>
      <c r="P355" s="40">
        <v>-19.100000000000001</v>
      </c>
      <c r="Q355" s="40">
        <v>12.6</v>
      </c>
    </row>
    <row r="356" spans="1:17" x14ac:dyDescent="0.25">
      <c r="A356" s="36" t="s">
        <v>761</v>
      </c>
      <c r="B356" s="1" t="s">
        <v>11</v>
      </c>
      <c r="C356" t="s">
        <v>720</v>
      </c>
      <c r="D356" s="25" t="s">
        <v>721</v>
      </c>
      <c r="E356" t="s">
        <v>112</v>
      </c>
      <c r="G356" s="1" t="s">
        <v>222</v>
      </c>
      <c r="H356" s="1" t="s">
        <v>214</v>
      </c>
      <c r="I356" s="1" t="s">
        <v>722</v>
      </c>
      <c r="K356" s="41" t="s">
        <v>214</v>
      </c>
      <c r="L356" s="37">
        <v>3.4</v>
      </c>
      <c r="M356" s="37">
        <v>39.1</v>
      </c>
      <c r="N356" s="37">
        <v>13.6</v>
      </c>
      <c r="O356" s="39">
        <v>3.4</v>
      </c>
      <c r="P356" s="40">
        <v>-18.399999999999999</v>
      </c>
      <c r="Q356" s="40">
        <v>9.6999999999999993</v>
      </c>
    </row>
    <row r="357" spans="1:17" x14ac:dyDescent="0.25">
      <c r="A357" s="36" t="s">
        <v>762</v>
      </c>
      <c r="B357" s="1" t="s">
        <v>11</v>
      </c>
      <c r="C357" t="s">
        <v>720</v>
      </c>
      <c r="D357" s="25" t="s">
        <v>721</v>
      </c>
      <c r="E357" t="s">
        <v>112</v>
      </c>
      <c r="G357" s="1" t="s">
        <v>222</v>
      </c>
      <c r="H357" s="1" t="s">
        <v>214</v>
      </c>
      <c r="I357" s="1" t="s">
        <v>722</v>
      </c>
      <c r="K357" s="41" t="s">
        <v>214</v>
      </c>
      <c r="L357" s="37">
        <v>1.1000000000000001</v>
      </c>
      <c r="M357" s="37">
        <v>32.9</v>
      </c>
      <c r="N357" s="37">
        <v>10.6</v>
      </c>
      <c r="O357" s="39">
        <v>1.1000000000000001</v>
      </c>
      <c r="P357" s="40">
        <v>-19</v>
      </c>
      <c r="Q357" s="40">
        <v>10.1</v>
      </c>
    </row>
    <row r="358" spans="1:17" x14ac:dyDescent="0.25">
      <c r="A358" s="36" t="s">
        <v>763</v>
      </c>
      <c r="B358" s="1" t="s">
        <v>11</v>
      </c>
      <c r="C358" t="s">
        <v>720</v>
      </c>
      <c r="D358" s="25" t="s">
        <v>721</v>
      </c>
      <c r="E358" t="s">
        <v>112</v>
      </c>
      <c r="G358" s="1" t="s">
        <v>222</v>
      </c>
      <c r="H358" s="1" t="s">
        <v>214</v>
      </c>
      <c r="I358" s="1" t="s">
        <v>722</v>
      </c>
      <c r="K358" s="41" t="s">
        <v>214</v>
      </c>
      <c r="L358" s="37">
        <v>8.6</v>
      </c>
      <c r="M358" s="37">
        <v>39.1</v>
      </c>
      <c r="N358" s="37">
        <v>14.9</v>
      </c>
      <c r="O358" s="39">
        <v>8.6</v>
      </c>
      <c r="P358" s="40">
        <v>-18.7</v>
      </c>
      <c r="Q358" s="40">
        <v>10.3</v>
      </c>
    </row>
    <row r="359" spans="1:17" x14ac:dyDescent="0.25">
      <c r="A359" s="36" t="s">
        <v>764</v>
      </c>
      <c r="B359" s="1" t="s">
        <v>11</v>
      </c>
      <c r="C359" t="s">
        <v>720</v>
      </c>
      <c r="D359" s="25" t="s">
        <v>721</v>
      </c>
      <c r="E359" t="s">
        <v>112</v>
      </c>
      <c r="G359" s="1" t="s">
        <v>222</v>
      </c>
      <c r="H359" s="1" t="s">
        <v>214</v>
      </c>
      <c r="I359" s="1" t="s">
        <v>722</v>
      </c>
      <c r="K359" s="41" t="s">
        <v>214</v>
      </c>
      <c r="L359" s="37">
        <v>9.1999999999999993</v>
      </c>
      <c r="M359" s="37">
        <v>40.9</v>
      </c>
      <c r="N359" s="37">
        <v>14.4</v>
      </c>
      <c r="O359" s="39">
        <v>9.1999999999999993</v>
      </c>
      <c r="P359" s="40">
        <v>-18.899999999999999</v>
      </c>
      <c r="Q359" s="40">
        <v>9.3000000000000007</v>
      </c>
    </row>
    <row r="360" spans="1:17" x14ac:dyDescent="0.25">
      <c r="A360" s="36" t="s">
        <v>765</v>
      </c>
      <c r="B360" s="1" t="s">
        <v>11</v>
      </c>
      <c r="C360" t="s">
        <v>720</v>
      </c>
      <c r="D360" s="25" t="s">
        <v>721</v>
      </c>
      <c r="E360" t="s">
        <v>112</v>
      </c>
      <c r="G360" s="1" t="s">
        <v>222</v>
      </c>
      <c r="H360" s="1" t="s">
        <v>214</v>
      </c>
      <c r="I360" s="1" t="s">
        <v>722</v>
      </c>
      <c r="K360" s="41" t="s">
        <v>214</v>
      </c>
      <c r="L360" s="37">
        <v>1</v>
      </c>
      <c r="M360" s="37">
        <v>39</v>
      </c>
      <c r="N360" s="37">
        <v>14.2</v>
      </c>
      <c r="O360" s="39">
        <v>1</v>
      </c>
      <c r="P360" s="40">
        <v>-18.8</v>
      </c>
      <c r="Q360" s="40">
        <v>10.1</v>
      </c>
    </row>
    <row r="361" spans="1:17" x14ac:dyDescent="0.25">
      <c r="A361" s="36" t="s">
        <v>766</v>
      </c>
      <c r="B361" s="1" t="s">
        <v>11</v>
      </c>
      <c r="C361" t="s">
        <v>720</v>
      </c>
      <c r="D361" s="25" t="s">
        <v>721</v>
      </c>
      <c r="E361" t="s">
        <v>112</v>
      </c>
      <c r="G361" s="1" t="s">
        <v>222</v>
      </c>
      <c r="H361" s="1" t="s">
        <v>214</v>
      </c>
      <c r="I361" s="1" t="s">
        <v>722</v>
      </c>
      <c r="K361" s="41" t="s">
        <v>214</v>
      </c>
      <c r="L361" s="37">
        <v>5.9</v>
      </c>
      <c r="M361" s="37">
        <v>42.2</v>
      </c>
      <c r="N361" s="37">
        <v>15.6</v>
      </c>
      <c r="O361" s="39">
        <v>5.9</v>
      </c>
      <c r="P361" s="40">
        <v>-18.2</v>
      </c>
      <c r="Q361" s="40">
        <v>10.3</v>
      </c>
    </row>
    <row r="362" spans="1:17" x14ac:dyDescent="0.25">
      <c r="A362" s="36" t="s">
        <v>767</v>
      </c>
      <c r="B362" s="1" t="s">
        <v>11</v>
      </c>
      <c r="C362" t="s">
        <v>720</v>
      </c>
      <c r="D362" s="25" t="s">
        <v>721</v>
      </c>
      <c r="E362" t="s">
        <v>112</v>
      </c>
      <c r="G362" s="1" t="s">
        <v>222</v>
      </c>
      <c r="H362" s="1" t="s">
        <v>214</v>
      </c>
      <c r="I362" s="1" t="s">
        <v>722</v>
      </c>
      <c r="K362" s="41" t="s">
        <v>214</v>
      </c>
      <c r="L362" s="37">
        <v>8.6999999999999993</v>
      </c>
      <c r="M362" s="37">
        <v>39.6</v>
      </c>
      <c r="N362" s="37">
        <v>15.1</v>
      </c>
      <c r="O362" s="39">
        <v>8.6999999999999993</v>
      </c>
      <c r="P362" s="40">
        <v>-18.2</v>
      </c>
      <c r="Q362" s="40">
        <v>9.4</v>
      </c>
    </row>
    <row r="363" spans="1:17" x14ac:dyDescent="0.25">
      <c r="A363" s="36" t="s">
        <v>768</v>
      </c>
      <c r="B363" s="1" t="s">
        <v>11</v>
      </c>
      <c r="C363" t="s">
        <v>720</v>
      </c>
      <c r="D363" s="25" t="s">
        <v>721</v>
      </c>
      <c r="E363" t="s">
        <v>112</v>
      </c>
      <c r="G363" s="1" t="s">
        <v>222</v>
      </c>
      <c r="H363" s="1" t="s">
        <v>214</v>
      </c>
      <c r="I363" s="1" t="s">
        <v>722</v>
      </c>
      <c r="K363" s="41" t="s">
        <v>214</v>
      </c>
      <c r="L363" s="37">
        <v>2.7</v>
      </c>
      <c r="M363" s="37">
        <v>36.5</v>
      </c>
      <c r="N363" s="37">
        <v>13.4</v>
      </c>
      <c r="O363" s="39">
        <v>2.7</v>
      </c>
      <c r="P363" s="40">
        <v>-18.8</v>
      </c>
      <c r="Q363" s="40">
        <v>9.6</v>
      </c>
    </row>
    <row r="364" spans="1:17" x14ac:dyDescent="0.25">
      <c r="A364" s="36" t="s">
        <v>769</v>
      </c>
      <c r="B364" s="1" t="s">
        <v>11</v>
      </c>
      <c r="C364" t="s">
        <v>720</v>
      </c>
      <c r="D364" s="25" t="s">
        <v>721</v>
      </c>
      <c r="E364" t="s">
        <v>112</v>
      </c>
      <c r="G364" s="1" t="s">
        <v>222</v>
      </c>
      <c r="H364" s="1" t="s">
        <v>214</v>
      </c>
      <c r="I364" s="1" t="s">
        <v>722</v>
      </c>
      <c r="K364" s="41" t="s">
        <v>214</v>
      </c>
      <c r="L364" s="37">
        <v>3.1</v>
      </c>
      <c r="M364" s="37">
        <v>33.9</v>
      </c>
      <c r="N364" s="37">
        <v>12.4</v>
      </c>
      <c r="O364" s="39">
        <v>3.1</v>
      </c>
      <c r="P364" s="40">
        <v>-18.7</v>
      </c>
      <c r="Q364" s="40">
        <v>9.6999999999999993</v>
      </c>
    </row>
    <row r="365" spans="1:17" x14ac:dyDescent="0.25">
      <c r="A365" s="36" t="s">
        <v>770</v>
      </c>
      <c r="B365" s="1" t="s">
        <v>11</v>
      </c>
      <c r="C365" t="s">
        <v>720</v>
      </c>
      <c r="D365" s="25" t="s">
        <v>721</v>
      </c>
      <c r="E365" t="s">
        <v>112</v>
      </c>
      <c r="G365" s="1" t="s">
        <v>222</v>
      </c>
      <c r="H365" s="1" t="s">
        <v>214</v>
      </c>
      <c r="I365" s="1" t="s">
        <v>722</v>
      </c>
      <c r="K365" s="41" t="s">
        <v>214</v>
      </c>
      <c r="L365" s="37">
        <v>5.0999999999999996</v>
      </c>
      <c r="M365" s="37">
        <v>39.4</v>
      </c>
      <c r="N365" s="37">
        <v>13.7</v>
      </c>
      <c r="O365" s="39">
        <v>5.0999999999999996</v>
      </c>
      <c r="P365" s="40">
        <v>-18.5</v>
      </c>
      <c r="Q365" s="40">
        <v>10.5</v>
      </c>
    </row>
    <row r="366" spans="1:17" x14ac:dyDescent="0.25">
      <c r="A366" s="36" t="s">
        <v>771</v>
      </c>
      <c r="B366" s="1" t="s">
        <v>11</v>
      </c>
      <c r="C366" t="s">
        <v>720</v>
      </c>
      <c r="D366" s="25" t="s">
        <v>721</v>
      </c>
      <c r="E366" t="s">
        <v>112</v>
      </c>
      <c r="G366" s="1" t="s">
        <v>222</v>
      </c>
      <c r="H366" s="1" t="s">
        <v>214</v>
      </c>
      <c r="I366" s="1" t="s">
        <v>722</v>
      </c>
      <c r="K366" s="41" t="s">
        <v>214</v>
      </c>
      <c r="L366" s="37">
        <v>3.7</v>
      </c>
      <c r="M366" s="37">
        <v>41.7</v>
      </c>
      <c r="N366" s="37">
        <v>15.5</v>
      </c>
      <c r="O366" s="39">
        <v>3.7</v>
      </c>
      <c r="P366" s="40">
        <v>-18.5</v>
      </c>
      <c r="Q366" s="40">
        <v>10.8</v>
      </c>
    </row>
    <row r="367" spans="1:17" x14ac:dyDescent="0.25">
      <c r="A367" s="36" t="s">
        <v>772</v>
      </c>
      <c r="B367" s="1" t="s">
        <v>11</v>
      </c>
      <c r="C367" t="s">
        <v>720</v>
      </c>
      <c r="D367" s="25" t="s">
        <v>721</v>
      </c>
      <c r="E367" t="s">
        <v>112</v>
      </c>
      <c r="G367" s="1" t="s">
        <v>222</v>
      </c>
      <c r="H367" s="1" t="s">
        <v>214</v>
      </c>
      <c r="I367" s="1" t="s">
        <v>722</v>
      </c>
      <c r="K367" s="41" t="s">
        <v>214</v>
      </c>
      <c r="L367" s="37">
        <v>2.1</v>
      </c>
      <c r="M367" s="37">
        <v>38.6</v>
      </c>
      <c r="N367" s="37">
        <v>13.6</v>
      </c>
      <c r="O367" s="39">
        <v>2.1</v>
      </c>
      <c r="P367" s="40">
        <v>-17.2</v>
      </c>
      <c r="Q367" s="40">
        <v>11.1</v>
      </c>
    </row>
    <row r="368" spans="1:17" x14ac:dyDescent="0.25">
      <c r="A368" s="36" t="s">
        <v>773</v>
      </c>
      <c r="B368" s="1" t="s">
        <v>11</v>
      </c>
      <c r="C368" t="s">
        <v>720</v>
      </c>
      <c r="D368" s="25" t="s">
        <v>721</v>
      </c>
      <c r="E368" t="s">
        <v>112</v>
      </c>
      <c r="G368" s="1" t="s">
        <v>222</v>
      </c>
      <c r="H368" s="1" t="s">
        <v>214</v>
      </c>
      <c r="I368" s="1" t="s">
        <v>722</v>
      </c>
      <c r="K368" s="41" t="s">
        <v>214</v>
      </c>
      <c r="L368" s="37">
        <v>1.7</v>
      </c>
      <c r="M368" s="37">
        <v>33.299999999999997</v>
      </c>
      <c r="N368" s="37">
        <v>11.6</v>
      </c>
      <c r="O368" s="39">
        <v>1.7</v>
      </c>
      <c r="P368" s="40">
        <v>-18.2</v>
      </c>
      <c r="Q368" s="40">
        <v>11</v>
      </c>
    </row>
    <row r="369" spans="1:17" x14ac:dyDescent="0.25">
      <c r="A369" s="36" t="s">
        <v>774</v>
      </c>
      <c r="B369" s="1" t="s">
        <v>11</v>
      </c>
      <c r="C369" t="s">
        <v>720</v>
      </c>
      <c r="D369" s="25" t="s">
        <v>721</v>
      </c>
      <c r="E369" t="s">
        <v>112</v>
      </c>
      <c r="H369" s="1" t="s">
        <v>223</v>
      </c>
      <c r="I369" s="1" t="s">
        <v>775</v>
      </c>
      <c r="J369" s="3">
        <v>1</v>
      </c>
      <c r="K369" s="41">
        <v>3</v>
      </c>
      <c r="L369" s="37">
        <v>6.8</v>
      </c>
      <c r="M369" s="37">
        <v>41.7</v>
      </c>
      <c r="N369" s="37">
        <v>13.4</v>
      </c>
      <c r="O369" s="39">
        <v>6.8</v>
      </c>
      <c r="P369" s="40">
        <v>-18.100000000000001</v>
      </c>
      <c r="Q369" s="40">
        <v>9.8000000000000007</v>
      </c>
    </row>
    <row r="370" spans="1:17" x14ac:dyDescent="0.25">
      <c r="A370" s="36" t="s">
        <v>776</v>
      </c>
      <c r="B370" s="1" t="s">
        <v>11</v>
      </c>
      <c r="C370" t="s">
        <v>720</v>
      </c>
      <c r="D370" s="25" t="s">
        <v>721</v>
      </c>
      <c r="E370" t="s">
        <v>112</v>
      </c>
      <c r="H370" s="1" t="s">
        <v>223</v>
      </c>
      <c r="I370" s="1" t="s">
        <v>775</v>
      </c>
      <c r="J370" s="3">
        <v>1</v>
      </c>
      <c r="K370" s="41">
        <v>3</v>
      </c>
      <c r="L370" s="37">
        <v>10.4</v>
      </c>
      <c r="M370" s="37">
        <v>40</v>
      </c>
      <c r="N370" s="37">
        <v>15.7</v>
      </c>
      <c r="O370" s="39">
        <v>10.4</v>
      </c>
      <c r="P370" s="40">
        <v>-17.600000000000001</v>
      </c>
      <c r="Q370" s="40">
        <v>12.9</v>
      </c>
    </row>
    <row r="371" spans="1:17" x14ac:dyDescent="0.25">
      <c r="A371" s="36" t="s">
        <v>777</v>
      </c>
      <c r="B371" s="1" t="s">
        <v>11</v>
      </c>
      <c r="C371" t="s">
        <v>720</v>
      </c>
      <c r="D371" s="25" t="s">
        <v>721</v>
      </c>
      <c r="E371" t="s">
        <v>112</v>
      </c>
      <c r="H371" s="1" t="s">
        <v>223</v>
      </c>
      <c r="I371" s="1" t="s">
        <v>778</v>
      </c>
      <c r="J371" s="3">
        <v>5</v>
      </c>
      <c r="K371" s="41">
        <v>5</v>
      </c>
      <c r="L371" s="37">
        <v>0.7</v>
      </c>
      <c r="M371" s="37">
        <v>36.1</v>
      </c>
      <c r="N371" s="37">
        <v>13.1</v>
      </c>
      <c r="O371" s="39">
        <v>0.7</v>
      </c>
      <c r="P371" s="40">
        <v>-18.600000000000001</v>
      </c>
      <c r="Q371" s="40">
        <v>9.5</v>
      </c>
    </row>
    <row r="372" spans="1:17" x14ac:dyDescent="0.25">
      <c r="A372" s="36" t="s">
        <v>779</v>
      </c>
      <c r="B372" s="1" t="s">
        <v>11</v>
      </c>
      <c r="C372" t="s">
        <v>720</v>
      </c>
      <c r="D372" s="25" t="s">
        <v>721</v>
      </c>
      <c r="E372" t="s">
        <v>112</v>
      </c>
      <c r="H372" s="1" t="s">
        <v>223</v>
      </c>
      <c r="I372" s="1" t="s">
        <v>778</v>
      </c>
      <c r="J372" s="3">
        <v>5</v>
      </c>
      <c r="K372" s="41">
        <v>5</v>
      </c>
      <c r="L372" s="37">
        <v>9.4</v>
      </c>
      <c r="M372" s="37">
        <v>40.299999999999997</v>
      </c>
      <c r="N372" s="37">
        <v>12.9</v>
      </c>
      <c r="O372" s="39">
        <v>9.4</v>
      </c>
      <c r="P372" s="40">
        <v>-21.2</v>
      </c>
      <c r="Q372" s="40">
        <v>8.6</v>
      </c>
    </row>
    <row r="373" spans="1:17" x14ac:dyDescent="0.25">
      <c r="A373" s="36" t="s">
        <v>780</v>
      </c>
      <c r="B373" s="1" t="s">
        <v>11</v>
      </c>
      <c r="C373" t="s">
        <v>720</v>
      </c>
      <c r="D373" s="25" t="s">
        <v>721</v>
      </c>
      <c r="E373" t="s">
        <v>112</v>
      </c>
      <c r="H373" s="1" t="s">
        <v>223</v>
      </c>
      <c r="I373" s="1" t="s">
        <v>778</v>
      </c>
      <c r="J373" s="3">
        <v>5</v>
      </c>
      <c r="K373" s="41">
        <v>5</v>
      </c>
      <c r="L373" s="37">
        <v>11.4</v>
      </c>
      <c r="M373" s="37">
        <v>40.1</v>
      </c>
      <c r="N373" s="37">
        <v>14.5</v>
      </c>
      <c r="O373" s="39">
        <v>11.4</v>
      </c>
      <c r="P373" s="40">
        <v>-18.8</v>
      </c>
      <c r="Q373" s="40">
        <v>8.1</v>
      </c>
    </row>
    <row r="374" spans="1:17" x14ac:dyDescent="0.25">
      <c r="A374" s="36" t="s">
        <v>781</v>
      </c>
      <c r="B374" s="1" t="s">
        <v>11</v>
      </c>
      <c r="C374" t="s">
        <v>720</v>
      </c>
      <c r="D374" s="25" t="s">
        <v>721</v>
      </c>
      <c r="E374" t="s">
        <v>112</v>
      </c>
      <c r="H374" s="1" t="s">
        <v>223</v>
      </c>
      <c r="I374" s="1" t="s">
        <v>778</v>
      </c>
      <c r="J374" s="3">
        <v>5</v>
      </c>
      <c r="K374" s="41">
        <v>5</v>
      </c>
      <c r="L374" s="37">
        <v>4.2</v>
      </c>
      <c r="M374" s="37">
        <v>38.5</v>
      </c>
      <c r="N374" s="37">
        <v>13.7</v>
      </c>
      <c r="O374" s="39">
        <v>4.2</v>
      </c>
      <c r="P374" s="40">
        <v>-18.2</v>
      </c>
      <c r="Q374" s="40">
        <v>9.4</v>
      </c>
    </row>
    <row r="375" spans="1:17" x14ac:dyDescent="0.25">
      <c r="A375" s="36" t="s">
        <v>782</v>
      </c>
      <c r="B375" s="1" t="s">
        <v>11</v>
      </c>
      <c r="C375" t="s">
        <v>720</v>
      </c>
      <c r="D375" s="25" t="s">
        <v>721</v>
      </c>
      <c r="E375" t="s">
        <v>112</v>
      </c>
      <c r="H375" s="1" t="s">
        <v>223</v>
      </c>
      <c r="I375" s="1" t="s">
        <v>778</v>
      </c>
      <c r="J375" s="3">
        <v>5</v>
      </c>
      <c r="K375" s="41">
        <v>5</v>
      </c>
      <c r="L375" s="37">
        <v>2.7</v>
      </c>
      <c r="M375" s="37">
        <v>39.1</v>
      </c>
      <c r="N375" s="37">
        <v>15.3</v>
      </c>
      <c r="O375" s="39">
        <v>2.7</v>
      </c>
      <c r="P375" s="40">
        <v>-18.3</v>
      </c>
      <c r="Q375" s="40">
        <v>10.7</v>
      </c>
    </row>
    <row r="376" spans="1:17" x14ac:dyDescent="0.25">
      <c r="A376" s="36" t="s">
        <v>783</v>
      </c>
      <c r="B376" s="1" t="s">
        <v>11</v>
      </c>
      <c r="C376" t="s">
        <v>720</v>
      </c>
      <c r="D376" s="25" t="s">
        <v>721</v>
      </c>
      <c r="E376" t="s">
        <v>112</v>
      </c>
      <c r="H376" s="1" t="s">
        <v>223</v>
      </c>
      <c r="I376" s="1" t="s">
        <v>778</v>
      </c>
      <c r="J376" s="3">
        <v>5</v>
      </c>
      <c r="K376" s="41">
        <v>5</v>
      </c>
      <c r="L376" s="37">
        <v>6.7</v>
      </c>
      <c r="M376" s="37">
        <v>40.1</v>
      </c>
      <c r="N376" s="37">
        <v>14.1</v>
      </c>
      <c r="O376" s="39">
        <v>6.7</v>
      </c>
      <c r="P376" s="40">
        <v>-18.899999999999999</v>
      </c>
      <c r="Q376" s="40">
        <v>8.6</v>
      </c>
    </row>
    <row r="377" spans="1:17" x14ac:dyDescent="0.25">
      <c r="A377" s="36" t="s">
        <v>784</v>
      </c>
      <c r="B377" s="1" t="s">
        <v>11</v>
      </c>
      <c r="C377" t="s">
        <v>720</v>
      </c>
      <c r="D377" s="25" t="s">
        <v>721</v>
      </c>
      <c r="E377" t="s">
        <v>112</v>
      </c>
      <c r="H377" s="1" t="s">
        <v>223</v>
      </c>
      <c r="I377" s="1" t="s">
        <v>785</v>
      </c>
      <c r="J377" s="3">
        <v>11</v>
      </c>
      <c r="K377" s="41">
        <v>15</v>
      </c>
      <c r="L377" s="37">
        <v>3.4</v>
      </c>
      <c r="M377" s="37">
        <v>40.799999999999997</v>
      </c>
      <c r="N377" s="37">
        <v>14.5</v>
      </c>
      <c r="O377" s="39">
        <v>3.4</v>
      </c>
      <c r="P377" s="40">
        <v>-18.399999999999999</v>
      </c>
      <c r="Q377" s="40">
        <v>9.6999999999999993</v>
      </c>
    </row>
    <row r="378" spans="1:17" x14ac:dyDescent="0.25">
      <c r="A378" s="36" t="s">
        <v>786</v>
      </c>
      <c r="B378" s="1" t="s">
        <v>11</v>
      </c>
      <c r="C378" t="s">
        <v>720</v>
      </c>
      <c r="D378" s="25" t="s">
        <v>721</v>
      </c>
      <c r="E378" t="s">
        <v>112</v>
      </c>
      <c r="H378" s="1" t="s">
        <v>223</v>
      </c>
      <c r="I378" s="1" t="s">
        <v>785</v>
      </c>
      <c r="J378" s="3">
        <v>11</v>
      </c>
      <c r="K378" s="41">
        <v>15</v>
      </c>
      <c r="L378" s="37">
        <v>1.4</v>
      </c>
      <c r="M378" s="37">
        <v>29.7</v>
      </c>
      <c r="N378" s="37">
        <v>10.5</v>
      </c>
      <c r="O378" s="39">
        <v>1.4</v>
      </c>
      <c r="P378" s="40">
        <v>-18.5</v>
      </c>
      <c r="Q378" s="40">
        <v>9.3000000000000007</v>
      </c>
    </row>
    <row r="379" spans="1:17" x14ac:dyDescent="0.25">
      <c r="A379" s="36" t="s">
        <v>787</v>
      </c>
      <c r="B379" s="1" t="s">
        <v>11</v>
      </c>
      <c r="C379" t="s">
        <v>720</v>
      </c>
      <c r="D379" s="25" t="s">
        <v>721</v>
      </c>
      <c r="E379" t="s">
        <v>112</v>
      </c>
      <c r="H379" s="1" t="s">
        <v>223</v>
      </c>
      <c r="I379" s="1" t="s">
        <v>785</v>
      </c>
      <c r="J379" s="3">
        <v>11</v>
      </c>
      <c r="K379" s="41">
        <v>15</v>
      </c>
      <c r="L379" s="37">
        <v>0.6</v>
      </c>
      <c r="M379" s="37">
        <v>39</v>
      </c>
      <c r="N379" s="37">
        <v>14.2</v>
      </c>
      <c r="O379" s="39">
        <v>0.6</v>
      </c>
      <c r="P379" s="40">
        <v>-18.7</v>
      </c>
      <c r="Q379" s="40">
        <v>9.1999999999999993</v>
      </c>
    </row>
    <row r="380" spans="1:17" x14ac:dyDescent="0.25">
      <c r="A380" s="36" t="s">
        <v>788</v>
      </c>
      <c r="B380" s="1" t="s">
        <v>11</v>
      </c>
      <c r="C380" t="s">
        <v>720</v>
      </c>
      <c r="D380" s="25" t="s">
        <v>721</v>
      </c>
      <c r="E380" t="s">
        <v>112</v>
      </c>
      <c r="H380" s="1" t="s">
        <v>223</v>
      </c>
      <c r="I380" s="1" t="s">
        <v>789</v>
      </c>
      <c r="J380" s="3">
        <v>11</v>
      </c>
      <c r="K380" s="41">
        <v>15</v>
      </c>
      <c r="L380" s="37">
        <v>1.5</v>
      </c>
      <c r="M380" s="37">
        <v>36.200000000000003</v>
      </c>
      <c r="N380" s="37">
        <v>12.5</v>
      </c>
      <c r="O380" s="39">
        <v>1.5</v>
      </c>
      <c r="P380" s="40">
        <v>-18.7</v>
      </c>
      <c r="Q380" s="40">
        <v>9.8000000000000007</v>
      </c>
    </row>
    <row r="381" spans="1:17" x14ac:dyDescent="0.25">
      <c r="A381" s="36" t="s">
        <v>790</v>
      </c>
      <c r="B381" s="1" t="s">
        <v>11</v>
      </c>
      <c r="C381" t="s">
        <v>720</v>
      </c>
      <c r="D381" s="25" t="s">
        <v>721</v>
      </c>
      <c r="E381" t="s">
        <v>112</v>
      </c>
      <c r="H381" s="1" t="s">
        <v>223</v>
      </c>
      <c r="I381" s="1" t="s">
        <v>791</v>
      </c>
      <c r="K381" s="41" t="s">
        <v>214</v>
      </c>
      <c r="L381" s="37">
        <v>12.2</v>
      </c>
      <c r="M381" s="37">
        <v>43</v>
      </c>
      <c r="N381" s="37">
        <v>14.8</v>
      </c>
      <c r="O381" s="39">
        <v>12.2</v>
      </c>
      <c r="P381" s="40">
        <v>-18.600000000000001</v>
      </c>
      <c r="Q381" s="40">
        <v>10.7</v>
      </c>
    </row>
    <row r="382" spans="1:17" x14ac:dyDescent="0.25">
      <c r="A382" s="36" t="s">
        <v>792</v>
      </c>
      <c r="B382" s="1" t="s">
        <v>11</v>
      </c>
      <c r="C382" t="s">
        <v>720</v>
      </c>
      <c r="D382" s="25" t="s">
        <v>721</v>
      </c>
      <c r="E382" t="s">
        <v>112</v>
      </c>
      <c r="H382" s="1" t="s">
        <v>223</v>
      </c>
      <c r="I382" s="1" t="s">
        <v>793</v>
      </c>
      <c r="K382" s="41" t="s">
        <v>214</v>
      </c>
      <c r="L382" s="37">
        <v>5.4</v>
      </c>
      <c r="M382" s="37">
        <v>37.6</v>
      </c>
      <c r="N382" s="37">
        <v>12.1</v>
      </c>
      <c r="O382" s="39">
        <v>5.4</v>
      </c>
      <c r="P382" s="40">
        <v>-18.3</v>
      </c>
      <c r="Q382" s="40">
        <v>10.9</v>
      </c>
    </row>
    <row r="383" spans="1:17" x14ac:dyDescent="0.25">
      <c r="A383" s="42" t="s">
        <v>794</v>
      </c>
      <c r="B383" s="1" t="s">
        <v>17</v>
      </c>
      <c r="C383" t="s">
        <v>795</v>
      </c>
      <c r="D383" s="43" t="s">
        <v>796</v>
      </c>
      <c r="E383" t="s">
        <v>212</v>
      </c>
      <c r="G383" s="44" t="s">
        <v>122</v>
      </c>
      <c r="H383" s="44" t="s">
        <v>214</v>
      </c>
      <c r="I383" s="1" t="s">
        <v>797</v>
      </c>
      <c r="K383" s="38" t="s">
        <v>214</v>
      </c>
      <c r="L383" s="39"/>
      <c r="M383" s="39"/>
      <c r="N383" s="39"/>
      <c r="O383" s="39">
        <v>3.3</v>
      </c>
      <c r="P383" s="45">
        <v>-19.2</v>
      </c>
      <c r="Q383" s="40">
        <v>8.3000000000000007</v>
      </c>
    </row>
    <row r="384" spans="1:17" x14ac:dyDescent="0.25">
      <c r="A384" s="42" t="s">
        <v>798</v>
      </c>
      <c r="B384" s="1" t="s">
        <v>17</v>
      </c>
      <c r="C384" t="s">
        <v>795</v>
      </c>
      <c r="D384" s="43" t="s">
        <v>796</v>
      </c>
      <c r="E384" t="s">
        <v>212</v>
      </c>
      <c r="G384" s="44" t="s">
        <v>122</v>
      </c>
      <c r="H384" s="44" t="s">
        <v>214</v>
      </c>
      <c r="I384" s="1" t="s">
        <v>799</v>
      </c>
      <c r="K384" s="38" t="s">
        <v>214</v>
      </c>
      <c r="L384" s="39"/>
      <c r="M384" s="39"/>
      <c r="N384" s="39"/>
      <c r="O384" s="39">
        <v>3.3</v>
      </c>
      <c r="P384" s="45">
        <v>-19</v>
      </c>
      <c r="Q384" s="40">
        <v>10.3</v>
      </c>
    </row>
    <row r="385" spans="1:17" x14ac:dyDescent="0.25">
      <c r="A385" s="42" t="s">
        <v>800</v>
      </c>
      <c r="B385" s="1" t="s">
        <v>17</v>
      </c>
      <c r="C385" t="s">
        <v>795</v>
      </c>
      <c r="D385" s="43" t="s">
        <v>796</v>
      </c>
      <c r="E385" t="s">
        <v>212</v>
      </c>
      <c r="G385" s="44" t="s">
        <v>122</v>
      </c>
      <c r="H385" s="44" t="s">
        <v>214</v>
      </c>
      <c r="I385" s="1" t="s">
        <v>797</v>
      </c>
      <c r="K385" s="38" t="s">
        <v>214</v>
      </c>
      <c r="L385" s="39"/>
      <c r="M385" s="39"/>
      <c r="N385" s="39"/>
      <c r="O385" s="39">
        <v>3.3</v>
      </c>
      <c r="P385" s="45">
        <v>-19.399999999999999</v>
      </c>
      <c r="Q385" s="40">
        <v>10.4</v>
      </c>
    </row>
    <row r="386" spans="1:17" x14ac:dyDescent="0.25">
      <c r="A386" s="42" t="s">
        <v>801</v>
      </c>
      <c r="B386" s="1" t="s">
        <v>17</v>
      </c>
      <c r="C386" t="s">
        <v>795</v>
      </c>
      <c r="D386" s="43" t="s">
        <v>796</v>
      </c>
      <c r="E386" t="s">
        <v>212</v>
      </c>
      <c r="G386" s="44" t="s">
        <v>122</v>
      </c>
      <c r="H386" s="44" t="s">
        <v>214</v>
      </c>
      <c r="I386" s="1" t="s">
        <v>799</v>
      </c>
      <c r="K386" s="38" t="s">
        <v>214</v>
      </c>
      <c r="L386" s="39"/>
      <c r="M386" s="39"/>
      <c r="N386" s="39"/>
      <c r="O386" s="39">
        <v>3.5</v>
      </c>
      <c r="P386" s="45">
        <v>-19.7</v>
      </c>
      <c r="Q386" s="40">
        <v>11.2</v>
      </c>
    </row>
    <row r="387" spans="1:17" x14ac:dyDescent="0.25">
      <c r="A387" s="42" t="s">
        <v>802</v>
      </c>
      <c r="B387" s="1" t="s">
        <v>17</v>
      </c>
      <c r="C387" t="s">
        <v>795</v>
      </c>
      <c r="D387" s="43" t="s">
        <v>796</v>
      </c>
      <c r="E387" t="s">
        <v>212</v>
      </c>
      <c r="G387" s="44" t="s">
        <v>122</v>
      </c>
      <c r="H387" s="44" t="s">
        <v>214</v>
      </c>
      <c r="I387" s="1" t="s">
        <v>797</v>
      </c>
      <c r="K387" s="38" t="s">
        <v>214</v>
      </c>
      <c r="L387" s="39"/>
      <c r="M387" s="39"/>
      <c r="N387" s="39"/>
      <c r="O387" s="39">
        <v>3.3</v>
      </c>
      <c r="P387" s="45">
        <v>-19.3</v>
      </c>
      <c r="Q387" s="40">
        <v>12.1</v>
      </c>
    </row>
    <row r="388" spans="1:17" x14ac:dyDescent="0.25">
      <c r="A388" s="42" t="s">
        <v>803</v>
      </c>
      <c r="B388" s="1" t="s">
        <v>17</v>
      </c>
      <c r="C388" t="s">
        <v>795</v>
      </c>
      <c r="D388" s="43" t="s">
        <v>796</v>
      </c>
      <c r="E388" t="s">
        <v>212</v>
      </c>
      <c r="G388" s="44" t="s">
        <v>116</v>
      </c>
      <c r="H388" s="44" t="s">
        <v>214</v>
      </c>
      <c r="I388" s="1" t="s">
        <v>797</v>
      </c>
      <c r="K388" s="38" t="s">
        <v>214</v>
      </c>
      <c r="L388" s="39"/>
      <c r="M388" s="39"/>
      <c r="N388" s="39"/>
      <c r="O388" s="39">
        <v>3.3</v>
      </c>
      <c r="P388" s="45">
        <v>-19.2</v>
      </c>
      <c r="Q388" s="40">
        <v>10.3</v>
      </c>
    </row>
    <row r="389" spans="1:17" x14ac:dyDescent="0.25">
      <c r="A389" s="42" t="s">
        <v>804</v>
      </c>
      <c r="B389" s="1" t="s">
        <v>17</v>
      </c>
      <c r="C389" t="s">
        <v>795</v>
      </c>
      <c r="D389" s="43" t="s">
        <v>796</v>
      </c>
      <c r="E389" t="s">
        <v>212</v>
      </c>
      <c r="G389" s="44" t="s">
        <v>116</v>
      </c>
      <c r="H389" s="44" t="s">
        <v>214</v>
      </c>
      <c r="I389" s="1" t="s">
        <v>797</v>
      </c>
      <c r="K389" s="38" t="s">
        <v>214</v>
      </c>
      <c r="L389" s="39"/>
      <c r="M389" s="39"/>
      <c r="N389" s="39"/>
      <c r="O389" s="39">
        <v>3.3</v>
      </c>
      <c r="P389" s="45">
        <v>-18.3</v>
      </c>
      <c r="Q389" s="40">
        <v>11.7</v>
      </c>
    </row>
    <row r="390" spans="1:17" x14ac:dyDescent="0.25">
      <c r="A390" s="42" t="s">
        <v>805</v>
      </c>
      <c r="B390" s="1" t="s">
        <v>17</v>
      </c>
      <c r="C390" t="s">
        <v>795</v>
      </c>
      <c r="D390" s="43" t="s">
        <v>796</v>
      </c>
      <c r="E390" t="s">
        <v>212</v>
      </c>
      <c r="G390" s="44" t="s">
        <v>116</v>
      </c>
      <c r="H390" s="44" t="s">
        <v>214</v>
      </c>
      <c r="I390" s="1" t="s">
        <v>120</v>
      </c>
      <c r="K390" s="38" t="s">
        <v>214</v>
      </c>
      <c r="L390" s="39"/>
      <c r="M390" s="39"/>
      <c r="N390" s="39"/>
      <c r="O390" s="39">
        <v>3.3</v>
      </c>
      <c r="P390" s="45">
        <v>-19.600000000000001</v>
      </c>
      <c r="Q390" s="40">
        <v>11.8</v>
      </c>
    </row>
    <row r="391" spans="1:17" x14ac:dyDescent="0.25">
      <c r="A391" s="42" t="s">
        <v>806</v>
      </c>
      <c r="B391" s="1" t="s">
        <v>17</v>
      </c>
      <c r="C391" t="s">
        <v>795</v>
      </c>
      <c r="D391" s="43" t="s">
        <v>796</v>
      </c>
      <c r="E391" t="s">
        <v>212</v>
      </c>
      <c r="G391" s="44" t="s">
        <v>116</v>
      </c>
      <c r="H391" s="44" t="s">
        <v>214</v>
      </c>
      <c r="I391" s="1" t="s">
        <v>120</v>
      </c>
      <c r="K391" s="38" t="s">
        <v>214</v>
      </c>
      <c r="L391" s="39"/>
      <c r="M391" s="39"/>
      <c r="N391" s="39"/>
      <c r="O391" s="39">
        <v>3.3</v>
      </c>
      <c r="P391" s="45">
        <v>-19</v>
      </c>
      <c r="Q391" s="40">
        <v>11.1</v>
      </c>
    </row>
    <row r="392" spans="1:17" x14ac:dyDescent="0.25">
      <c r="A392" s="42" t="s">
        <v>807</v>
      </c>
      <c r="B392" s="1" t="s">
        <v>17</v>
      </c>
      <c r="C392" t="s">
        <v>795</v>
      </c>
      <c r="D392" s="43" t="s">
        <v>796</v>
      </c>
      <c r="E392" t="s">
        <v>212</v>
      </c>
      <c r="G392" s="44" t="s">
        <v>116</v>
      </c>
      <c r="H392" s="44" t="s">
        <v>214</v>
      </c>
      <c r="I392" s="1" t="s">
        <v>799</v>
      </c>
      <c r="K392" s="38" t="s">
        <v>214</v>
      </c>
      <c r="L392" s="39"/>
      <c r="M392" s="39"/>
      <c r="N392" s="39"/>
      <c r="O392" s="39">
        <v>3.3</v>
      </c>
      <c r="P392" s="45">
        <v>-19.399999999999999</v>
      </c>
      <c r="Q392" s="40">
        <v>11.8</v>
      </c>
    </row>
    <row r="393" spans="1:17" x14ac:dyDescent="0.25">
      <c r="A393" s="42" t="s">
        <v>808</v>
      </c>
      <c r="B393" s="1" t="s">
        <v>17</v>
      </c>
      <c r="C393" t="s">
        <v>795</v>
      </c>
      <c r="D393" s="43" t="s">
        <v>796</v>
      </c>
      <c r="E393" t="s">
        <v>212</v>
      </c>
      <c r="G393" s="44" t="s">
        <v>116</v>
      </c>
      <c r="H393" s="44" t="s">
        <v>214</v>
      </c>
      <c r="I393" s="1" t="s">
        <v>797</v>
      </c>
      <c r="K393" s="38" t="s">
        <v>214</v>
      </c>
      <c r="L393" s="39"/>
      <c r="M393" s="39"/>
      <c r="N393" s="39"/>
      <c r="O393" s="39">
        <v>3.3</v>
      </c>
      <c r="P393" s="45">
        <v>-18.5</v>
      </c>
      <c r="Q393" s="40">
        <v>11</v>
      </c>
    </row>
    <row r="394" spans="1:17" x14ac:dyDescent="0.25">
      <c r="A394" s="42" t="s">
        <v>809</v>
      </c>
      <c r="B394" s="1" t="s">
        <v>17</v>
      </c>
      <c r="C394" t="s">
        <v>795</v>
      </c>
      <c r="D394" s="43" t="s">
        <v>796</v>
      </c>
      <c r="E394" t="s">
        <v>212</v>
      </c>
      <c r="G394" s="44" t="s">
        <v>116</v>
      </c>
      <c r="H394" s="44" t="s">
        <v>214</v>
      </c>
      <c r="I394" s="1" t="s">
        <v>120</v>
      </c>
      <c r="K394" s="38" t="s">
        <v>214</v>
      </c>
      <c r="L394" s="39"/>
      <c r="M394" s="39"/>
      <c r="N394" s="39"/>
      <c r="O394" s="39">
        <v>3.3</v>
      </c>
      <c r="P394" s="45">
        <v>-19.100000000000001</v>
      </c>
      <c r="Q394" s="40">
        <v>10</v>
      </c>
    </row>
    <row r="395" spans="1:17" x14ac:dyDescent="0.25">
      <c r="A395" s="42" t="s">
        <v>810</v>
      </c>
      <c r="B395" s="1" t="s">
        <v>17</v>
      </c>
      <c r="C395" t="s">
        <v>795</v>
      </c>
      <c r="D395" s="43" t="s">
        <v>796</v>
      </c>
      <c r="E395" t="s">
        <v>212</v>
      </c>
      <c r="G395" s="44" t="s">
        <v>116</v>
      </c>
      <c r="H395" s="44" t="s">
        <v>214</v>
      </c>
      <c r="I395" s="1" t="s">
        <v>120</v>
      </c>
      <c r="K395" s="38" t="s">
        <v>214</v>
      </c>
      <c r="L395" s="39"/>
      <c r="M395" s="39"/>
      <c r="N395" s="39"/>
      <c r="O395" s="39">
        <v>3.3</v>
      </c>
      <c r="P395" s="45">
        <v>-19.399999999999999</v>
      </c>
      <c r="Q395" s="40">
        <v>12.6</v>
      </c>
    </row>
    <row r="396" spans="1:17" x14ac:dyDescent="0.25">
      <c r="A396" s="42" t="s">
        <v>811</v>
      </c>
      <c r="B396" s="1" t="s">
        <v>17</v>
      </c>
      <c r="C396" t="s">
        <v>795</v>
      </c>
      <c r="D396" s="43" t="s">
        <v>796</v>
      </c>
      <c r="E396" t="s">
        <v>212</v>
      </c>
      <c r="G396" s="44" t="s">
        <v>116</v>
      </c>
      <c r="H396" s="44" t="s">
        <v>214</v>
      </c>
      <c r="I396" s="1" t="s">
        <v>797</v>
      </c>
      <c r="K396" s="38" t="s">
        <v>214</v>
      </c>
      <c r="L396" s="39"/>
      <c r="M396" s="39"/>
      <c r="N396" s="39"/>
      <c r="O396" s="39">
        <v>3.6</v>
      </c>
      <c r="P396" s="45">
        <v>-18.5</v>
      </c>
      <c r="Q396" s="40">
        <v>11.9</v>
      </c>
    </row>
    <row r="397" spans="1:17" x14ac:dyDescent="0.25">
      <c r="A397" s="42" t="s">
        <v>812</v>
      </c>
      <c r="B397" s="1" t="s">
        <v>17</v>
      </c>
      <c r="C397" t="s">
        <v>795</v>
      </c>
      <c r="D397" s="43" t="s">
        <v>796</v>
      </c>
      <c r="E397" t="s">
        <v>212</v>
      </c>
      <c r="G397" s="44" t="s">
        <v>116</v>
      </c>
      <c r="H397" s="44" t="s">
        <v>214</v>
      </c>
      <c r="I397" s="1" t="s">
        <v>120</v>
      </c>
      <c r="K397" s="38" t="s">
        <v>214</v>
      </c>
      <c r="L397" s="39"/>
      <c r="M397" s="39"/>
      <c r="N397" s="39"/>
      <c r="O397" s="39">
        <v>3.3</v>
      </c>
      <c r="P397" s="45">
        <v>-19.3</v>
      </c>
      <c r="Q397" s="40">
        <v>12.6</v>
      </c>
    </row>
    <row r="398" spans="1:17" x14ac:dyDescent="0.25">
      <c r="A398" s="42" t="s">
        <v>813</v>
      </c>
      <c r="B398" s="1" t="s">
        <v>17</v>
      </c>
      <c r="C398" t="s">
        <v>795</v>
      </c>
      <c r="D398" s="43" t="s">
        <v>796</v>
      </c>
      <c r="E398" t="s">
        <v>212</v>
      </c>
      <c r="G398" s="44" t="s">
        <v>116</v>
      </c>
      <c r="H398" s="44" t="s">
        <v>214</v>
      </c>
      <c r="I398" s="1" t="s">
        <v>120</v>
      </c>
      <c r="K398" s="38" t="s">
        <v>214</v>
      </c>
      <c r="L398" s="39"/>
      <c r="M398" s="39"/>
      <c r="N398" s="39"/>
      <c r="O398" s="39">
        <v>3.2</v>
      </c>
      <c r="P398" s="45">
        <v>-18.7</v>
      </c>
      <c r="Q398" s="40">
        <v>10.4</v>
      </c>
    </row>
    <row r="399" spans="1:17" x14ac:dyDescent="0.25">
      <c r="A399" s="42" t="s">
        <v>814</v>
      </c>
      <c r="B399" s="1" t="s">
        <v>17</v>
      </c>
      <c r="C399" t="s">
        <v>795</v>
      </c>
      <c r="D399" s="43" t="s">
        <v>796</v>
      </c>
      <c r="E399" t="s">
        <v>212</v>
      </c>
      <c r="G399" s="44" t="s">
        <v>116</v>
      </c>
      <c r="H399" s="44" t="s">
        <v>214</v>
      </c>
      <c r="I399" s="1" t="s">
        <v>799</v>
      </c>
      <c r="K399" s="38" t="s">
        <v>214</v>
      </c>
      <c r="L399" s="39"/>
      <c r="M399" s="39"/>
      <c r="N399" s="39"/>
      <c r="O399" s="39">
        <v>3.3</v>
      </c>
      <c r="P399" s="45">
        <v>-18.8</v>
      </c>
      <c r="Q399" s="40">
        <v>11.9</v>
      </c>
    </row>
    <row r="400" spans="1:17" x14ac:dyDescent="0.25">
      <c r="A400" s="42" t="s">
        <v>815</v>
      </c>
      <c r="B400" s="1" t="s">
        <v>17</v>
      </c>
      <c r="C400" t="s">
        <v>795</v>
      </c>
      <c r="D400" s="43" t="s">
        <v>796</v>
      </c>
      <c r="E400" t="s">
        <v>212</v>
      </c>
      <c r="G400" s="44" t="s">
        <v>222</v>
      </c>
      <c r="H400" s="44" t="s">
        <v>214</v>
      </c>
      <c r="I400" s="1" t="s">
        <v>797</v>
      </c>
      <c r="K400" s="38" t="s">
        <v>214</v>
      </c>
      <c r="L400" s="39"/>
      <c r="M400" s="39"/>
      <c r="N400" s="39"/>
      <c r="O400" s="39">
        <v>3.3</v>
      </c>
      <c r="P400" s="45">
        <v>-19.399999999999999</v>
      </c>
      <c r="Q400" s="40">
        <v>11.4</v>
      </c>
    </row>
    <row r="401" spans="1:17" x14ac:dyDescent="0.25">
      <c r="A401" s="42" t="s">
        <v>816</v>
      </c>
      <c r="B401" s="1" t="s">
        <v>17</v>
      </c>
      <c r="C401" t="s">
        <v>795</v>
      </c>
      <c r="D401" s="43" t="s">
        <v>796</v>
      </c>
      <c r="E401" t="s">
        <v>212</v>
      </c>
      <c r="G401" s="44" t="s">
        <v>222</v>
      </c>
      <c r="H401" s="44" t="s">
        <v>214</v>
      </c>
      <c r="I401" s="1" t="s">
        <v>120</v>
      </c>
      <c r="K401" s="38" t="s">
        <v>214</v>
      </c>
      <c r="L401" s="39"/>
      <c r="M401" s="39"/>
      <c r="N401" s="39"/>
      <c r="O401" s="39">
        <v>3.4</v>
      </c>
      <c r="P401" s="45">
        <v>-18.600000000000001</v>
      </c>
      <c r="Q401" s="40">
        <v>10.1</v>
      </c>
    </row>
    <row r="402" spans="1:17" x14ac:dyDescent="0.25">
      <c r="A402" s="42" t="s">
        <v>817</v>
      </c>
      <c r="B402" s="1" t="s">
        <v>17</v>
      </c>
      <c r="C402" t="s">
        <v>795</v>
      </c>
      <c r="D402" s="43" t="s">
        <v>796</v>
      </c>
      <c r="E402" t="s">
        <v>212</v>
      </c>
      <c r="G402" s="44" t="s">
        <v>222</v>
      </c>
      <c r="H402" s="44" t="s">
        <v>214</v>
      </c>
      <c r="I402" s="1" t="s">
        <v>120</v>
      </c>
      <c r="K402" s="38" t="s">
        <v>214</v>
      </c>
      <c r="L402" s="39"/>
      <c r="M402" s="39"/>
      <c r="N402" s="39"/>
      <c r="O402" s="39">
        <v>3.3</v>
      </c>
      <c r="P402" s="45">
        <v>-19</v>
      </c>
      <c r="Q402" s="40">
        <v>10.5</v>
      </c>
    </row>
    <row r="403" spans="1:17" x14ac:dyDescent="0.25">
      <c r="A403" s="42" t="s">
        <v>818</v>
      </c>
      <c r="B403" s="1" t="s">
        <v>17</v>
      </c>
      <c r="C403" t="s">
        <v>795</v>
      </c>
      <c r="D403" s="43" t="s">
        <v>796</v>
      </c>
      <c r="E403" t="s">
        <v>212</v>
      </c>
      <c r="G403" s="44" t="s">
        <v>222</v>
      </c>
      <c r="H403" s="44" t="s">
        <v>214</v>
      </c>
      <c r="I403" s="1" t="s">
        <v>120</v>
      </c>
      <c r="K403" s="38" t="s">
        <v>214</v>
      </c>
      <c r="L403" s="39"/>
      <c r="M403" s="39"/>
      <c r="N403" s="39"/>
      <c r="O403" s="39">
        <v>3.4</v>
      </c>
      <c r="P403" s="45">
        <v>-19.100000000000001</v>
      </c>
      <c r="Q403" s="40">
        <v>10.4</v>
      </c>
    </row>
    <row r="404" spans="1:17" x14ac:dyDescent="0.25">
      <c r="A404" s="42" t="s">
        <v>819</v>
      </c>
      <c r="B404" s="1" t="s">
        <v>17</v>
      </c>
      <c r="C404" t="s">
        <v>795</v>
      </c>
      <c r="D404" s="43" t="s">
        <v>796</v>
      </c>
      <c r="E404" t="s">
        <v>212</v>
      </c>
      <c r="G404" s="44" t="s">
        <v>222</v>
      </c>
      <c r="H404" s="44" t="s">
        <v>214</v>
      </c>
      <c r="I404" s="1" t="s">
        <v>120</v>
      </c>
      <c r="K404" s="38" t="s">
        <v>214</v>
      </c>
      <c r="L404" s="39"/>
      <c r="M404" s="39"/>
      <c r="N404" s="39"/>
      <c r="O404" s="39">
        <v>3.3</v>
      </c>
      <c r="P404" s="45">
        <v>-18</v>
      </c>
      <c r="Q404" s="40">
        <v>11.3</v>
      </c>
    </row>
    <row r="405" spans="1:17" x14ac:dyDescent="0.25">
      <c r="A405" s="42" t="s">
        <v>820</v>
      </c>
      <c r="B405" s="1" t="s">
        <v>17</v>
      </c>
      <c r="C405" t="s">
        <v>795</v>
      </c>
      <c r="D405" s="43" t="s">
        <v>796</v>
      </c>
      <c r="E405" t="s">
        <v>212</v>
      </c>
      <c r="G405" s="44" t="s">
        <v>222</v>
      </c>
      <c r="H405" s="44" t="s">
        <v>214</v>
      </c>
      <c r="I405" s="1" t="s">
        <v>120</v>
      </c>
      <c r="K405" s="38" t="s">
        <v>214</v>
      </c>
      <c r="L405" s="39"/>
      <c r="M405" s="39"/>
      <c r="N405" s="39"/>
      <c r="O405" s="39">
        <v>3.3</v>
      </c>
      <c r="P405" s="45">
        <v>-19</v>
      </c>
      <c r="Q405" s="40">
        <v>10.9</v>
      </c>
    </row>
    <row r="406" spans="1:17" x14ac:dyDescent="0.25">
      <c r="A406" s="42" t="s">
        <v>821</v>
      </c>
      <c r="B406" s="1" t="s">
        <v>17</v>
      </c>
      <c r="C406" t="s">
        <v>795</v>
      </c>
      <c r="D406" s="43" t="s">
        <v>796</v>
      </c>
      <c r="E406" t="s">
        <v>212</v>
      </c>
      <c r="G406" s="44" t="s">
        <v>222</v>
      </c>
      <c r="H406" s="44" t="s">
        <v>214</v>
      </c>
      <c r="I406" s="1" t="s">
        <v>120</v>
      </c>
      <c r="K406" s="38" t="s">
        <v>214</v>
      </c>
      <c r="L406" s="39"/>
      <c r="M406" s="39"/>
      <c r="N406" s="39"/>
      <c r="O406" s="39">
        <v>3.4</v>
      </c>
      <c r="P406" s="45">
        <v>-18.8</v>
      </c>
      <c r="Q406" s="40">
        <v>11.5</v>
      </c>
    </row>
    <row r="407" spans="1:17" x14ac:dyDescent="0.25">
      <c r="A407" s="42" t="s">
        <v>822</v>
      </c>
      <c r="B407" s="1" t="s">
        <v>17</v>
      </c>
      <c r="C407" t="s">
        <v>795</v>
      </c>
      <c r="D407" s="43" t="s">
        <v>796</v>
      </c>
      <c r="E407" t="s">
        <v>212</v>
      </c>
      <c r="G407" s="44" t="s">
        <v>222</v>
      </c>
      <c r="H407" s="44" t="s">
        <v>214</v>
      </c>
      <c r="I407" s="1" t="s">
        <v>120</v>
      </c>
      <c r="K407" s="38" t="s">
        <v>214</v>
      </c>
      <c r="L407" s="39"/>
      <c r="M407" s="39"/>
      <c r="N407" s="39"/>
      <c r="O407" s="39">
        <v>3.2</v>
      </c>
      <c r="P407" s="45">
        <v>-18.3</v>
      </c>
      <c r="Q407" s="40">
        <v>10.4</v>
      </c>
    </row>
    <row r="408" spans="1:17" x14ac:dyDescent="0.25">
      <c r="A408" s="42" t="s">
        <v>823</v>
      </c>
      <c r="B408" s="1" t="s">
        <v>17</v>
      </c>
      <c r="C408" t="s">
        <v>795</v>
      </c>
      <c r="D408" s="43" t="s">
        <v>796</v>
      </c>
      <c r="E408" t="s">
        <v>212</v>
      </c>
      <c r="G408" s="44" t="s">
        <v>222</v>
      </c>
      <c r="H408" s="44" t="s">
        <v>214</v>
      </c>
      <c r="I408" s="1" t="s">
        <v>120</v>
      </c>
      <c r="K408" s="38" t="s">
        <v>214</v>
      </c>
      <c r="L408" s="39"/>
      <c r="M408" s="39"/>
      <c r="N408" s="39"/>
      <c r="O408" s="39">
        <v>3.4</v>
      </c>
      <c r="P408" s="45">
        <v>-18.899999999999999</v>
      </c>
      <c r="Q408" s="40">
        <v>11.2</v>
      </c>
    </row>
    <row r="409" spans="1:17" x14ac:dyDescent="0.25">
      <c r="A409" s="42" t="s">
        <v>824</v>
      </c>
      <c r="B409" s="1" t="s">
        <v>17</v>
      </c>
      <c r="C409" t="s">
        <v>795</v>
      </c>
      <c r="D409" s="43" t="s">
        <v>796</v>
      </c>
      <c r="E409" t="s">
        <v>212</v>
      </c>
      <c r="G409" s="44" t="s">
        <v>222</v>
      </c>
      <c r="H409" s="44" t="s">
        <v>214</v>
      </c>
      <c r="I409" s="1" t="s">
        <v>797</v>
      </c>
      <c r="K409" s="38" t="s">
        <v>214</v>
      </c>
      <c r="L409" s="39"/>
      <c r="M409" s="39"/>
      <c r="N409" s="39"/>
      <c r="O409" s="39">
        <v>3.3</v>
      </c>
      <c r="P409" s="45">
        <v>-19.100000000000001</v>
      </c>
      <c r="Q409" s="40">
        <v>10.6</v>
      </c>
    </row>
    <row r="410" spans="1:17" x14ac:dyDescent="0.25">
      <c r="A410" s="42" t="s">
        <v>825</v>
      </c>
      <c r="B410" s="1" t="s">
        <v>17</v>
      </c>
      <c r="C410" t="s">
        <v>795</v>
      </c>
      <c r="D410" s="43" t="s">
        <v>796</v>
      </c>
      <c r="E410" t="s">
        <v>212</v>
      </c>
      <c r="G410" s="44" t="s">
        <v>222</v>
      </c>
      <c r="H410" s="44" t="s">
        <v>214</v>
      </c>
      <c r="I410" s="1" t="s">
        <v>120</v>
      </c>
      <c r="K410" s="38" t="s">
        <v>214</v>
      </c>
      <c r="L410" s="39"/>
      <c r="M410" s="39"/>
      <c r="N410" s="39"/>
      <c r="O410" s="39">
        <v>3.3</v>
      </c>
      <c r="P410" s="45">
        <v>-19</v>
      </c>
      <c r="Q410" s="40">
        <v>11.9</v>
      </c>
    </row>
    <row r="411" spans="1:17" x14ac:dyDescent="0.25">
      <c r="A411" s="42" t="s">
        <v>826</v>
      </c>
      <c r="B411" s="1" t="s">
        <v>17</v>
      </c>
      <c r="C411" t="s">
        <v>795</v>
      </c>
      <c r="D411" s="43" t="s">
        <v>796</v>
      </c>
      <c r="E411" t="s">
        <v>212</v>
      </c>
      <c r="G411" s="44" t="s">
        <v>222</v>
      </c>
      <c r="H411" s="44" t="s">
        <v>214</v>
      </c>
      <c r="I411" s="1" t="s">
        <v>120</v>
      </c>
      <c r="K411" s="38" t="s">
        <v>214</v>
      </c>
      <c r="L411" s="39"/>
      <c r="M411" s="39"/>
      <c r="N411" s="39"/>
      <c r="O411" s="39">
        <v>3.1</v>
      </c>
      <c r="P411" s="45">
        <v>-19.3</v>
      </c>
      <c r="Q411" s="40">
        <v>11.7</v>
      </c>
    </row>
    <row r="412" spans="1:17" x14ac:dyDescent="0.25">
      <c r="A412" s="42" t="s">
        <v>827</v>
      </c>
      <c r="B412" s="1" t="s">
        <v>17</v>
      </c>
      <c r="C412" t="s">
        <v>795</v>
      </c>
      <c r="D412" s="43" t="s">
        <v>796</v>
      </c>
      <c r="E412" t="s">
        <v>212</v>
      </c>
      <c r="G412" s="44" t="s">
        <v>222</v>
      </c>
      <c r="H412" s="44" t="s">
        <v>214</v>
      </c>
      <c r="I412" s="1" t="s">
        <v>828</v>
      </c>
      <c r="K412" s="38" t="s">
        <v>214</v>
      </c>
      <c r="L412" s="39"/>
      <c r="M412" s="39"/>
      <c r="N412" s="39"/>
      <c r="O412" s="39">
        <v>3.3</v>
      </c>
      <c r="P412" s="45">
        <v>-19</v>
      </c>
      <c r="Q412" s="40">
        <v>9.6</v>
      </c>
    </row>
    <row r="413" spans="1:17" x14ac:dyDescent="0.25">
      <c r="A413" s="42" t="s">
        <v>829</v>
      </c>
      <c r="B413" s="1" t="s">
        <v>17</v>
      </c>
      <c r="C413" t="s">
        <v>795</v>
      </c>
      <c r="D413" s="43" t="s">
        <v>796</v>
      </c>
      <c r="E413" t="s">
        <v>212</v>
      </c>
      <c r="G413" s="44" t="s">
        <v>222</v>
      </c>
      <c r="H413" s="44" t="s">
        <v>214</v>
      </c>
      <c r="I413" s="1" t="s">
        <v>120</v>
      </c>
      <c r="K413" s="38" t="s">
        <v>214</v>
      </c>
      <c r="L413" s="39"/>
      <c r="M413" s="39"/>
      <c r="N413" s="39"/>
      <c r="O413" s="39">
        <v>3.2</v>
      </c>
      <c r="P413" s="45">
        <v>-19</v>
      </c>
      <c r="Q413" s="40">
        <v>10.199999999999999</v>
      </c>
    </row>
    <row r="414" spans="1:17" x14ac:dyDescent="0.25">
      <c r="A414" s="42" t="s">
        <v>830</v>
      </c>
      <c r="B414" s="1" t="s">
        <v>17</v>
      </c>
      <c r="C414" t="s">
        <v>795</v>
      </c>
      <c r="D414" s="43" t="s">
        <v>796</v>
      </c>
      <c r="E414" t="s">
        <v>212</v>
      </c>
      <c r="G414" s="44" t="s">
        <v>222</v>
      </c>
      <c r="H414" s="44" t="s">
        <v>214</v>
      </c>
      <c r="I414" s="1" t="s">
        <v>120</v>
      </c>
      <c r="K414" s="38" t="s">
        <v>214</v>
      </c>
      <c r="L414" s="39"/>
      <c r="M414" s="39"/>
      <c r="N414" s="39"/>
      <c r="O414" s="39">
        <v>3.3</v>
      </c>
      <c r="P414" s="45">
        <v>-19</v>
      </c>
      <c r="Q414" s="40">
        <v>12.2</v>
      </c>
    </row>
    <row r="415" spans="1:17" x14ac:dyDescent="0.25">
      <c r="A415" s="42" t="s">
        <v>831</v>
      </c>
      <c r="B415" s="1" t="s">
        <v>17</v>
      </c>
      <c r="C415" t="s">
        <v>795</v>
      </c>
      <c r="D415" s="43" t="s">
        <v>796</v>
      </c>
      <c r="E415" t="s">
        <v>212</v>
      </c>
      <c r="G415" s="44" t="s">
        <v>222</v>
      </c>
      <c r="H415" s="44" t="s">
        <v>214</v>
      </c>
      <c r="I415" s="1" t="s">
        <v>797</v>
      </c>
      <c r="K415" s="38" t="s">
        <v>214</v>
      </c>
      <c r="L415" s="39"/>
      <c r="M415" s="39"/>
      <c r="N415" s="39"/>
      <c r="O415" s="39">
        <v>3.3</v>
      </c>
      <c r="P415" s="45">
        <v>-18.899999999999999</v>
      </c>
      <c r="Q415" s="40">
        <v>10.7</v>
      </c>
    </row>
    <row r="416" spans="1:17" x14ac:dyDescent="0.25">
      <c r="A416" s="42" t="s">
        <v>832</v>
      </c>
      <c r="B416" s="1" t="s">
        <v>17</v>
      </c>
      <c r="C416" t="s">
        <v>795</v>
      </c>
      <c r="D416" s="43" t="s">
        <v>796</v>
      </c>
      <c r="E416" t="s">
        <v>212</v>
      </c>
      <c r="G416" s="44" t="s">
        <v>222</v>
      </c>
      <c r="H416" s="44" t="s">
        <v>214</v>
      </c>
      <c r="I416" s="1" t="s">
        <v>120</v>
      </c>
      <c r="K416" s="38" t="s">
        <v>214</v>
      </c>
      <c r="L416" s="39"/>
      <c r="M416" s="39"/>
      <c r="N416" s="39"/>
      <c r="O416" s="39">
        <v>3.3</v>
      </c>
      <c r="P416" s="45">
        <v>-19.399999999999999</v>
      </c>
      <c r="Q416" s="40">
        <v>10.8</v>
      </c>
    </row>
    <row r="417" spans="1:17" x14ac:dyDescent="0.25">
      <c r="A417" s="42" t="s">
        <v>833</v>
      </c>
      <c r="B417" s="1" t="s">
        <v>17</v>
      </c>
      <c r="C417" t="s">
        <v>795</v>
      </c>
      <c r="D417" s="43" t="s">
        <v>796</v>
      </c>
      <c r="E417" t="s">
        <v>212</v>
      </c>
      <c r="G417" s="44" t="s">
        <v>222</v>
      </c>
      <c r="H417" s="44" t="s">
        <v>214</v>
      </c>
      <c r="I417" s="1" t="s">
        <v>120</v>
      </c>
      <c r="K417" s="38" t="s">
        <v>214</v>
      </c>
      <c r="L417" s="39"/>
      <c r="M417" s="39"/>
      <c r="N417" s="39"/>
      <c r="O417" s="39">
        <v>3.3</v>
      </c>
      <c r="P417" s="45">
        <v>-19.399999999999999</v>
      </c>
      <c r="Q417" s="40">
        <v>11.1</v>
      </c>
    </row>
    <row r="418" spans="1:17" x14ac:dyDescent="0.25">
      <c r="A418" s="42" t="s">
        <v>834</v>
      </c>
      <c r="B418" s="1" t="s">
        <v>17</v>
      </c>
      <c r="C418" t="s">
        <v>795</v>
      </c>
      <c r="D418" s="43" t="s">
        <v>796</v>
      </c>
      <c r="E418" t="s">
        <v>212</v>
      </c>
      <c r="G418" s="44"/>
      <c r="H418" s="44" t="s">
        <v>223</v>
      </c>
      <c r="I418" s="1" t="s">
        <v>835</v>
      </c>
      <c r="J418" s="3">
        <v>0.5</v>
      </c>
      <c r="K418" s="38" t="s">
        <v>710</v>
      </c>
      <c r="L418" s="39"/>
      <c r="M418" s="39"/>
      <c r="N418" s="39"/>
      <c r="O418" s="39">
        <v>3.3</v>
      </c>
      <c r="P418" s="45">
        <v>-18.8</v>
      </c>
      <c r="Q418" s="40">
        <v>12.1</v>
      </c>
    </row>
    <row r="419" spans="1:17" x14ac:dyDescent="0.25">
      <c r="A419" s="42" t="s">
        <v>836</v>
      </c>
      <c r="B419" s="1" t="s">
        <v>17</v>
      </c>
      <c r="C419" t="s">
        <v>795</v>
      </c>
      <c r="D419" s="43" t="s">
        <v>796</v>
      </c>
      <c r="E419" t="s">
        <v>212</v>
      </c>
      <c r="G419" s="44"/>
      <c r="H419" s="44" t="s">
        <v>223</v>
      </c>
      <c r="I419" s="1" t="s">
        <v>835</v>
      </c>
      <c r="J419" s="3">
        <v>0.5</v>
      </c>
      <c r="K419" s="38" t="s">
        <v>710</v>
      </c>
      <c r="L419" s="39"/>
      <c r="M419" s="39"/>
      <c r="N419" s="39"/>
      <c r="O419" s="39">
        <v>3.4</v>
      </c>
      <c r="P419" s="45">
        <v>-18.600000000000001</v>
      </c>
      <c r="Q419" s="40">
        <v>12.8</v>
      </c>
    </row>
    <row r="420" spans="1:17" x14ac:dyDescent="0.25">
      <c r="A420" s="42" t="s">
        <v>837</v>
      </c>
      <c r="B420" s="1" t="s">
        <v>17</v>
      </c>
      <c r="C420" t="s">
        <v>795</v>
      </c>
      <c r="D420" s="43" t="s">
        <v>796</v>
      </c>
      <c r="E420" t="s">
        <v>212</v>
      </c>
      <c r="G420" s="44"/>
      <c r="H420" s="44" t="s">
        <v>223</v>
      </c>
      <c r="I420" s="1" t="s">
        <v>835</v>
      </c>
      <c r="J420" s="3">
        <v>0.5</v>
      </c>
      <c r="K420" s="38" t="s">
        <v>710</v>
      </c>
      <c r="L420" s="39"/>
      <c r="M420" s="39"/>
      <c r="N420" s="39"/>
      <c r="O420" s="39">
        <v>3.3</v>
      </c>
      <c r="P420" s="45">
        <v>-18.2</v>
      </c>
      <c r="Q420" s="40">
        <v>13.5</v>
      </c>
    </row>
    <row r="421" spans="1:17" x14ac:dyDescent="0.25">
      <c r="A421" s="42" t="s">
        <v>838</v>
      </c>
      <c r="B421" s="1" t="s">
        <v>17</v>
      </c>
      <c r="C421" t="s">
        <v>795</v>
      </c>
      <c r="D421" s="43" t="s">
        <v>796</v>
      </c>
      <c r="E421" t="s">
        <v>212</v>
      </c>
      <c r="G421" s="44"/>
      <c r="H421" s="44" t="s">
        <v>223</v>
      </c>
      <c r="I421" s="1" t="s">
        <v>835</v>
      </c>
      <c r="J421" s="3">
        <v>0.5</v>
      </c>
      <c r="K421" s="38" t="s">
        <v>710</v>
      </c>
      <c r="L421" s="39"/>
      <c r="M421" s="39"/>
      <c r="N421" s="39"/>
      <c r="O421" s="39">
        <v>3.3</v>
      </c>
      <c r="P421" s="45">
        <v>-19</v>
      </c>
      <c r="Q421" s="40">
        <v>10.5</v>
      </c>
    </row>
    <row r="422" spans="1:17" x14ac:dyDescent="0.25">
      <c r="A422" s="42" t="s">
        <v>839</v>
      </c>
      <c r="B422" s="1" t="s">
        <v>17</v>
      </c>
      <c r="C422" t="s">
        <v>795</v>
      </c>
      <c r="D422" s="43" t="s">
        <v>796</v>
      </c>
      <c r="E422" t="s">
        <v>212</v>
      </c>
      <c r="G422" s="44"/>
      <c r="H422" s="44" t="s">
        <v>223</v>
      </c>
      <c r="I422" s="1" t="s">
        <v>835</v>
      </c>
      <c r="J422" s="3">
        <v>0.5</v>
      </c>
      <c r="K422" s="38" t="s">
        <v>710</v>
      </c>
      <c r="L422" s="39"/>
      <c r="M422" s="39"/>
      <c r="N422" s="39"/>
      <c r="O422" s="39">
        <v>3.2</v>
      </c>
      <c r="P422" s="45">
        <v>-18.899999999999999</v>
      </c>
      <c r="Q422" s="40">
        <v>9.5</v>
      </c>
    </row>
    <row r="423" spans="1:17" x14ac:dyDescent="0.25">
      <c r="A423" s="42" t="s">
        <v>840</v>
      </c>
      <c r="B423" s="1" t="s">
        <v>17</v>
      </c>
      <c r="C423" t="s">
        <v>795</v>
      </c>
      <c r="D423" s="43" t="s">
        <v>796</v>
      </c>
      <c r="E423" t="s">
        <v>212</v>
      </c>
      <c r="G423" s="44"/>
      <c r="H423" s="44" t="s">
        <v>223</v>
      </c>
      <c r="I423" s="1" t="s">
        <v>841</v>
      </c>
      <c r="J423" s="3">
        <v>2.5</v>
      </c>
      <c r="K423" s="38">
        <v>3</v>
      </c>
      <c r="L423" s="39"/>
      <c r="M423" s="39"/>
      <c r="N423" s="39"/>
      <c r="O423" s="39">
        <v>3.3</v>
      </c>
      <c r="P423" s="45">
        <v>-18.8</v>
      </c>
      <c r="Q423" s="40">
        <v>9.4</v>
      </c>
    </row>
    <row r="424" spans="1:17" x14ac:dyDescent="0.25">
      <c r="A424" s="42" t="s">
        <v>842</v>
      </c>
      <c r="B424" s="1" t="s">
        <v>17</v>
      </c>
      <c r="C424" t="s">
        <v>795</v>
      </c>
      <c r="D424" s="43" t="s">
        <v>796</v>
      </c>
      <c r="E424" t="s">
        <v>212</v>
      </c>
      <c r="G424" s="44"/>
      <c r="H424" s="44" t="s">
        <v>223</v>
      </c>
      <c r="I424" s="1" t="s">
        <v>841</v>
      </c>
      <c r="J424" s="3">
        <v>2.5</v>
      </c>
      <c r="K424" s="38">
        <v>3</v>
      </c>
      <c r="L424" s="39"/>
      <c r="M424" s="39"/>
      <c r="N424" s="39"/>
      <c r="O424" s="39">
        <v>3.3</v>
      </c>
      <c r="P424" s="45">
        <v>-18.399999999999999</v>
      </c>
      <c r="Q424" s="40">
        <v>13.6</v>
      </c>
    </row>
    <row r="425" spans="1:17" x14ac:dyDescent="0.25">
      <c r="A425" s="42" t="s">
        <v>843</v>
      </c>
      <c r="B425" s="1" t="s">
        <v>17</v>
      </c>
      <c r="C425" t="s">
        <v>795</v>
      </c>
      <c r="D425" s="43" t="s">
        <v>796</v>
      </c>
      <c r="E425" t="s">
        <v>212</v>
      </c>
      <c r="G425" s="44"/>
      <c r="H425" s="44" t="s">
        <v>223</v>
      </c>
      <c r="I425" s="1" t="s">
        <v>841</v>
      </c>
      <c r="J425" s="3">
        <v>2.5</v>
      </c>
      <c r="K425" s="38">
        <v>3</v>
      </c>
      <c r="L425" s="39"/>
      <c r="M425" s="39"/>
      <c r="N425" s="39"/>
      <c r="O425" s="39">
        <v>3.3</v>
      </c>
      <c r="P425" s="45">
        <v>-19.3</v>
      </c>
      <c r="Q425" s="40">
        <v>11</v>
      </c>
    </row>
    <row r="426" spans="1:17" x14ac:dyDescent="0.25">
      <c r="A426" s="42" t="s">
        <v>844</v>
      </c>
      <c r="B426" s="1" t="s">
        <v>17</v>
      </c>
      <c r="C426" t="s">
        <v>795</v>
      </c>
      <c r="D426" s="43" t="s">
        <v>796</v>
      </c>
      <c r="E426" t="s">
        <v>212</v>
      </c>
      <c r="G426" s="44"/>
      <c r="H426" s="44" t="s">
        <v>223</v>
      </c>
      <c r="I426" s="1" t="s">
        <v>841</v>
      </c>
      <c r="J426" s="3">
        <v>2.5</v>
      </c>
      <c r="K426" s="38">
        <v>3</v>
      </c>
      <c r="L426" s="39"/>
      <c r="M426" s="39"/>
      <c r="N426" s="39"/>
      <c r="O426" s="39">
        <v>3.3</v>
      </c>
      <c r="P426" s="45">
        <v>-19.5</v>
      </c>
      <c r="Q426" s="40">
        <v>11.2</v>
      </c>
    </row>
    <row r="427" spans="1:17" x14ac:dyDescent="0.25">
      <c r="A427" s="42" t="s">
        <v>845</v>
      </c>
      <c r="B427" s="1" t="s">
        <v>17</v>
      </c>
      <c r="C427" t="s">
        <v>795</v>
      </c>
      <c r="D427" s="43" t="s">
        <v>796</v>
      </c>
      <c r="E427" t="s">
        <v>212</v>
      </c>
      <c r="G427" s="44"/>
      <c r="H427" s="44" t="s">
        <v>223</v>
      </c>
      <c r="I427" s="1" t="s">
        <v>841</v>
      </c>
      <c r="J427" s="3">
        <v>2.5</v>
      </c>
      <c r="K427" s="38">
        <v>3</v>
      </c>
      <c r="L427" s="39"/>
      <c r="M427" s="39"/>
      <c r="N427" s="39"/>
      <c r="O427" s="39">
        <v>3.3</v>
      </c>
      <c r="P427" s="45">
        <v>-18.2</v>
      </c>
      <c r="Q427" s="40">
        <v>11.5</v>
      </c>
    </row>
    <row r="428" spans="1:17" x14ac:dyDescent="0.25">
      <c r="A428" s="42" t="s">
        <v>846</v>
      </c>
      <c r="B428" s="1" t="s">
        <v>17</v>
      </c>
      <c r="C428" t="s">
        <v>795</v>
      </c>
      <c r="D428" s="43" t="s">
        <v>796</v>
      </c>
      <c r="E428" t="s">
        <v>212</v>
      </c>
      <c r="G428" s="44"/>
      <c r="H428" s="44" t="s">
        <v>223</v>
      </c>
      <c r="I428" s="1" t="s">
        <v>841</v>
      </c>
      <c r="J428" s="3">
        <v>3</v>
      </c>
      <c r="K428" s="38">
        <v>3</v>
      </c>
      <c r="L428" s="39"/>
      <c r="M428" s="39"/>
      <c r="N428" s="39"/>
      <c r="O428" s="39">
        <v>3.3</v>
      </c>
      <c r="P428" s="45">
        <v>-19.3</v>
      </c>
      <c r="Q428" s="40">
        <v>11.3</v>
      </c>
    </row>
    <row r="429" spans="1:17" x14ac:dyDescent="0.25">
      <c r="A429" s="42" t="s">
        <v>847</v>
      </c>
      <c r="B429" s="1" t="s">
        <v>17</v>
      </c>
      <c r="C429" t="s">
        <v>795</v>
      </c>
      <c r="D429" s="43" t="s">
        <v>796</v>
      </c>
      <c r="E429" t="s">
        <v>212</v>
      </c>
      <c r="G429" s="44"/>
      <c r="H429" s="44" t="s">
        <v>223</v>
      </c>
      <c r="I429" s="1" t="s">
        <v>841</v>
      </c>
      <c r="J429" s="3">
        <v>3</v>
      </c>
      <c r="K429" s="38">
        <v>3</v>
      </c>
      <c r="L429" s="39"/>
      <c r="M429" s="39"/>
      <c r="N429" s="39"/>
      <c r="O429" s="39">
        <v>3.3</v>
      </c>
      <c r="P429" s="45">
        <v>-18.899999999999999</v>
      </c>
      <c r="Q429" s="40">
        <v>11.9</v>
      </c>
    </row>
    <row r="430" spans="1:17" x14ac:dyDescent="0.25">
      <c r="A430" s="42" t="s">
        <v>848</v>
      </c>
      <c r="B430" s="1" t="s">
        <v>17</v>
      </c>
      <c r="C430" t="s">
        <v>795</v>
      </c>
      <c r="D430" s="43" t="s">
        <v>796</v>
      </c>
      <c r="E430" t="s">
        <v>212</v>
      </c>
      <c r="G430" s="44"/>
      <c r="H430" s="44" t="s">
        <v>223</v>
      </c>
      <c r="I430" s="1" t="s">
        <v>841</v>
      </c>
      <c r="J430" s="3">
        <v>3</v>
      </c>
      <c r="K430" s="38">
        <v>3</v>
      </c>
      <c r="L430" s="39"/>
      <c r="M430" s="39"/>
      <c r="N430" s="39"/>
      <c r="O430" s="39">
        <v>3.3</v>
      </c>
      <c r="P430" s="45">
        <v>-19</v>
      </c>
      <c r="Q430" s="40">
        <v>11.8</v>
      </c>
    </row>
    <row r="431" spans="1:17" x14ac:dyDescent="0.25">
      <c r="A431" s="42" t="s">
        <v>849</v>
      </c>
      <c r="B431" s="1" t="s">
        <v>17</v>
      </c>
      <c r="C431" t="s">
        <v>795</v>
      </c>
      <c r="D431" s="43" t="s">
        <v>796</v>
      </c>
      <c r="E431" t="s">
        <v>212</v>
      </c>
      <c r="G431" s="44"/>
      <c r="H431" s="44" t="s">
        <v>223</v>
      </c>
      <c r="I431" s="1" t="s">
        <v>841</v>
      </c>
      <c r="J431" s="3">
        <v>3</v>
      </c>
      <c r="K431" s="38">
        <v>3</v>
      </c>
      <c r="L431" s="39"/>
      <c r="M431" s="39"/>
      <c r="N431" s="39"/>
      <c r="O431" s="39">
        <v>3.3</v>
      </c>
      <c r="P431" s="45">
        <v>-18.8</v>
      </c>
      <c r="Q431" s="40">
        <v>12.9</v>
      </c>
    </row>
    <row r="432" spans="1:17" x14ac:dyDescent="0.25">
      <c r="A432" s="42" t="s">
        <v>850</v>
      </c>
      <c r="B432" s="1" t="s">
        <v>17</v>
      </c>
      <c r="C432" t="s">
        <v>795</v>
      </c>
      <c r="D432" s="43" t="s">
        <v>796</v>
      </c>
      <c r="E432" t="s">
        <v>212</v>
      </c>
      <c r="G432" s="44"/>
      <c r="H432" s="44" t="s">
        <v>223</v>
      </c>
      <c r="I432" s="1" t="s">
        <v>841</v>
      </c>
      <c r="J432" s="3">
        <v>3</v>
      </c>
      <c r="K432" s="38">
        <v>3</v>
      </c>
      <c r="L432" s="39"/>
      <c r="M432" s="39"/>
      <c r="N432" s="39"/>
      <c r="O432" s="39">
        <v>3.3</v>
      </c>
      <c r="P432" s="45">
        <v>-18</v>
      </c>
      <c r="Q432" s="40">
        <v>12.3</v>
      </c>
    </row>
    <row r="433" spans="1:17" x14ac:dyDescent="0.25">
      <c r="A433" s="42" t="s">
        <v>851</v>
      </c>
      <c r="B433" s="1" t="s">
        <v>17</v>
      </c>
      <c r="C433" t="s">
        <v>795</v>
      </c>
      <c r="D433" s="43" t="s">
        <v>796</v>
      </c>
      <c r="E433" t="s">
        <v>212</v>
      </c>
      <c r="G433" s="44"/>
      <c r="H433" s="44" t="s">
        <v>223</v>
      </c>
      <c r="I433" s="1" t="s">
        <v>852</v>
      </c>
      <c r="J433" s="3">
        <v>7.5</v>
      </c>
      <c r="K433" s="38" t="s">
        <v>705</v>
      </c>
      <c r="L433" s="39"/>
      <c r="M433" s="39"/>
      <c r="N433" s="39"/>
      <c r="O433" s="39">
        <v>3.5</v>
      </c>
      <c r="P433" s="45">
        <v>-18.8</v>
      </c>
      <c r="Q433" s="40">
        <v>10.3</v>
      </c>
    </row>
    <row r="434" spans="1:17" x14ac:dyDescent="0.25">
      <c r="A434" s="42" t="s">
        <v>853</v>
      </c>
      <c r="B434" s="1" t="s">
        <v>17</v>
      </c>
      <c r="C434" t="s">
        <v>795</v>
      </c>
      <c r="D434" s="43" t="s">
        <v>796</v>
      </c>
      <c r="E434" t="s">
        <v>212</v>
      </c>
      <c r="G434" s="44"/>
      <c r="H434" s="44" t="s">
        <v>223</v>
      </c>
      <c r="I434" s="1" t="s">
        <v>852</v>
      </c>
      <c r="J434" s="3">
        <v>7.5</v>
      </c>
      <c r="K434" s="38" t="s">
        <v>705</v>
      </c>
      <c r="L434" s="39"/>
      <c r="M434" s="39"/>
      <c r="N434" s="39"/>
      <c r="O434" s="39">
        <v>3.3</v>
      </c>
      <c r="P434" s="45">
        <v>-19.5</v>
      </c>
      <c r="Q434" s="40">
        <v>10.1</v>
      </c>
    </row>
    <row r="435" spans="1:17" x14ac:dyDescent="0.25">
      <c r="A435" s="42" t="s">
        <v>854</v>
      </c>
      <c r="B435" s="1" t="s">
        <v>17</v>
      </c>
      <c r="C435" t="s">
        <v>795</v>
      </c>
      <c r="D435" s="43" t="s">
        <v>796</v>
      </c>
      <c r="E435" t="s">
        <v>212</v>
      </c>
      <c r="G435" s="44"/>
      <c r="H435" s="44" t="s">
        <v>223</v>
      </c>
      <c r="I435" s="1" t="s">
        <v>855</v>
      </c>
      <c r="J435" s="3">
        <v>12.5</v>
      </c>
      <c r="K435" s="38" t="s">
        <v>856</v>
      </c>
      <c r="L435" s="39"/>
      <c r="M435" s="39"/>
      <c r="N435" s="39"/>
      <c r="O435" s="39">
        <v>3.5</v>
      </c>
      <c r="P435" s="45">
        <v>-19.899999999999999</v>
      </c>
      <c r="Q435" s="40">
        <v>9.8000000000000007</v>
      </c>
    </row>
    <row r="436" spans="1:17" x14ac:dyDescent="0.25">
      <c r="A436" s="42" t="s">
        <v>857</v>
      </c>
      <c r="B436" s="1" t="s">
        <v>17</v>
      </c>
      <c r="C436" t="s">
        <v>795</v>
      </c>
      <c r="D436" s="43" t="s">
        <v>796</v>
      </c>
      <c r="E436" t="s">
        <v>212</v>
      </c>
      <c r="G436" s="44"/>
      <c r="H436" s="44" t="s">
        <v>223</v>
      </c>
      <c r="I436" s="1" t="s">
        <v>855</v>
      </c>
      <c r="J436" s="3">
        <v>12.5</v>
      </c>
      <c r="K436" s="38" t="s">
        <v>856</v>
      </c>
      <c r="L436" s="39"/>
      <c r="M436" s="39"/>
      <c r="N436" s="39"/>
      <c r="O436" s="39">
        <v>3.3</v>
      </c>
      <c r="P436" s="45">
        <v>-19.3</v>
      </c>
      <c r="Q436" s="40">
        <v>10.1</v>
      </c>
    </row>
    <row r="437" spans="1:17" x14ac:dyDescent="0.25">
      <c r="A437" s="42" t="s">
        <v>858</v>
      </c>
      <c r="B437" s="1" t="s">
        <v>17</v>
      </c>
      <c r="C437" t="s">
        <v>795</v>
      </c>
      <c r="D437" s="43" t="s">
        <v>796</v>
      </c>
      <c r="E437" t="s">
        <v>212</v>
      </c>
      <c r="G437" s="44"/>
      <c r="H437" s="44" t="s">
        <v>223</v>
      </c>
      <c r="I437" s="1" t="s">
        <v>855</v>
      </c>
      <c r="J437" s="3">
        <v>12.5</v>
      </c>
      <c r="K437" s="38" t="s">
        <v>856</v>
      </c>
      <c r="L437" s="39"/>
      <c r="M437" s="39"/>
      <c r="N437" s="39"/>
      <c r="O437" s="39">
        <v>3.3</v>
      </c>
      <c r="P437" s="45">
        <v>-19.399999999999999</v>
      </c>
      <c r="Q437" s="40">
        <v>9.6999999999999993</v>
      </c>
    </row>
    <row r="438" spans="1:17" x14ac:dyDescent="0.25">
      <c r="A438" s="42" t="s">
        <v>859</v>
      </c>
      <c r="B438" s="1" t="s">
        <v>17</v>
      </c>
      <c r="C438" t="s">
        <v>795</v>
      </c>
      <c r="D438" s="43" t="s">
        <v>796</v>
      </c>
      <c r="E438" t="s">
        <v>212</v>
      </c>
      <c r="G438" s="44"/>
      <c r="H438" s="44" t="s">
        <v>223</v>
      </c>
      <c r="I438" s="1" t="s">
        <v>855</v>
      </c>
      <c r="J438" s="3">
        <v>12.5</v>
      </c>
      <c r="K438" s="38" t="s">
        <v>856</v>
      </c>
      <c r="L438" s="39"/>
      <c r="M438" s="39"/>
      <c r="N438" s="39"/>
      <c r="O438" s="39">
        <v>3.3</v>
      </c>
      <c r="P438" s="45">
        <v>-19.8</v>
      </c>
      <c r="Q438" s="40">
        <v>11.9</v>
      </c>
    </row>
    <row r="439" spans="1:17" x14ac:dyDescent="0.25">
      <c r="A439" s="42" t="s">
        <v>860</v>
      </c>
      <c r="B439" s="1" t="s">
        <v>17</v>
      </c>
      <c r="C439" t="s">
        <v>795</v>
      </c>
      <c r="D439" s="43" t="s">
        <v>796</v>
      </c>
      <c r="E439" t="s">
        <v>212</v>
      </c>
      <c r="G439" s="44"/>
      <c r="H439" s="44" t="s">
        <v>223</v>
      </c>
      <c r="I439" s="1" t="s">
        <v>855</v>
      </c>
      <c r="J439" s="3">
        <v>12.5</v>
      </c>
      <c r="K439" s="38" t="s">
        <v>856</v>
      </c>
      <c r="L439" s="39"/>
      <c r="M439" s="39"/>
      <c r="N439" s="39"/>
      <c r="O439" s="39">
        <v>3.3</v>
      </c>
      <c r="P439" s="45">
        <v>-19</v>
      </c>
      <c r="Q439" s="40">
        <v>9.9</v>
      </c>
    </row>
    <row r="440" spans="1:17" x14ac:dyDescent="0.25">
      <c r="A440" s="42" t="s">
        <v>861</v>
      </c>
      <c r="B440" s="1" t="s">
        <v>17</v>
      </c>
      <c r="C440" t="s">
        <v>795</v>
      </c>
      <c r="D440" s="43" t="s">
        <v>796</v>
      </c>
      <c r="E440" t="s">
        <v>212</v>
      </c>
      <c r="G440" s="44"/>
      <c r="H440" s="44" t="s">
        <v>223</v>
      </c>
      <c r="I440" s="1" t="s">
        <v>855</v>
      </c>
      <c r="J440" s="3">
        <v>12.5</v>
      </c>
      <c r="K440" s="38" t="s">
        <v>856</v>
      </c>
      <c r="L440" s="39"/>
      <c r="M440" s="39"/>
      <c r="N440" s="39"/>
      <c r="O440" s="39">
        <v>3.3</v>
      </c>
      <c r="P440" s="45">
        <v>-19.2</v>
      </c>
      <c r="Q440" s="40">
        <v>10.7</v>
      </c>
    </row>
    <row r="441" spans="1:17" x14ac:dyDescent="0.25">
      <c r="A441" s="42" t="s">
        <v>862</v>
      </c>
      <c r="B441" s="1" t="s">
        <v>17</v>
      </c>
      <c r="C441" t="s">
        <v>795</v>
      </c>
      <c r="D441" s="43" t="s">
        <v>796</v>
      </c>
      <c r="E441" t="s">
        <v>212</v>
      </c>
      <c r="G441" s="44"/>
      <c r="H441" s="44" t="s">
        <v>223</v>
      </c>
      <c r="I441" s="1" t="s">
        <v>855</v>
      </c>
      <c r="J441" s="3">
        <v>12.5</v>
      </c>
      <c r="K441" s="38" t="s">
        <v>856</v>
      </c>
      <c r="L441" s="39"/>
      <c r="M441" s="39"/>
      <c r="N441" s="39"/>
      <c r="O441" s="39">
        <v>3.3</v>
      </c>
      <c r="P441" s="45">
        <v>-19</v>
      </c>
      <c r="Q441" s="40">
        <v>9.8000000000000007</v>
      </c>
    </row>
    <row r="442" spans="1:17" x14ac:dyDescent="0.25">
      <c r="A442" s="42" t="s">
        <v>863</v>
      </c>
      <c r="B442" s="1" t="s">
        <v>17</v>
      </c>
      <c r="C442" t="s">
        <v>795</v>
      </c>
      <c r="D442" s="43" t="s">
        <v>796</v>
      </c>
      <c r="E442" t="s">
        <v>212</v>
      </c>
      <c r="G442" s="44"/>
      <c r="H442" s="44" t="s">
        <v>223</v>
      </c>
      <c r="I442" s="1" t="s">
        <v>855</v>
      </c>
      <c r="J442" s="3">
        <v>12.5</v>
      </c>
      <c r="K442" s="38" t="s">
        <v>856</v>
      </c>
      <c r="L442" s="39"/>
      <c r="M442" s="39"/>
      <c r="N442" s="39"/>
      <c r="O442" s="39">
        <v>3.4</v>
      </c>
      <c r="P442" s="45">
        <v>-19.5</v>
      </c>
      <c r="Q442" s="40">
        <v>11.1</v>
      </c>
    </row>
    <row r="443" spans="1:17" x14ac:dyDescent="0.25">
      <c r="A443" s="36">
        <v>55</v>
      </c>
      <c r="B443" s="1" t="s">
        <v>23</v>
      </c>
      <c r="C443" t="s">
        <v>864</v>
      </c>
      <c r="D443" s="25" t="s">
        <v>721</v>
      </c>
      <c r="E443" t="s">
        <v>212</v>
      </c>
      <c r="G443" s="1" t="s">
        <v>122</v>
      </c>
      <c r="H443" s="1" t="s">
        <v>214</v>
      </c>
      <c r="I443" s="1" t="s">
        <v>865</v>
      </c>
      <c r="K443" s="41" t="s">
        <v>214</v>
      </c>
      <c r="L443" s="9"/>
      <c r="M443" s="37">
        <v>44.1</v>
      </c>
      <c r="N443" s="37">
        <v>16.399999999999999</v>
      </c>
      <c r="O443" s="39">
        <v>3.1</v>
      </c>
      <c r="P443" s="40">
        <v>-19</v>
      </c>
      <c r="Q443" s="40">
        <v>9.5</v>
      </c>
    </row>
    <row r="444" spans="1:17" x14ac:dyDescent="0.25">
      <c r="A444" s="36">
        <v>74</v>
      </c>
      <c r="B444" s="1" t="s">
        <v>23</v>
      </c>
      <c r="C444" t="s">
        <v>864</v>
      </c>
      <c r="D444" s="25" t="s">
        <v>721</v>
      </c>
      <c r="E444" t="s">
        <v>212</v>
      </c>
      <c r="G444" s="1" t="s">
        <v>122</v>
      </c>
      <c r="H444" s="1" t="s">
        <v>214</v>
      </c>
      <c r="I444" s="1" t="s">
        <v>866</v>
      </c>
      <c r="K444" s="41" t="s">
        <v>214</v>
      </c>
      <c r="L444" s="9"/>
      <c r="M444" s="37">
        <v>40.9</v>
      </c>
      <c r="N444" s="37">
        <v>14.8</v>
      </c>
      <c r="O444" s="39">
        <v>3.2</v>
      </c>
      <c r="P444" s="40">
        <v>-18.8</v>
      </c>
      <c r="Q444" s="40">
        <v>10.4</v>
      </c>
    </row>
    <row r="445" spans="1:17" x14ac:dyDescent="0.25">
      <c r="A445" s="36">
        <v>81</v>
      </c>
      <c r="B445" s="1" t="s">
        <v>23</v>
      </c>
      <c r="C445" t="s">
        <v>864</v>
      </c>
      <c r="D445" s="25" t="s">
        <v>721</v>
      </c>
      <c r="E445" t="s">
        <v>212</v>
      </c>
      <c r="G445" s="1" t="s">
        <v>122</v>
      </c>
      <c r="H445" s="1" t="s">
        <v>214</v>
      </c>
      <c r="I445" s="1" t="s">
        <v>867</v>
      </c>
      <c r="K445" s="41" t="s">
        <v>214</v>
      </c>
      <c r="L445" s="9"/>
      <c r="M445" s="37">
        <v>22.6</v>
      </c>
      <c r="N445" s="37">
        <v>8.6999999999999993</v>
      </c>
      <c r="O445" s="39">
        <v>3</v>
      </c>
      <c r="P445" s="40">
        <v>-18.899999999999999</v>
      </c>
      <c r="Q445" s="40">
        <v>10</v>
      </c>
    </row>
    <row r="446" spans="1:17" x14ac:dyDescent="0.25">
      <c r="A446" s="36">
        <v>130</v>
      </c>
      <c r="B446" s="1" t="s">
        <v>23</v>
      </c>
      <c r="C446" t="s">
        <v>864</v>
      </c>
      <c r="D446" s="25" t="s">
        <v>721</v>
      </c>
      <c r="E446" t="s">
        <v>212</v>
      </c>
      <c r="G446" s="1" t="s">
        <v>122</v>
      </c>
      <c r="H446" s="1" t="s">
        <v>214</v>
      </c>
      <c r="I446" s="1" t="s">
        <v>868</v>
      </c>
      <c r="K446" s="41" t="s">
        <v>214</v>
      </c>
      <c r="L446" s="9"/>
      <c r="M446" s="37">
        <v>43.3</v>
      </c>
      <c r="N446" s="37">
        <v>15.2</v>
      </c>
      <c r="O446" s="39">
        <v>3.3</v>
      </c>
      <c r="P446" s="40">
        <v>-18.100000000000001</v>
      </c>
      <c r="Q446" s="40">
        <v>9.5</v>
      </c>
    </row>
    <row r="447" spans="1:17" x14ac:dyDescent="0.25">
      <c r="A447" s="36">
        <v>398</v>
      </c>
      <c r="B447" s="1" t="s">
        <v>23</v>
      </c>
      <c r="C447" t="s">
        <v>864</v>
      </c>
      <c r="D447" s="25" t="s">
        <v>721</v>
      </c>
      <c r="E447" t="s">
        <v>212</v>
      </c>
      <c r="G447" s="1" t="s">
        <v>122</v>
      </c>
      <c r="H447" s="1" t="s">
        <v>214</v>
      </c>
      <c r="I447" s="1" t="s">
        <v>869</v>
      </c>
      <c r="K447" s="41" t="s">
        <v>214</v>
      </c>
      <c r="L447" s="9"/>
      <c r="M447" s="37">
        <v>40.700000000000003</v>
      </c>
      <c r="N447" s="37">
        <v>14.8</v>
      </c>
      <c r="O447" s="39">
        <v>3.2</v>
      </c>
      <c r="P447" s="40">
        <v>-18.2</v>
      </c>
      <c r="Q447" s="40">
        <v>9.6999999999999993</v>
      </c>
    </row>
    <row r="448" spans="1:17" x14ac:dyDescent="0.25">
      <c r="A448" s="36">
        <v>529</v>
      </c>
      <c r="B448" s="1" t="s">
        <v>23</v>
      </c>
      <c r="C448" t="s">
        <v>864</v>
      </c>
      <c r="D448" s="25" t="s">
        <v>721</v>
      </c>
      <c r="E448" t="s">
        <v>212</v>
      </c>
      <c r="G448" s="1" t="s">
        <v>122</v>
      </c>
      <c r="H448" s="1" t="s">
        <v>214</v>
      </c>
      <c r="I448" s="1" t="s">
        <v>870</v>
      </c>
      <c r="K448" s="41" t="s">
        <v>214</v>
      </c>
      <c r="L448" s="9"/>
      <c r="M448" s="37">
        <v>36</v>
      </c>
      <c r="N448" s="37">
        <v>13.2</v>
      </c>
      <c r="O448" s="39">
        <v>3.2</v>
      </c>
      <c r="P448" s="40">
        <v>-19.5</v>
      </c>
      <c r="Q448" s="40">
        <v>8.5</v>
      </c>
    </row>
    <row r="449" spans="1:17" x14ac:dyDescent="0.25">
      <c r="A449" s="36">
        <v>576</v>
      </c>
      <c r="B449" s="1" t="s">
        <v>23</v>
      </c>
      <c r="C449" t="s">
        <v>864</v>
      </c>
      <c r="D449" s="25" t="s">
        <v>721</v>
      </c>
      <c r="E449" t="s">
        <v>212</v>
      </c>
      <c r="G449" s="1" t="s">
        <v>122</v>
      </c>
      <c r="H449" s="1" t="s">
        <v>214</v>
      </c>
      <c r="I449" s="1" t="s">
        <v>722</v>
      </c>
      <c r="K449" s="41" t="s">
        <v>214</v>
      </c>
      <c r="L449" s="9"/>
      <c r="M449" s="37">
        <v>40</v>
      </c>
      <c r="N449" s="37">
        <v>14.6</v>
      </c>
      <c r="O449" s="39">
        <v>3.2</v>
      </c>
      <c r="P449" s="40">
        <v>-18.7</v>
      </c>
      <c r="Q449" s="40">
        <v>10.1</v>
      </c>
    </row>
    <row r="450" spans="1:17" x14ac:dyDescent="0.25">
      <c r="A450" s="46" t="s">
        <v>871</v>
      </c>
      <c r="B450" s="1" t="s">
        <v>23</v>
      </c>
      <c r="C450" t="s">
        <v>864</v>
      </c>
      <c r="D450" s="25" t="s">
        <v>721</v>
      </c>
      <c r="E450" t="s">
        <v>212</v>
      </c>
      <c r="G450" s="1" t="s">
        <v>122</v>
      </c>
      <c r="H450" s="1" t="s">
        <v>214</v>
      </c>
      <c r="I450" s="1" t="s">
        <v>872</v>
      </c>
      <c r="K450" s="41" t="s">
        <v>214</v>
      </c>
      <c r="L450" s="9"/>
      <c r="M450" s="37">
        <v>41.3</v>
      </c>
      <c r="N450" s="37">
        <v>15.6</v>
      </c>
      <c r="O450" s="39">
        <v>3.1</v>
      </c>
      <c r="P450" s="40">
        <v>-18.8</v>
      </c>
      <c r="Q450" s="40">
        <v>10.199999999999999</v>
      </c>
    </row>
    <row r="451" spans="1:17" x14ac:dyDescent="0.25">
      <c r="A451" s="46" t="s">
        <v>873</v>
      </c>
      <c r="B451" s="1" t="s">
        <v>23</v>
      </c>
      <c r="C451" t="s">
        <v>864</v>
      </c>
      <c r="D451" s="25" t="s">
        <v>721</v>
      </c>
      <c r="E451" t="s">
        <v>212</v>
      </c>
      <c r="G451" s="1" t="s">
        <v>122</v>
      </c>
      <c r="H451" s="1" t="s">
        <v>214</v>
      </c>
      <c r="I451" s="1" t="s">
        <v>874</v>
      </c>
      <c r="K451" s="41" t="s">
        <v>214</v>
      </c>
      <c r="L451" s="9"/>
      <c r="M451" s="37">
        <v>37.6</v>
      </c>
      <c r="N451" s="37">
        <v>13.7</v>
      </c>
      <c r="O451" s="39">
        <v>3.2</v>
      </c>
      <c r="P451" s="40">
        <v>-18.8</v>
      </c>
      <c r="Q451" s="40">
        <v>10.3</v>
      </c>
    </row>
    <row r="452" spans="1:17" x14ac:dyDescent="0.25">
      <c r="A452" s="46" t="s">
        <v>875</v>
      </c>
      <c r="B452" s="1" t="s">
        <v>23</v>
      </c>
      <c r="C452" t="s">
        <v>864</v>
      </c>
      <c r="D452" s="25" t="s">
        <v>721</v>
      </c>
      <c r="E452" t="s">
        <v>212</v>
      </c>
      <c r="G452" s="1" t="s">
        <v>122</v>
      </c>
      <c r="H452" s="1" t="s">
        <v>214</v>
      </c>
      <c r="I452" s="1" t="s">
        <v>866</v>
      </c>
      <c r="K452" s="41" t="s">
        <v>214</v>
      </c>
      <c r="L452" s="9"/>
      <c r="M452" s="37">
        <v>41.1</v>
      </c>
      <c r="N452" s="37">
        <v>15.7</v>
      </c>
      <c r="O452" s="39">
        <v>3</v>
      </c>
      <c r="P452" s="40">
        <v>-18.8</v>
      </c>
      <c r="Q452" s="40">
        <v>9.1</v>
      </c>
    </row>
    <row r="453" spans="1:17" x14ac:dyDescent="0.25">
      <c r="A453" s="36">
        <v>77</v>
      </c>
      <c r="B453" s="1" t="s">
        <v>23</v>
      </c>
      <c r="C453" t="s">
        <v>864</v>
      </c>
      <c r="D453" s="25" t="s">
        <v>721</v>
      </c>
      <c r="E453" t="s">
        <v>212</v>
      </c>
      <c r="G453" s="1" t="s">
        <v>116</v>
      </c>
      <c r="H453" s="1" t="s">
        <v>214</v>
      </c>
      <c r="I453" s="1" t="s">
        <v>870</v>
      </c>
      <c r="K453" s="41" t="s">
        <v>214</v>
      </c>
      <c r="L453" s="9"/>
      <c r="M453" s="37">
        <v>39.299999999999997</v>
      </c>
      <c r="N453" s="37">
        <v>14.9</v>
      </c>
      <c r="O453" s="39">
        <v>3.1</v>
      </c>
      <c r="P453" s="40">
        <v>-19</v>
      </c>
      <c r="Q453" s="40">
        <v>9.8000000000000007</v>
      </c>
    </row>
    <row r="454" spans="1:17" x14ac:dyDescent="0.25">
      <c r="A454" s="36">
        <v>78</v>
      </c>
      <c r="B454" s="1" t="s">
        <v>23</v>
      </c>
      <c r="C454" t="s">
        <v>864</v>
      </c>
      <c r="D454" s="25" t="s">
        <v>721</v>
      </c>
      <c r="E454" t="s">
        <v>212</v>
      </c>
      <c r="G454" s="1" t="s">
        <v>116</v>
      </c>
      <c r="H454" s="1" t="s">
        <v>214</v>
      </c>
      <c r="I454" s="1" t="s">
        <v>876</v>
      </c>
      <c r="K454" s="41" t="s">
        <v>214</v>
      </c>
      <c r="L454" s="9"/>
      <c r="M454" s="37">
        <v>45.6</v>
      </c>
      <c r="N454" s="37">
        <v>16.7</v>
      </c>
      <c r="O454" s="39">
        <v>3.2</v>
      </c>
      <c r="P454" s="40">
        <v>-19</v>
      </c>
      <c r="Q454" s="40">
        <v>9.4</v>
      </c>
    </row>
    <row r="455" spans="1:17" x14ac:dyDescent="0.25">
      <c r="A455" s="36">
        <v>79</v>
      </c>
      <c r="B455" s="1" t="s">
        <v>23</v>
      </c>
      <c r="C455" t="s">
        <v>864</v>
      </c>
      <c r="D455" s="25" t="s">
        <v>721</v>
      </c>
      <c r="E455" t="s">
        <v>212</v>
      </c>
      <c r="G455" s="1" t="s">
        <v>116</v>
      </c>
      <c r="H455" s="1" t="s">
        <v>214</v>
      </c>
      <c r="I455" s="1" t="s">
        <v>877</v>
      </c>
      <c r="K455" s="41" t="s">
        <v>214</v>
      </c>
      <c r="L455" s="9"/>
      <c r="M455" s="37">
        <v>41.7</v>
      </c>
      <c r="N455" s="37">
        <v>14.7</v>
      </c>
      <c r="O455" s="39">
        <v>3.3</v>
      </c>
      <c r="P455" s="40">
        <v>-18.7</v>
      </c>
      <c r="Q455" s="40">
        <v>11.4</v>
      </c>
    </row>
    <row r="456" spans="1:17" x14ac:dyDescent="0.25">
      <c r="A456" s="36">
        <v>100</v>
      </c>
      <c r="B456" s="1" t="s">
        <v>23</v>
      </c>
      <c r="C456" t="s">
        <v>864</v>
      </c>
      <c r="D456" s="25" t="s">
        <v>721</v>
      </c>
      <c r="E456" t="s">
        <v>212</v>
      </c>
      <c r="G456" s="1" t="s">
        <v>116</v>
      </c>
      <c r="H456" s="1" t="s">
        <v>214</v>
      </c>
      <c r="I456" s="1" t="s">
        <v>869</v>
      </c>
      <c r="K456" s="41" t="s">
        <v>214</v>
      </c>
      <c r="L456" s="9"/>
      <c r="M456" s="37">
        <v>44.1</v>
      </c>
      <c r="N456" s="37">
        <v>15.7</v>
      </c>
      <c r="O456" s="39">
        <v>3.3</v>
      </c>
      <c r="P456" s="40">
        <v>-18.600000000000001</v>
      </c>
      <c r="Q456" s="40">
        <v>9.6999999999999993</v>
      </c>
    </row>
    <row r="457" spans="1:17" x14ac:dyDescent="0.25">
      <c r="A457" s="36">
        <v>105</v>
      </c>
      <c r="B457" s="1" t="s">
        <v>23</v>
      </c>
      <c r="C457" t="s">
        <v>864</v>
      </c>
      <c r="D457" s="25" t="s">
        <v>721</v>
      </c>
      <c r="E457" t="s">
        <v>212</v>
      </c>
      <c r="G457" s="1" t="s">
        <v>116</v>
      </c>
      <c r="H457" s="1" t="s">
        <v>214</v>
      </c>
      <c r="I457" s="1" t="s">
        <v>878</v>
      </c>
      <c r="K457" s="41" t="s">
        <v>214</v>
      </c>
      <c r="L457" s="9"/>
      <c r="M457" s="37">
        <v>42.4</v>
      </c>
      <c r="N457" s="37">
        <v>15.9</v>
      </c>
      <c r="O457" s="39">
        <v>3.1</v>
      </c>
      <c r="P457" s="40">
        <v>-18.3</v>
      </c>
      <c r="Q457" s="40">
        <v>9.6</v>
      </c>
    </row>
    <row r="458" spans="1:17" x14ac:dyDescent="0.25">
      <c r="A458" s="36">
        <v>283</v>
      </c>
      <c r="B458" s="1" t="s">
        <v>23</v>
      </c>
      <c r="C458" t="s">
        <v>864</v>
      </c>
      <c r="D458" s="25" t="s">
        <v>721</v>
      </c>
      <c r="E458" t="s">
        <v>212</v>
      </c>
      <c r="G458" s="1" t="s">
        <v>116</v>
      </c>
      <c r="H458" s="1" t="s">
        <v>214</v>
      </c>
      <c r="I458" s="1" t="s">
        <v>879</v>
      </c>
      <c r="K458" s="41" t="s">
        <v>214</v>
      </c>
      <c r="L458" s="9"/>
      <c r="M458" s="37">
        <v>28</v>
      </c>
      <c r="N458" s="37">
        <v>9.9</v>
      </c>
      <c r="O458" s="39">
        <v>3.3</v>
      </c>
      <c r="P458" s="40">
        <v>-18.399999999999999</v>
      </c>
      <c r="Q458" s="40">
        <v>8.1</v>
      </c>
    </row>
    <row r="459" spans="1:17" x14ac:dyDescent="0.25">
      <c r="A459" s="36">
        <v>289</v>
      </c>
      <c r="B459" s="1" t="s">
        <v>23</v>
      </c>
      <c r="C459" t="s">
        <v>864</v>
      </c>
      <c r="D459" s="25" t="s">
        <v>721</v>
      </c>
      <c r="E459" t="s">
        <v>212</v>
      </c>
      <c r="G459" s="1" t="s">
        <v>116</v>
      </c>
      <c r="H459" s="1" t="s">
        <v>214</v>
      </c>
      <c r="I459" s="1" t="s">
        <v>880</v>
      </c>
      <c r="K459" s="41" t="s">
        <v>214</v>
      </c>
      <c r="L459" s="9"/>
      <c r="M459" s="37">
        <v>42.3</v>
      </c>
      <c r="N459" s="37">
        <v>14.9</v>
      </c>
      <c r="O459" s="39">
        <v>3.3</v>
      </c>
      <c r="P459" s="40">
        <v>-18.3</v>
      </c>
      <c r="Q459" s="40">
        <v>11.1</v>
      </c>
    </row>
    <row r="460" spans="1:17" x14ac:dyDescent="0.25">
      <c r="A460" s="36">
        <v>337</v>
      </c>
      <c r="B460" s="1" t="s">
        <v>23</v>
      </c>
      <c r="C460" t="s">
        <v>864</v>
      </c>
      <c r="D460" s="25" t="s">
        <v>721</v>
      </c>
      <c r="E460" t="s">
        <v>212</v>
      </c>
      <c r="G460" s="1" t="s">
        <v>116</v>
      </c>
      <c r="H460" s="1" t="s">
        <v>214</v>
      </c>
      <c r="I460" s="1" t="s">
        <v>869</v>
      </c>
      <c r="K460" s="41" t="s">
        <v>214</v>
      </c>
      <c r="L460" s="9"/>
      <c r="M460" s="37">
        <v>41.1</v>
      </c>
      <c r="N460" s="37">
        <v>14.6</v>
      </c>
      <c r="O460" s="39">
        <v>3.3</v>
      </c>
      <c r="P460" s="40">
        <v>-18.399999999999999</v>
      </c>
      <c r="Q460" s="40">
        <v>9.6999999999999993</v>
      </c>
    </row>
    <row r="461" spans="1:17" x14ac:dyDescent="0.25">
      <c r="A461" s="36">
        <v>401</v>
      </c>
      <c r="B461" s="1" t="s">
        <v>23</v>
      </c>
      <c r="C461" t="s">
        <v>864</v>
      </c>
      <c r="D461" s="25" t="s">
        <v>721</v>
      </c>
      <c r="E461" t="s">
        <v>212</v>
      </c>
      <c r="G461" s="1" t="s">
        <v>116</v>
      </c>
      <c r="H461" s="1" t="s">
        <v>214</v>
      </c>
      <c r="I461" s="1" t="s">
        <v>881</v>
      </c>
      <c r="K461" s="41" t="s">
        <v>214</v>
      </c>
      <c r="L461" s="9"/>
      <c r="M461" s="37">
        <v>42.5</v>
      </c>
      <c r="N461" s="37">
        <v>15.8</v>
      </c>
      <c r="O461" s="39">
        <v>3.1</v>
      </c>
      <c r="P461" s="40">
        <v>-18.7</v>
      </c>
      <c r="Q461" s="40">
        <v>10.199999999999999</v>
      </c>
    </row>
    <row r="462" spans="1:17" x14ac:dyDescent="0.25">
      <c r="A462" s="36">
        <v>464</v>
      </c>
      <c r="B462" s="1" t="s">
        <v>23</v>
      </c>
      <c r="C462" t="s">
        <v>864</v>
      </c>
      <c r="D462" s="25" t="s">
        <v>721</v>
      </c>
      <c r="E462" t="s">
        <v>212</v>
      </c>
      <c r="G462" s="1" t="s">
        <v>116</v>
      </c>
      <c r="H462" s="1" t="s">
        <v>214</v>
      </c>
      <c r="I462" s="1" t="s">
        <v>882</v>
      </c>
      <c r="K462" s="41" t="s">
        <v>214</v>
      </c>
      <c r="L462" s="9"/>
      <c r="M462" s="37">
        <v>46.9</v>
      </c>
      <c r="N462" s="37">
        <v>17.100000000000001</v>
      </c>
      <c r="O462" s="39">
        <v>3.2</v>
      </c>
      <c r="P462" s="40">
        <v>-18.399999999999999</v>
      </c>
      <c r="Q462" s="40">
        <v>10</v>
      </c>
    </row>
    <row r="463" spans="1:17" x14ac:dyDescent="0.25">
      <c r="A463" s="36">
        <v>519</v>
      </c>
      <c r="B463" s="1" t="s">
        <v>23</v>
      </c>
      <c r="C463" t="s">
        <v>864</v>
      </c>
      <c r="D463" s="25" t="s">
        <v>721</v>
      </c>
      <c r="E463" t="s">
        <v>212</v>
      </c>
      <c r="G463" s="1" t="s">
        <v>116</v>
      </c>
      <c r="H463" s="1" t="s">
        <v>214</v>
      </c>
      <c r="I463" s="1" t="s">
        <v>881</v>
      </c>
      <c r="K463" s="41" t="s">
        <v>214</v>
      </c>
      <c r="L463" s="9"/>
      <c r="M463" s="37">
        <v>39.799999999999997</v>
      </c>
      <c r="N463" s="37">
        <v>15</v>
      </c>
      <c r="O463" s="39">
        <v>3.1</v>
      </c>
      <c r="P463" s="40">
        <v>-18.5</v>
      </c>
      <c r="Q463" s="40">
        <v>9.6</v>
      </c>
    </row>
    <row r="464" spans="1:17" x14ac:dyDescent="0.25">
      <c r="A464" s="36">
        <v>544</v>
      </c>
      <c r="B464" s="1" t="s">
        <v>23</v>
      </c>
      <c r="C464" t="s">
        <v>864</v>
      </c>
      <c r="D464" s="25" t="s">
        <v>721</v>
      </c>
      <c r="E464" t="s">
        <v>212</v>
      </c>
      <c r="G464" s="1" t="s">
        <v>116</v>
      </c>
      <c r="H464" s="1" t="s">
        <v>214</v>
      </c>
      <c r="I464" s="1" t="s">
        <v>865</v>
      </c>
      <c r="K464" s="41" t="s">
        <v>214</v>
      </c>
      <c r="L464" s="9"/>
      <c r="M464" s="37">
        <v>33.799999999999997</v>
      </c>
      <c r="N464" s="37">
        <v>12.7</v>
      </c>
      <c r="O464" s="39">
        <v>3.1</v>
      </c>
      <c r="P464" s="40">
        <v>-18.3</v>
      </c>
      <c r="Q464" s="40">
        <v>10.8</v>
      </c>
    </row>
    <row r="465" spans="1:17" x14ac:dyDescent="0.25">
      <c r="A465" s="36">
        <v>581</v>
      </c>
      <c r="B465" s="1" t="s">
        <v>23</v>
      </c>
      <c r="C465" t="s">
        <v>864</v>
      </c>
      <c r="D465" s="25" t="s">
        <v>721</v>
      </c>
      <c r="E465" t="s">
        <v>212</v>
      </c>
      <c r="G465" s="1" t="s">
        <v>116</v>
      </c>
      <c r="H465" s="1" t="s">
        <v>214</v>
      </c>
      <c r="I465" s="1" t="s">
        <v>883</v>
      </c>
      <c r="K465" s="41" t="s">
        <v>214</v>
      </c>
      <c r="L465" s="9"/>
      <c r="M465" s="37">
        <v>41.7</v>
      </c>
      <c r="N465" s="37">
        <v>14.8</v>
      </c>
      <c r="O465" s="39">
        <v>3.3</v>
      </c>
      <c r="P465" s="40">
        <v>-18.5</v>
      </c>
      <c r="Q465" s="40">
        <v>9.9</v>
      </c>
    </row>
    <row r="466" spans="1:17" x14ac:dyDescent="0.25">
      <c r="A466" s="36">
        <v>596</v>
      </c>
      <c r="B466" s="1" t="s">
        <v>23</v>
      </c>
      <c r="C466" t="s">
        <v>864</v>
      </c>
      <c r="D466" s="25" t="s">
        <v>721</v>
      </c>
      <c r="E466" t="s">
        <v>212</v>
      </c>
      <c r="G466" s="1" t="s">
        <v>116</v>
      </c>
      <c r="H466" s="1" t="s">
        <v>214</v>
      </c>
      <c r="I466" s="1" t="s">
        <v>722</v>
      </c>
      <c r="K466" s="41" t="s">
        <v>214</v>
      </c>
      <c r="L466" s="9"/>
      <c r="M466" s="37">
        <v>34.700000000000003</v>
      </c>
      <c r="N466" s="37">
        <v>12.7</v>
      </c>
      <c r="O466" s="39">
        <v>3.2</v>
      </c>
      <c r="P466" s="40">
        <v>-19.100000000000001</v>
      </c>
      <c r="Q466" s="40">
        <v>9.5</v>
      </c>
    </row>
    <row r="467" spans="1:17" x14ac:dyDescent="0.25">
      <c r="A467" s="46" t="s">
        <v>884</v>
      </c>
      <c r="B467" s="1" t="s">
        <v>23</v>
      </c>
      <c r="C467" t="s">
        <v>864</v>
      </c>
      <c r="D467" s="25" t="s">
        <v>721</v>
      </c>
      <c r="E467" t="s">
        <v>212</v>
      </c>
      <c r="G467" s="1" t="s">
        <v>116</v>
      </c>
      <c r="H467" s="1" t="s">
        <v>214</v>
      </c>
      <c r="I467" s="1" t="s">
        <v>885</v>
      </c>
      <c r="K467" s="41" t="s">
        <v>214</v>
      </c>
      <c r="L467" s="9"/>
      <c r="M467" s="37">
        <v>37.700000000000003</v>
      </c>
      <c r="N467" s="37">
        <v>14</v>
      </c>
      <c r="O467" s="39">
        <v>3.1</v>
      </c>
      <c r="P467" s="40">
        <v>-18.600000000000001</v>
      </c>
      <c r="Q467" s="40">
        <v>10.199999999999999</v>
      </c>
    </row>
    <row r="468" spans="1:17" x14ac:dyDescent="0.25">
      <c r="A468" s="46" t="s">
        <v>886</v>
      </c>
      <c r="B468" s="1" t="s">
        <v>23</v>
      </c>
      <c r="C468" t="s">
        <v>864</v>
      </c>
      <c r="D468" s="25" t="s">
        <v>721</v>
      </c>
      <c r="E468" t="s">
        <v>212</v>
      </c>
      <c r="G468" s="1" t="s">
        <v>116</v>
      </c>
      <c r="H468" s="1" t="s">
        <v>214</v>
      </c>
      <c r="I468" s="1" t="s">
        <v>880</v>
      </c>
      <c r="K468" s="41" t="s">
        <v>214</v>
      </c>
      <c r="L468" s="9"/>
      <c r="M468" s="37">
        <v>38.6</v>
      </c>
      <c r="N468" s="37">
        <v>14.6</v>
      </c>
      <c r="O468" s="39">
        <v>3.1</v>
      </c>
      <c r="P468" s="40">
        <v>-18.7</v>
      </c>
      <c r="Q468" s="40">
        <v>9.6</v>
      </c>
    </row>
    <row r="469" spans="1:17" x14ac:dyDescent="0.25">
      <c r="A469" s="46" t="s">
        <v>887</v>
      </c>
      <c r="B469" s="1" t="s">
        <v>23</v>
      </c>
      <c r="C469" t="s">
        <v>864</v>
      </c>
      <c r="D469" s="25" t="s">
        <v>721</v>
      </c>
      <c r="E469" t="s">
        <v>212</v>
      </c>
      <c r="G469" s="1" t="s">
        <v>116</v>
      </c>
      <c r="H469" s="1" t="s">
        <v>214</v>
      </c>
      <c r="I469" s="1" t="s">
        <v>868</v>
      </c>
      <c r="K469" s="41" t="s">
        <v>214</v>
      </c>
      <c r="L469" s="9"/>
      <c r="M469" s="37">
        <v>34.5</v>
      </c>
      <c r="N469" s="37">
        <v>13</v>
      </c>
      <c r="O469" s="39">
        <v>3.1</v>
      </c>
      <c r="P469" s="40">
        <v>-18.5</v>
      </c>
      <c r="Q469" s="40">
        <v>8.9</v>
      </c>
    </row>
    <row r="470" spans="1:17" x14ac:dyDescent="0.25">
      <c r="A470" s="46" t="s">
        <v>888</v>
      </c>
      <c r="B470" s="1" t="s">
        <v>23</v>
      </c>
      <c r="C470" t="s">
        <v>864</v>
      </c>
      <c r="D470" s="25" t="s">
        <v>721</v>
      </c>
      <c r="E470" t="s">
        <v>212</v>
      </c>
      <c r="G470" s="1" t="s">
        <v>116</v>
      </c>
      <c r="H470" s="1" t="s">
        <v>214</v>
      </c>
      <c r="I470" s="1" t="s">
        <v>874</v>
      </c>
      <c r="K470" s="41" t="s">
        <v>214</v>
      </c>
      <c r="L470" s="9"/>
      <c r="M470" s="37">
        <v>40.6</v>
      </c>
      <c r="N470" s="37">
        <v>15.2</v>
      </c>
      <c r="O470" s="39">
        <v>3.1</v>
      </c>
      <c r="P470" s="40">
        <v>-18.2</v>
      </c>
      <c r="Q470" s="40">
        <v>9.6</v>
      </c>
    </row>
    <row r="471" spans="1:17" x14ac:dyDescent="0.25">
      <c r="A471" s="36">
        <v>57</v>
      </c>
      <c r="B471" s="1" t="s">
        <v>23</v>
      </c>
      <c r="C471" t="s">
        <v>864</v>
      </c>
      <c r="D471" s="25" t="s">
        <v>721</v>
      </c>
      <c r="E471" t="s">
        <v>212</v>
      </c>
      <c r="G471" s="1" t="s">
        <v>222</v>
      </c>
      <c r="H471" s="1" t="s">
        <v>223</v>
      </c>
      <c r="I471" s="1" t="s">
        <v>889</v>
      </c>
      <c r="J471" s="3">
        <v>5</v>
      </c>
      <c r="K471" s="41">
        <v>5</v>
      </c>
      <c r="L471" s="9"/>
      <c r="M471" s="37">
        <v>49.1</v>
      </c>
      <c r="N471" s="37">
        <v>17.2</v>
      </c>
      <c r="O471" s="39">
        <v>3.3</v>
      </c>
      <c r="P471" s="40">
        <v>-20.100000000000001</v>
      </c>
      <c r="Q471" s="40">
        <v>7.6</v>
      </c>
    </row>
    <row r="472" spans="1:17" x14ac:dyDescent="0.25">
      <c r="A472" s="36">
        <v>68</v>
      </c>
      <c r="B472" s="1" t="s">
        <v>23</v>
      </c>
      <c r="C472" t="s">
        <v>864</v>
      </c>
      <c r="D472" s="25" t="s">
        <v>721</v>
      </c>
      <c r="E472" t="s">
        <v>212</v>
      </c>
      <c r="G472" s="1" t="s">
        <v>222</v>
      </c>
      <c r="H472" s="1" t="s">
        <v>223</v>
      </c>
      <c r="I472" s="1" t="s">
        <v>890</v>
      </c>
      <c r="J472" s="3">
        <v>1</v>
      </c>
      <c r="K472" s="41">
        <v>1</v>
      </c>
      <c r="L472" s="9"/>
      <c r="M472" s="37">
        <v>28.6</v>
      </c>
      <c r="N472" s="37">
        <v>10.4</v>
      </c>
      <c r="O472" s="39">
        <v>3.2</v>
      </c>
      <c r="P472" s="40">
        <v>-18.399999999999999</v>
      </c>
      <c r="Q472" s="40">
        <v>13</v>
      </c>
    </row>
    <row r="473" spans="1:17" x14ac:dyDescent="0.25">
      <c r="A473" s="36">
        <v>76</v>
      </c>
      <c r="B473" s="1" t="s">
        <v>23</v>
      </c>
      <c r="C473" t="s">
        <v>864</v>
      </c>
      <c r="D473" s="25" t="s">
        <v>721</v>
      </c>
      <c r="E473" t="s">
        <v>212</v>
      </c>
      <c r="G473" s="1" t="s">
        <v>222</v>
      </c>
      <c r="H473" s="1" t="s">
        <v>223</v>
      </c>
      <c r="I473" s="1" t="s">
        <v>891</v>
      </c>
      <c r="J473" s="3">
        <v>6</v>
      </c>
      <c r="K473" s="41">
        <v>10</v>
      </c>
      <c r="L473" s="9"/>
      <c r="M473" s="37">
        <v>42.9</v>
      </c>
      <c r="N473" s="37">
        <v>15.4</v>
      </c>
      <c r="O473" s="39">
        <v>3.2</v>
      </c>
      <c r="P473" s="40">
        <v>-19.5</v>
      </c>
      <c r="Q473" s="40">
        <v>8.6</v>
      </c>
    </row>
    <row r="474" spans="1:17" x14ac:dyDescent="0.25">
      <c r="A474" s="36">
        <v>404</v>
      </c>
      <c r="B474" s="1" t="s">
        <v>23</v>
      </c>
      <c r="C474" t="s">
        <v>864</v>
      </c>
      <c r="D474" s="25" t="s">
        <v>721</v>
      </c>
      <c r="E474" t="s">
        <v>212</v>
      </c>
      <c r="G474" s="1" t="s">
        <v>222</v>
      </c>
      <c r="H474" s="1" t="s">
        <v>223</v>
      </c>
      <c r="I474" s="1" t="s">
        <v>892</v>
      </c>
      <c r="J474" s="3">
        <v>2.5</v>
      </c>
      <c r="K474" s="41">
        <v>5</v>
      </c>
      <c r="L474" s="9"/>
      <c r="M474" s="37">
        <v>40.9</v>
      </c>
      <c r="N474" s="37">
        <v>14.8</v>
      </c>
      <c r="O474" s="39">
        <v>3.2</v>
      </c>
      <c r="P474" s="40">
        <v>-18.600000000000001</v>
      </c>
      <c r="Q474" s="40">
        <v>11.2</v>
      </c>
    </row>
    <row r="475" spans="1:17" x14ac:dyDescent="0.25">
      <c r="A475" s="36">
        <v>582</v>
      </c>
      <c r="B475" s="1" t="s">
        <v>23</v>
      </c>
      <c r="C475" t="s">
        <v>864</v>
      </c>
      <c r="D475" s="25" t="s">
        <v>721</v>
      </c>
      <c r="E475" t="s">
        <v>212</v>
      </c>
      <c r="G475" s="1" t="s">
        <v>222</v>
      </c>
      <c r="H475" s="1" t="s">
        <v>223</v>
      </c>
      <c r="I475" s="1" t="s">
        <v>893</v>
      </c>
      <c r="J475" s="3">
        <v>0.5</v>
      </c>
      <c r="K475" s="41">
        <v>1</v>
      </c>
      <c r="L475" s="9"/>
      <c r="M475" s="37">
        <v>40.299999999999997</v>
      </c>
      <c r="N475" s="37">
        <v>15.7</v>
      </c>
      <c r="O475" s="39">
        <v>3</v>
      </c>
      <c r="P475" s="40">
        <v>-18.8</v>
      </c>
      <c r="Q475" s="40">
        <v>9.6999999999999993</v>
      </c>
    </row>
    <row r="476" spans="1:17" x14ac:dyDescent="0.25">
      <c r="A476" s="36">
        <v>594</v>
      </c>
      <c r="B476" s="1" t="s">
        <v>23</v>
      </c>
      <c r="C476" t="s">
        <v>864</v>
      </c>
      <c r="D476" s="25" t="s">
        <v>721</v>
      </c>
      <c r="E476" t="s">
        <v>212</v>
      </c>
      <c r="G476" s="1" t="s">
        <v>222</v>
      </c>
      <c r="H476" s="1" t="s">
        <v>223</v>
      </c>
      <c r="I476" s="1" t="s">
        <v>894</v>
      </c>
      <c r="J476" s="3">
        <v>1.5</v>
      </c>
      <c r="K476" s="41">
        <v>3</v>
      </c>
      <c r="L476" s="9"/>
      <c r="M476" s="37">
        <v>33.700000000000003</v>
      </c>
      <c r="N476" s="37">
        <v>12.9</v>
      </c>
      <c r="O476" s="39">
        <v>3.1</v>
      </c>
      <c r="P476" s="40">
        <v>-18.899999999999999</v>
      </c>
      <c r="Q476" s="40">
        <v>11.2</v>
      </c>
    </row>
    <row r="477" spans="1:17" x14ac:dyDescent="0.25">
      <c r="A477" s="46" t="s">
        <v>895</v>
      </c>
      <c r="B477" s="1" t="s">
        <v>23</v>
      </c>
      <c r="C477" t="s">
        <v>864</v>
      </c>
      <c r="D477" s="25" t="s">
        <v>721</v>
      </c>
      <c r="E477" t="s">
        <v>212</v>
      </c>
      <c r="G477" s="1" t="s">
        <v>222</v>
      </c>
      <c r="H477" s="1" t="s">
        <v>223</v>
      </c>
      <c r="I477" s="1" t="s">
        <v>893</v>
      </c>
      <c r="J477" s="3">
        <v>0.5</v>
      </c>
      <c r="K477" s="41">
        <v>1</v>
      </c>
      <c r="L477" s="9"/>
      <c r="M477" s="37">
        <v>40.700000000000003</v>
      </c>
      <c r="N477" s="37">
        <v>15.9</v>
      </c>
      <c r="O477" s="39">
        <v>3</v>
      </c>
      <c r="P477" s="40">
        <v>-19.399999999999999</v>
      </c>
      <c r="Q477" s="40">
        <v>9.1</v>
      </c>
    </row>
    <row r="478" spans="1:17" x14ac:dyDescent="0.25">
      <c r="A478" s="46" t="s">
        <v>896</v>
      </c>
      <c r="B478" s="1" t="s">
        <v>23</v>
      </c>
      <c r="C478" t="s">
        <v>864</v>
      </c>
      <c r="D478" s="25" t="s">
        <v>721</v>
      </c>
      <c r="E478" t="s">
        <v>212</v>
      </c>
      <c r="G478" s="1" t="s">
        <v>222</v>
      </c>
      <c r="H478" s="1" t="s">
        <v>223</v>
      </c>
      <c r="I478" s="1" t="s">
        <v>893</v>
      </c>
      <c r="J478" s="3">
        <v>0.5</v>
      </c>
      <c r="K478" s="41">
        <v>1</v>
      </c>
      <c r="L478" s="9"/>
      <c r="M478" s="37">
        <v>43.1</v>
      </c>
      <c r="N478" s="37">
        <v>16.8</v>
      </c>
      <c r="O478" s="39">
        <v>3</v>
      </c>
      <c r="P478" s="40">
        <v>-18.899999999999999</v>
      </c>
      <c r="Q478" s="40">
        <v>10.199999999999999</v>
      </c>
    </row>
    <row r="479" spans="1:17" x14ac:dyDescent="0.25">
      <c r="A479" t="s">
        <v>897</v>
      </c>
      <c r="B479" t="s">
        <v>5</v>
      </c>
      <c r="C479" t="s">
        <v>5</v>
      </c>
      <c r="D479" s="25" t="s">
        <v>581</v>
      </c>
      <c r="E479" t="s">
        <v>112</v>
      </c>
      <c r="F479" s="1" t="s">
        <v>213</v>
      </c>
      <c r="G479" s="1" t="s">
        <v>122</v>
      </c>
      <c r="H479" s="1" t="s">
        <v>214</v>
      </c>
      <c r="K479" s="41" t="s">
        <v>214</v>
      </c>
      <c r="M479" s="47">
        <v>42.495306121005022</v>
      </c>
      <c r="N479" s="47">
        <v>14.883212396331523</v>
      </c>
      <c r="O479" s="3">
        <v>3.331126091662354</v>
      </c>
      <c r="P479" s="3">
        <v>-19.397423836389901</v>
      </c>
      <c r="Q479" s="3">
        <v>11.23904298054898</v>
      </c>
    </row>
    <row r="480" spans="1:17" x14ac:dyDescent="0.25">
      <c r="A480" t="s">
        <v>898</v>
      </c>
      <c r="B480" t="s">
        <v>5</v>
      </c>
      <c r="C480" t="s">
        <v>5</v>
      </c>
      <c r="D480" s="25" t="s">
        <v>581</v>
      </c>
      <c r="E480" t="s">
        <v>112</v>
      </c>
      <c r="F480" s="1" t="s">
        <v>213</v>
      </c>
      <c r="G480" s="1" t="s">
        <v>122</v>
      </c>
      <c r="H480" s="1" t="s">
        <v>214</v>
      </c>
      <c r="K480" s="41" t="s">
        <v>214</v>
      </c>
      <c r="M480" s="47">
        <v>42.229944943517751</v>
      </c>
      <c r="N480" s="47">
        <v>14.353322279433863</v>
      </c>
      <c r="O480" s="3">
        <v>3.432534164676611</v>
      </c>
      <c r="P480" s="3">
        <v>-18.180519988699224</v>
      </c>
      <c r="Q480" s="3">
        <v>10.175554850678553</v>
      </c>
    </row>
    <row r="481" spans="1:17" x14ac:dyDescent="0.25">
      <c r="A481" t="s">
        <v>899</v>
      </c>
      <c r="B481" t="s">
        <v>5</v>
      </c>
      <c r="C481" t="s">
        <v>5</v>
      </c>
      <c r="D481" s="25" t="s">
        <v>581</v>
      </c>
      <c r="E481" t="s">
        <v>112</v>
      </c>
      <c r="F481" s="1" t="s">
        <v>213</v>
      </c>
      <c r="G481" s="1" t="s">
        <v>122</v>
      </c>
      <c r="H481" s="1" t="s">
        <v>214</v>
      </c>
      <c r="K481" s="41" t="s">
        <v>214</v>
      </c>
      <c r="M481" s="47">
        <v>34.77273657559298</v>
      </c>
      <c r="N481" s="47">
        <v>11.435854506258378</v>
      </c>
      <c r="O481" s="3">
        <v>3.5474561738542421</v>
      </c>
      <c r="P481" s="3">
        <v>-18.224111525359355</v>
      </c>
      <c r="Q481" s="3">
        <v>8.6021923663841697</v>
      </c>
    </row>
    <row r="482" spans="1:17" x14ac:dyDescent="0.25">
      <c r="A482" t="s">
        <v>900</v>
      </c>
      <c r="B482" t="s">
        <v>5</v>
      </c>
      <c r="C482" t="s">
        <v>5</v>
      </c>
      <c r="D482" s="25" t="s">
        <v>581</v>
      </c>
      <c r="E482" t="s">
        <v>112</v>
      </c>
      <c r="F482" s="1" t="s">
        <v>213</v>
      </c>
      <c r="G482" s="1" t="s">
        <v>122</v>
      </c>
      <c r="H482" s="1" t="s">
        <v>214</v>
      </c>
      <c r="K482" s="41" t="s">
        <v>214</v>
      </c>
      <c r="M482" s="47">
        <v>42.726199271685587</v>
      </c>
      <c r="N482" s="47">
        <v>16.447577510211527</v>
      </c>
      <c r="O482" s="3">
        <v>3.0306732072054614</v>
      </c>
      <c r="P482" s="3">
        <v>-18.157893403865238</v>
      </c>
      <c r="Q482" s="3">
        <v>10.530312122651122</v>
      </c>
    </row>
    <row r="483" spans="1:17" x14ac:dyDescent="0.25">
      <c r="A483" t="s">
        <v>901</v>
      </c>
      <c r="B483" t="s">
        <v>5</v>
      </c>
      <c r="C483" t="s">
        <v>5</v>
      </c>
      <c r="D483" s="25" t="s">
        <v>581</v>
      </c>
      <c r="E483" t="s">
        <v>112</v>
      </c>
      <c r="F483" s="1" t="s">
        <v>213</v>
      </c>
      <c r="G483" s="1" t="s">
        <v>122</v>
      </c>
      <c r="H483" s="1" t="s">
        <v>214</v>
      </c>
      <c r="K483" s="41" t="s">
        <v>214</v>
      </c>
      <c r="M483" s="47">
        <v>42.731560637203806</v>
      </c>
      <c r="N483" s="47">
        <v>16.314481315764375</v>
      </c>
      <c r="O483" s="3">
        <v>3.0557813297992271</v>
      </c>
      <c r="P483" s="3">
        <v>-18.279089324738624</v>
      </c>
      <c r="Q483" s="3">
        <v>10.797614211422349</v>
      </c>
    </row>
    <row r="484" spans="1:17" x14ac:dyDescent="0.25">
      <c r="A484" t="s">
        <v>902</v>
      </c>
      <c r="B484" t="s">
        <v>5</v>
      </c>
      <c r="C484" t="s">
        <v>5</v>
      </c>
      <c r="D484" s="25" t="s">
        <v>581</v>
      </c>
      <c r="E484" t="s">
        <v>112</v>
      </c>
      <c r="F484" s="1" t="s">
        <v>903</v>
      </c>
      <c r="G484" s="1" t="s">
        <v>122</v>
      </c>
      <c r="H484" s="1" t="s">
        <v>214</v>
      </c>
      <c r="K484" s="41" t="s">
        <v>214</v>
      </c>
      <c r="M484" s="47">
        <v>32.680167694934696</v>
      </c>
      <c r="N484" s="47">
        <v>11.612629593139001</v>
      </c>
      <c r="O484" s="3">
        <v>3.2832238387490924</v>
      </c>
      <c r="P484" s="3">
        <v>-18.683343295290516</v>
      </c>
      <c r="Q484" s="3">
        <v>10.246245077829137</v>
      </c>
    </row>
    <row r="485" spans="1:17" x14ac:dyDescent="0.25">
      <c r="A485" t="s">
        <v>904</v>
      </c>
      <c r="B485" t="s">
        <v>5</v>
      </c>
      <c r="C485" t="s">
        <v>5</v>
      </c>
      <c r="D485" s="25" t="s">
        <v>581</v>
      </c>
      <c r="E485" t="s">
        <v>112</v>
      </c>
      <c r="F485" s="1" t="s">
        <v>213</v>
      </c>
      <c r="G485" s="1" t="s">
        <v>222</v>
      </c>
      <c r="H485" s="1" t="s">
        <v>223</v>
      </c>
      <c r="I485" s="1" t="s">
        <v>905</v>
      </c>
      <c r="J485" s="1">
        <v>1.25</v>
      </c>
      <c r="K485" s="41">
        <v>3</v>
      </c>
      <c r="M485" s="47">
        <v>41.853490467894353</v>
      </c>
      <c r="N485" s="47">
        <v>13.624376202716912</v>
      </c>
      <c r="O485" s="3">
        <v>3.5839492014912313</v>
      </c>
      <c r="P485" s="3">
        <v>-17.661464577205237</v>
      </c>
      <c r="Q485" s="3">
        <v>13.861036747035588</v>
      </c>
    </row>
    <row r="486" spans="1:17" x14ac:dyDescent="0.25">
      <c r="A486" t="s">
        <v>906</v>
      </c>
      <c r="B486" t="s">
        <v>5</v>
      </c>
      <c r="C486" t="s">
        <v>5</v>
      </c>
      <c r="D486" s="25" t="s">
        <v>581</v>
      </c>
      <c r="E486" t="s">
        <v>112</v>
      </c>
      <c r="F486" s="1" t="s">
        <v>907</v>
      </c>
      <c r="G486" s="1" t="s">
        <v>222</v>
      </c>
      <c r="H486" s="1" t="s">
        <v>223</v>
      </c>
      <c r="I486" s="1" t="s">
        <v>908</v>
      </c>
      <c r="J486" s="1">
        <v>2</v>
      </c>
      <c r="K486" s="41">
        <v>3</v>
      </c>
      <c r="M486" s="47">
        <v>25.64242206601137</v>
      </c>
      <c r="N486" s="47">
        <v>8.6961261128676384</v>
      </c>
      <c r="O486" s="3">
        <v>3.4401707942972894</v>
      </c>
      <c r="P486" s="3">
        <v>-18.507963391983473</v>
      </c>
      <c r="Q486" s="3">
        <v>11.451008520552628</v>
      </c>
    </row>
    <row r="487" spans="1:17" x14ac:dyDescent="0.25">
      <c r="A487" t="s">
        <v>909</v>
      </c>
      <c r="B487" t="s">
        <v>5</v>
      </c>
      <c r="C487" t="s">
        <v>5</v>
      </c>
      <c r="D487" s="25" t="s">
        <v>581</v>
      </c>
      <c r="E487" t="s">
        <v>112</v>
      </c>
      <c r="F487" s="1" t="s">
        <v>907</v>
      </c>
      <c r="G487" s="1" t="s">
        <v>222</v>
      </c>
      <c r="H487" s="1" t="s">
        <v>223</v>
      </c>
      <c r="I487" s="1" t="s">
        <v>910</v>
      </c>
      <c r="J487" s="1">
        <v>4</v>
      </c>
      <c r="K487" s="41">
        <v>5</v>
      </c>
      <c r="M487" s="47">
        <v>33.138825165314081</v>
      </c>
      <c r="N487" s="47">
        <v>11.071705800964759</v>
      </c>
      <c r="O487" s="3">
        <v>3.4919608042238202</v>
      </c>
      <c r="P487" s="3">
        <v>-18.078130565381237</v>
      </c>
      <c r="Q487" s="3">
        <v>8.6284487364686697</v>
      </c>
    </row>
    <row r="488" spans="1:17" x14ac:dyDescent="0.25">
      <c r="A488" t="s">
        <v>911</v>
      </c>
      <c r="B488" t="s">
        <v>5</v>
      </c>
      <c r="C488" t="s">
        <v>5</v>
      </c>
      <c r="D488" s="25" t="s">
        <v>581</v>
      </c>
      <c r="E488" t="s">
        <v>112</v>
      </c>
      <c r="F488" s="1" t="s">
        <v>903</v>
      </c>
      <c r="G488" s="1" t="s">
        <v>222</v>
      </c>
      <c r="H488" s="1" t="s">
        <v>223</v>
      </c>
      <c r="I488" s="1" t="s">
        <v>910</v>
      </c>
      <c r="J488" s="1">
        <v>4</v>
      </c>
      <c r="K488" s="41">
        <v>5</v>
      </c>
      <c r="M488" s="47">
        <v>43.224791267881791</v>
      </c>
      <c r="N488" s="47">
        <v>14.936225005225374</v>
      </c>
      <c r="O488" s="3">
        <v>3.3762830386004326</v>
      </c>
      <c r="P488" s="3">
        <v>-18.608000141509489</v>
      </c>
      <c r="Q488" s="3">
        <v>10.278635468146357</v>
      </c>
    </row>
    <row r="489" spans="1:17" x14ac:dyDescent="0.25">
      <c r="A489" t="s">
        <v>912</v>
      </c>
      <c r="B489" t="s">
        <v>5</v>
      </c>
      <c r="C489" t="s">
        <v>5</v>
      </c>
      <c r="D489" s="25" t="s">
        <v>581</v>
      </c>
      <c r="E489" t="s">
        <v>112</v>
      </c>
      <c r="F489" s="1" t="s">
        <v>907</v>
      </c>
      <c r="G489" s="1" t="s">
        <v>222</v>
      </c>
      <c r="H489" s="1" t="s">
        <v>223</v>
      </c>
      <c r="I489" s="1" t="s">
        <v>913</v>
      </c>
      <c r="J489" s="1">
        <v>4.5</v>
      </c>
      <c r="K489" s="41">
        <v>5</v>
      </c>
      <c r="M489" s="47">
        <v>39.291329918543596</v>
      </c>
      <c r="N489" s="47">
        <v>12.74470677000566</v>
      </c>
      <c r="O489" s="3">
        <v>3.5967783121421451</v>
      </c>
      <c r="P489" s="3">
        <v>-19.519258919099819</v>
      </c>
      <c r="Q489" s="3">
        <v>9.9777364700780069</v>
      </c>
    </row>
    <row r="490" spans="1:17" x14ac:dyDescent="0.25">
      <c r="A490" t="s">
        <v>914</v>
      </c>
      <c r="B490" t="s">
        <v>5</v>
      </c>
      <c r="C490" t="s">
        <v>5</v>
      </c>
      <c r="D490" s="25" t="s">
        <v>581</v>
      </c>
      <c r="E490" t="s">
        <v>112</v>
      </c>
      <c r="F490" s="1" t="s">
        <v>213</v>
      </c>
      <c r="G490" s="1" t="s">
        <v>222</v>
      </c>
      <c r="H490" s="1" t="s">
        <v>223</v>
      </c>
      <c r="I490" s="1" t="s">
        <v>915</v>
      </c>
      <c r="J490" s="1">
        <v>7</v>
      </c>
      <c r="K490" s="41">
        <v>10</v>
      </c>
      <c r="M490" s="47">
        <v>42.588566081435935</v>
      </c>
      <c r="N490" s="47">
        <v>14.884225788921471</v>
      </c>
      <c r="O490" s="3">
        <v>3.3382092648261472</v>
      </c>
      <c r="P490" s="3">
        <v>-18.533998386054783</v>
      </c>
      <c r="Q490" s="3">
        <v>11.185655408017993</v>
      </c>
    </row>
    <row r="491" spans="1:17" x14ac:dyDescent="0.25">
      <c r="A491" t="s">
        <v>916</v>
      </c>
      <c r="B491" t="s">
        <v>5</v>
      </c>
      <c r="C491" t="s">
        <v>5</v>
      </c>
      <c r="D491" s="25" t="s">
        <v>581</v>
      </c>
      <c r="E491" t="s">
        <v>112</v>
      </c>
      <c r="F491" s="1" t="s">
        <v>903</v>
      </c>
      <c r="G491" s="1" t="s">
        <v>222</v>
      </c>
      <c r="H491" s="1" t="s">
        <v>223</v>
      </c>
      <c r="I491" s="1" t="s">
        <v>917</v>
      </c>
      <c r="J491" s="1">
        <v>6.5</v>
      </c>
      <c r="K491" s="41">
        <v>10</v>
      </c>
      <c r="M491" s="47">
        <v>42.263960850994295</v>
      </c>
      <c r="N491" s="47">
        <v>13.526579024066304</v>
      </c>
      <c r="O491" s="3">
        <v>3.6452642045288743</v>
      </c>
      <c r="P491" s="3">
        <v>-18.450477064202765</v>
      </c>
      <c r="Q491" s="3">
        <v>10.754196148778245</v>
      </c>
    </row>
    <row r="492" spans="1:17" x14ac:dyDescent="0.25">
      <c r="A492" t="s">
        <v>918</v>
      </c>
      <c r="B492" t="s">
        <v>5</v>
      </c>
      <c r="C492" t="s">
        <v>5</v>
      </c>
      <c r="D492" s="25" t="s">
        <v>581</v>
      </c>
      <c r="E492" t="s">
        <v>112</v>
      </c>
      <c r="F492" s="1" t="s">
        <v>213</v>
      </c>
      <c r="G492" s="1" t="s">
        <v>222</v>
      </c>
      <c r="H492" s="1" t="s">
        <v>223</v>
      </c>
      <c r="I492" s="1" t="s">
        <v>917</v>
      </c>
      <c r="J492" s="1">
        <v>6.5</v>
      </c>
      <c r="K492" s="41">
        <v>10</v>
      </c>
      <c r="M492" s="47">
        <v>42.477485783646088</v>
      </c>
      <c r="N492" s="47">
        <v>15.47051698751234</v>
      </c>
      <c r="O492" s="3">
        <v>3.2033232494808743</v>
      </c>
      <c r="P492" s="3">
        <v>-19.06687327811759</v>
      </c>
      <c r="Q492" s="3">
        <v>10.078775696797427</v>
      </c>
    </row>
    <row r="493" spans="1:17" x14ac:dyDescent="0.25">
      <c r="A493" t="s">
        <v>919</v>
      </c>
      <c r="B493" t="s">
        <v>5</v>
      </c>
      <c r="C493" t="s">
        <v>5</v>
      </c>
      <c r="D493" s="25" t="s">
        <v>581</v>
      </c>
      <c r="E493" t="s">
        <v>112</v>
      </c>
      <c r="F493" s="1" t="s">
        <v>213</v>
      </c>
      <c r="G493" s="1" t="s">
        <v>222</v>
      </c>
      <c r="H493" s="1" t="s">
        <v>223</v>
      </c>
      <c r="I493" s="1" t="s">
        <v>920</v>
      </c>
      <c r="J493" s="1">
        <v>12</v>
      </c>
      <c r="K493" s="41">
        <v>15</v>
      </c>
      <c r="M493" s="47">
        <v>38.700650722977102</v>
      </c>
      <c r="N493" s="47">
        <v>13.068851682061053</v>
      </c>
      <c r="O493" s="3">
        <v>3.4548375232372379</v>
      </c>
      <c r="P493" s="3">
        <v>-18.350831108673692</v>
      </c>
      <c r="Q493" s="3">
        <v>8.4375851231620977</v>
      </c>
    </row>
    <row r="494" spans="1:17" x14ac:dyDescent="0.25">
      <c r="A494" t="s">
        <v>921</v>
      </c>
      <c r="B494" t="s">
        <v>5</v>
      </c>
      <c r="C494" t="s">
        <v>5</v>
      </c>
      <c r="D494" s="25" t="s">
        <v>581</v>
      </c>
      <c r="E494" t="s">
        <v>112</v>
      </c>
      <c r="F494" s="1" t="s">
        <v>213</v>
      </c>
      <c r="G494" s="1" t="s">
        <v>222</v>
      </c>
      <c r="H494" s="1" t="s">
        <v>223</v>
      </c>
      <c r="I494" s="1" t="s">
        <v>922</v>
      </c>
      <c r="J494" s="1">
        <v>12</v>
      </c>
      <c r="K494" s="41">
        <v>15</v>
      </c>
      <c r="M494" s="47">
        <v>44.157896604730894</v>
      </c>
      <c r="N494" s="47">
        <v>14.57065855525801</v>
      </c>
      <c r="O494" s="3">
        <v>3.5357047070643173</v>
      </c>
      <c r="P494" s="3">
        <v>-18.938809975252227</v>
      </c>
      <c r="Q494" s="3">
        <v>9.4464356506396925</v>
      </c>
    </row>
    <row r="495" spans="1:17" x14ac:dyDescent="0.25">
      <c r="A495" t="s">
        <v>923</v>
      </c>
      <c r="B495" t="s">
        <v>5</v>
      </c>
      <c r="C495" t="s">
        <v>5</v>
      </c>
      <c r="D495" s="25" t="s">
        <v>581</v>
      </c>
      <c r="E495" t="s">
        <v>112</v>
      </c>
      <c r="F495" s="1" t="s">
        <v>213</v>
      </c>
      <c r="G495" s="1" t="s">
        <v>222</v>
      </c>
      <c r="H495" s="1" t="s">
        <v>223</v>
      </c>
      <c r="I495" s="1" t="s">
        <v>924</v>
      </c>
      <c r="J495" s="1">
        <v>15</v>
      </c>
      <c r="K495" s="41">
        <v>15</v>
      </c>
      <c r="M495" s="47">
        <v>40.039609470761775</v>
      </c>
      <c r="N495" s="47">
        <v>13.1905780637472</v>
      </c>
      <c r="O495" s="3">
        <v>3.5413821509668146</v>
      </c>
      <c r="P495" s="3">
        <v>-19.044240668569753</v>
      </c>
      <c r="Q495" s="3">
        <v>10.271491587525773</v>
      </c>
    </row>
    <row r="496" spans="1:17" x14ac:dyDescent="0.25">
      <c r="A496" t="s">
        <v>925</v>
      </c>
      <c r="B496" t="s">
        <v>5</v>
      </c>
      <c r="C496" t="s">
        <v>5</v>
      </c>
      <c r="D496" s="25" t="s">
        <v>581</v>
      </c>
      <c r="E496" t="s">
        <v>112</v>
      </c>
      <c r="F496" s="1" t="s">
        <v>213</v>
      </c>
      <c r="G496" s="1" t="s">
        <v>222</v>
      </c>
      <c r="H496" s="1" t="s">
        <v>223</v>
      </c>
      <c r="I496" s="1" t="s">
        <v>926</v>
      </c>
      <c r="J496" s="1">
        <v>15.5</v>
      </c>
      <c r="K496" s="41">
        <v>15</v>
      </c>
      <c r="M496" s="47">
        <v>42.119926789992007</v>
      </c>
      <c r="N496" s="47">
        <v>14.829705330889203</v>
      </c>
      <c r="O496" s="3">
        <v>3.3136136890035921</v>
      </c>
      <c r="P496" s="3">
        <v>-18.86882579664216</v>
      </c>
      <c r="Q496" s="3">
        <v>10.193688622717312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 1</vt:lpstr>
      <vt:lpstr>SI  2</vt:lpstr>
      <vt:lpstr>SI 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Toso</dc:creator>
  <cp:lastModifiedBy>Alice Toso</cp:lastModifiedBy>
  <dcterms:created xsi:type="dcterms:W3CDTF">2023-04-05T14:38:36Z</dcterms:created>
  <dcterms:modified xsi:type="dcterms:W3CDTF">2025-01-27T09:55:01Z</dcterms:modified>
</cp:coreProperties>
</file>