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hesis\corrosion\"/>
    </mc:Choice>
  </mc:AlternateContent>
  <xr:revisionPtr revIDLastSave="0" documentId="13_ncr:1_{A8A99E52-6370-476F-93F9-020ADB4A9D2B}" xr6:coauthVersionLast="47" xr6:coauthVersionMax="47" xr10:uidLastSave="{00000000-0000-0000-0000-000000000000}"/>
  <bookViews>
    <workbookView xWindow="-108" yWindow="-108" windowWidth="23256" windowHeight="12456" activeTab="1" xr2:uid="{C9939BD7-1420-4106-A94C-7CE2687CFA3B}"/>
  </bookViews>
  <sheets>
    <sheet name="B1" sheetId="19" r:id="rId1"/>
    <sheet name="concrete cover " sheetId="22" r:id="rId2"/>
    <sheet name="rebar " sheetId="23" r:id="rId3"/>
    <sheet name="bond " sheetId="10" r:id="rId4"/>
    <sheet name="B2" sheetId="20" r:id="rId5"/>
    <sheet name="B3-B4" sheetId="18" r:id="rId6"/>
    <sheet name="B1B2" sheetId="2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20" i="22" l="1"/>
  <c r="AT14" i="22"/>
  <c r="AT15" i="22"/>
  <c r="AT16" i="22"/>
  <c r="AT17" i="22"/>
  <c r="AT18" i="22"/>
  <c r="AU18" i="22"/>
  <c r="AT19" i="22"/>
  <c r="E48" i="19"/>
  <c r="E49" i="19"/>
  <c r="E50" i="19"/>
  <c r="E51" i="19"/>
  <c r="E52" i="19"/>
  <c r="E53" i="19"/>
  <c r="E54" i="19"/>
  <c r="E55" i="19"/>
  <c r="E56" i="19"/>
  <c r="E57" i="19"/>
  <c r="E58" i="19"/>
  <c r="E59" i="19"/>
  <c r="E60" i="19"/>
  <c r="E61" i="19"/>
  <c r="E62" i="19"/>
  <c r="E63" i="19"/>
  <c r="E64" i="19"/>
  <c r="E65" i="19"/>
  <c r="E66" i="19"/>
  <c r="E67" i="19"/>
  <c r="E68" i="19"/>
  <c r="E69" i="19"/>
  <c r="E70" i="19"/>
  <c r="E71" i="19"/>
  <c r="E72" i="19"/>
  <c r="E73" i="19"/>
  <c r="E74" i="19"/>
  <c r="E76" i="19"/>
  <c r="E77" i="19"/>
  <c r="E75" i="19"/>
  <c r="U17" i="10"/>
  <c r="V17" i="10"/>
  <c r="V18" i="10"/>
  <c r="V19" i="10"/>
  <c r="V20" i="10"/>
  <c r="V21" i="10"/>
  <c r="V22" i="10"/>
  <c r="V23" i="10"/>
  <c r="V24" i="10"/>
  <c r="V25" i="10"/>
  <c r="V26" i="10"/>
  <c r="V27" i="10"/>
  <c r="V28" i="10"/>
  <c r="V29" i="10"/>
  <c r="V30" i="10"/>
  <c r="V31" i="10"/>
  <c r="V32" i="10"/>
  <c r="V33" i="10"/>
  <c r="V34" i="10"/>
  <c r="V35" i="10"/>
  <c r="V36" i="10"/>
  <c r="V37" i="10"/>
  <c r="V38" i="10"/>
  <c r="V39" i="10"/>
  <c r="V40" i="10"/>
  <c r="V41" i="10"/>
  <c r="V42" i="10"/>
  <c r="V43" i="10"/>
  <c r="V44" i="10"/>
  <c r="V45" i="10"/>
  <c r="V46" i="10"/>
  <c r="V47" i="10"/>
  <c r="V48" i="10"/>
  <c r="V49" i="10"/>
  <c r="V50" i="10"/>
  <c r="V51" i="10"/>
  <c r="V52" i="10"/>
  <c r="V53" i="10"/>
  <c r="V54" i="10"/>
  <c r="V55" i="10"/>
  <c r="V56" i="10"/>
  <c r="V57" i="10"/>
  <c r="V58" i="10"/>
  <c r="AD17" i="10"/>
  <c r="AD18" i="10"/>
  <c r="AD19" i="10"/>
  <c r="AD20" i="10"/>
  <c r="AD21" i="10"/>
  <c r="AD22" i="10"/>
  <c r="AD23" i="10"/>
  <c r="AD24" i="10"/>
  <c r="AD25" i="10"/>
  <c r="AD26" i="10"/>
  <c r="AD27" i="10"/>
  <c r="AD28" i="10"/>
  <c r="AD29" i="10"/>
  <c r="AD30" i="10"/>
  <c r="AD31" i="10"/>
  <c r="AD32" i="10"/>
  <c r="AD33" i="10"/>
  <c r="AD34" i="10"/>
  <c r="AD35" i="10"/>
  <c r="AD36" i="10"/>
  <c r="AD37" i="10"/>
  <c r="AD38" i="10"/>
  <c r="AD39" i="10"/>
  <c r="AD40" i="10"/>
  <c r="AD41" i="10"/>
  <c r="AD42" i="10"/>
  <c r="AD43" i="10"/>
  <c r="AD44" i="10"/>
  <c r="AD45" i="10"/>
  <c r="AD46" i="10"/>
  <c r="AD47" i="10"/>
  <c r="AD48" i="10"/>
  <c r="AD49" i="10"/>
  <c r="AD50" i="10"/>
  <c r="AD51" i="10"/>
  <c r="AD52" i="10"/>
  <c r="AD53" i="10"/>
  <c r="AD54" i="10"/>
  <c r="AD55" i="10"/>
  <c r="AD56" i="10"/>
  <c r="AD57" i="10"/>
  <c r="AD16" i="10"/>
  <c r="AC58" i="10"/>
  <c r="Y58" i="10"/>
  <c r="Z17" i="10"/>
  <c r="Z18" i="10"/>
  <c r="Z19" i="10"/>
  <c r="Z20" i="10"/>
  <c r="Z21" i="10"/>
  <c r="Z22" i="10"/>
  <c r="Z23" i="10"/>
  <c r="Z24" i="10"/>
  <c r="Z25" i="10"/>
  <c r="Z26" i="10"/>
  <c r="Z27" i="10"/>
  <c r="Z28" i="10"/>
  <c r="Z29" i="10"/>
  <c r="Z30" i="10"/>
  <c r="Z31" i="10"/>
  <c r="Z32" i="10"/>
  <c r="Z33" i="10"/>
  <c r="Z34" i="10"/>
  <c r="Z35" i="10"/>
  <c r="Z36" i="10"/>
  <c r="Z37" i="10"/>
  <c r="Z38" i="10"/>
  <c r="Z39" i="10"/>
  <c r="Z40" i="10"/>
  <c r="Z41" i="10"/>
  <c r="Z42" i="10"/>
  <c r="Z43" i="10"/>
  <c r="Z44" i="10"/>
  <c r="Z45" i="10"/>
  <c r="Z46" i="10"/>
  <c r="Z47" i="10"/>
  <c r="Z48" i="10"/>
  <c r="Z49" i="10"/>
  <c r="Z50" i="10"/>
  <c r="Z51" i="10"/>
  <c r="Z52" i="10"/>
  <c r="Z53" i="10"/>
  <c r="Z54" i="10"/>
  <c r="Z55" i="10"/>
  <c r="Z56" i="10"/>
  <c r="Z57" i="10"/>
  <c r="Z16" i="10"/>
  <c r="U57" i="10"/>
  <c r="U47" i="10"/>
  <c r="U48" i="10"/>
  <c r="U49" i="10"/>
  <c r="U50" i="10"/>
  <c r="U51" i="10"/>
  <c r="U52" i="10"/>
  <c r="U53" i="10"/>
  <c r="U54" i="10"/>
  <c r="U55" i="10"/>
  <c r="U56" i="10"/>
  <c r="U18" i="10"/>
  <c r="U19" i="10"/>
  <c r="U20" i="10"/>
  <c r="U21" i="10"/>
  <c r="U22" i="10"/>
  <c r="U23" i="10"/>
  <c r="U24" i="10"/>
  <c r="U25" i="10"/>
  <c r="U26" i="10"/>
  <c r="U27" i="10"/>
  <c r="U28" i="10"/>
  <c r="U29" i="10"/>
  <c r="U30" i="10"/>
  <c r="U31" i="10"/>
  <c r="U32" i="10"/>
  <c r="U33" i="10"/>
  <c r="U34" i="10"/>
  <c r="U35" i="10"/>
  <c r="U36" i="10"/>
  <c r="U37" i="10"/>
  <c r="U38" i="10"/>
  <c r="U39" i="10"/>
  <c r="U40" i="10"/>
  <c r="U41" i="10"/>
  <c r="U42" i="10"/>
  <c r="U43" i="10"/>
  <c r="U44" i="10"/>
  <c r="U45" i="10"/>
  <c r="U46" i="10"/>
  <c r="U16" i="10"/>
  <c r="N58" i="10"/>
  <c r="K9" i="10"/>
  <c r="T58" i="10" s="1"/>
  <c r="K10" i="10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K24" i="10"/>
  <c r="K25" i="10"/>
  <c r="K26" i="10"/>
  <c r="K27" i="10"/>
  <c r="K28" i="10"/>
  <c r="K29" i="10"/>
  <c r="K30" i="10"/>
  <c r="K31" i="10"/>
  <c r="K32" i="10"/>
  <c r="K33" i="10"/>
  <c r="K34" i="10"/>
  <c r="K35" i="10"/>
  <c r="K36" i="10"/>
  <c r="K37" i="10"/>
  <c r="K38" i="10"/>
  <c r="K39" i="10"/>
  <c r="K40" i="10"/>
  <c r="K41" i="10"/>
  <c r="K42" i="10"/>
  <c r="K43" i="10"/>
  <c r="K44" i="10"/>
  <c r="K45" i="10"/>
  <c r="K46" i="10"/>
  <c r="K47" i="10"/>
  <c r="K48" i="10"/>
  <c r="K49" i="10"/>
  <c r="K50" i="10"/>
  <c r="K51" i="10"/>
  <c r="K52" i="10"/>
  <c r="K53" i="10"/>
  <c r="K54" i="10"/>
  <c r="K55" i="10"/>
  <c r="K56" i="10"/>
  <c r="K57" i="10"/>
  <c r="K58" i="10"/>
  <c r="K59" i="10"/>
  <c r="K60" i="10"/>
  <c r="K61" i="10"/>
  <c r="K62" i="10"/>
  <c r="K63" i="10"/>
  <c r="K64" i="10"/>
  <c r="K65" i="10"/>
  <c r="K66" i="10"/>
  <c r="K67" i="10"/>
  <c r="K68" i="10"/>
  <c r="K69" i="10"/>
  <c r="K70" i="10"/>
  <c r="K71" i="10"/>
  <c r="K72" i="10"/>
  <c r="K73" i="10"/>
  <c r="K74" i="10"/>
  <c r="K75" i="10"/>
  <c r="K76" i="10"/>
  <c r="K77" i="10"/>
  <c r="K78" i="10"/>
  <c r="K79" i="10"/>
  <c r="K80" i="10"/>
  <c r="K81" i="10"/>
  <c r="K82" i="10"/>
  <c r="K83" i="10"/>
  <c r="K84" i="10"/>
  <c r="K85" i="10"/>
  <c r="K86" i="10"/>
  <c r="K87" i="10"/>
  <c r="K88" i="10"/>
  <c r="K89" i="10"/>
  <c r="K90" i="10"/>
  <c r="K91" i="10"/>
  <c r="K92" i="10"/>
  <c r="K93" i="10"/>
  <c r="K94" i="10"/>
  <c r="K95" i="10"/>
  <c r="K96" i="10"/>
  <c r="K97" i="10"/>
  <c r="K98" i="10"/>
  <c r="K99" i="10"/>
  <c r="K100" i="10"/>
  <c r="K101" i="10"/>
  <c r="K102" i="10"/>
  <c r="K103" i="10"/>
  <c r="K104" i="10"/>
  <c r="K105" i="10"/>
  <c r="K106" i="10"/>
  <c r="K107" i="10"/>
  <c r="K108" i="10"/>
  <c r="K109" i="10"/>
  <c r="K110" i="10"/>
  <c r="K111" i="10"/>
  <c r="K112" i="10"/>
  <c r="K113" i="10"/>
  <c r="K114" i="10"/>
  <c r="K115" i="10"/>
  <c r="K8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30" i="10"/>
  <c r="O31" i="10"/>
  <c r="O32" i="10"/>
  <c r="O33" i="10"/>
  <c r="O34" i="10"/>
  <c r="O35" i="10"/>
  <c r="O36" i="10"/>
  <c r="O37" i="10"/>
  <c r="O38" i="10"/>
  <c r="O39" i="10"/>
  <c r="O40" i="10"/>
  <c r="O41" i="10"/>
  <c r="O42" i="10"/>
  <c r="O43" i="10"/>
  <c r="O44" i="10"/>
  <c r="O45" i="10"/>
  <c r="O46" i="10"/>
  <c r="O47" i="10"/>
  <c r="O48" i="10"/>
  <c r="O49" i="10"/>
  <c r="O50" i="10"/>
  <c r="O51" i="10"/>
  <c r="O52" i="10"/>
  <c r="O53" i="10"/>
  <c r="O54" i="10"/>
  <c r="O55" i="10"/>
  <c r="O56" i="10"/>
  <c r="O57" i="10"/>
  <c r="O16" i="10"/>
  <c r="W6" i="23"/>
  <c r="Y6" i="23" s="1"/>
  <c r="W7" i="23"/>
  <c r="Y7" i="23" s="1"/>
  <c r="W8" i="23"/>
  <c r="Y8" i="23" s="1"/>
  <c r="W9" i="23"/>
  <c r="Y9" i="23" s="1"/>
  <c r="W10" i="23"/>
  <c r="Y10" i="23" s="1"/>
  <c r="W11" i="23"/>
  <c r="Y11" i="23" s="1"/>
  <c r="W12" i="23"/>
  <c r="Y12" i="23" s="1"/>
  <c r="W13" i="23"/>
  <c r="Y13" i="23" s="1"/>
  <c r="W14" i="23"/>
  <c r="Y14" i="23" s="1"/>
  <c r="W15" i="23"/>
  <c r="Y15" i="23" s="1"/>
  <c r="W16" i="23"/>
  <c r="Y16" i="23" s="1"/>
  <c r="W17" i="23"/>
  <c r="Y17" i="23" s="1"/>
  <c r="W18" i="23"/>
  <c r="Y18" i="23" s="1"/>
  <c r="W19" i="23"/>
  <c r="Y19" i="23" s="1"/>
  <c r="W20" i="23"/>
  <c r="Y20" i="23" s="1"/>
  <c r="W21" i="23"/>
  <c r="Y21" i="23" s="1"/>
  <c r="W22" i="23"/>
  <c r="Y22" i="23" s="1"/>
  <c r="W23" i="23"/>
  <c r="Y23" i="23" s="1"/>
  <c r="W24" i="23"/>
  <c r="Y24" i="23" s="1"/>
  <c r="W25" i="23"/>
  <c r="Y25" i="23" s="1"/>
  <c r="W26" i="23"/>
  <c r="Y26" i="23" s="1"/>
  <c r="W27" i="23"/>
  <c r="Y27" i="23" s="1"/>
  <c r="W28" i="23"/>
  <c r="Y28" i="23" s="1"/>
  <c r="W29" i="23"/>
  <c r="Y29" i="23" s="1"/>
  <c r="W30" i="23"/>
  <c r="Y30" i="23" s="1"/>
  <c r="W31" i="23"/>
  <c r="Y31" i="23" s="1"/>
  <c r="W32" i="23"/>
  <c r="Y32" i="23" s="1"/>
  <c r="W33" i="23"/>
  <c r="W34" i="23"/>
  <c r="Y34" i="23" s="1"/>
  <c r="W35" i="23"/>
  <c r="Y35" i="23" s="1"/>
  <c r="W36" i="23"/>
  <c r="Y36" i="23" s="1"/>
  <c r="W37" i="23"/>
  <c r="Y37" i="23" s="1"/>
  <c r="W5" i="23"/>
  <c r="P6" i="23"/>
  <c r="R6" i="23" s="1"/>
  <c r="P7" i="23"/>
  <c r="R7" i="23" s="1"/>
  <c r="P8" i="23"/>
  <c r="R8" i="23" s="1"/>
  <c r="P9" i="23"/>
  <c r="R9" i="23" s="1"/>
  <c r="P10" i="23"/>
  <c r="R10" i="23" s="1"/>
  <c r="P11" i="23"/>
  <c r="P12" i="23"/>
  <c r="R12" i="23" s="1"/>
  <c r="P13" i="23"/>
  <c r="T13" i="23" s="1"/>
  <c r="P14" i="23"/>
  <c r="T14" i="23" s="1"/>
  <c r="P15" i="23"/>
  <c r="R15" i="23" s="1"/>
  <c r="P16" i="23"/>
  <c r="R16" i="23" s="1"/>
  <c r="P17" i="23"/>
  <c r="T17" i="23" s="1"/>
  <c r="P18" i="23"/>
  <c r="T18" i="23" s="1"/>
  <c r="P19" i="23"/>
  <c r="R19" i="23" s="1"/>
  <c r="P20" i="23"/>
  <c r="T20" i="23" s="1"/>
  <c r="P21" i="23"/>
  <c r="T21" i="23" s="1"/>
  <c r="P22" i="23"/>
  <c r="T22" i="23" s="1"/>
  <c r="P23" i="23"/>
  <c r="T23" i="23" s="1"/>
  <c r="P24" i="23"/>
  <c r="T24" i="23" s="1"/>
  <c r="P25" i="23"/>
  <c r="T25" i="23" s="1"/>
  <c r="P26" i="23"/>
  <c r="T26" i="23" s="1"/>
  <c r="P27" i="23"/>
  <c r="T27" i="23" s="1"/>
  <c r="P28" i="23"/>
  <c r="T28" i="23" s="1"/>
  <c r="P29" i="23"/>
  <c r="R29" i="23" s="1"/>
  <c r="P30" i="23"/>
  <c r="T30" i="23" s="1"/>
  <c r="P31" i="23"/>
  <c r="P32" i="23"/>
  <c r="R32" i="23" s="1"/>
  <c r="P5" i="23"/>
  <c r="R5" i="23" s="1"/>
  <c r="I6" i="23"/>
  <c r="K6" i="23" s="1"/>
  <c r="I7" i="23"/>
  <c r="K7" i="23" s="1"/>
  <c r="I8" i="23"/>
  <c r="K8" i="23" s="1"/>
  <c r="I9" i="23"/>
  <c r="K9" i="23" s="1"/>
  <c r="I10" i="23"/>
  <c r="K10" i="23" s="1"/>
  <c r="I11" i="23"/>
  <c r="K11" i="23" s="1"/>
  <c r="I12" i="23"/>
  <c r="K12" i="23" s="1"/>
  <c r="I13" i="23"/>
  <c r="M13" i="23" s="1"/>
  <c r="I14" i="23"/>
  <c r="M14" i="23" s="1"/>
  <c r="I15" i="23"/>
  <c r="K15" i="23" s="1"/>
  <c r="I16" i="23"/>
  <c r="M16" i="23" s="1"/>
  <c r="I17" i="23"/>
  <c r="M17" i="23" s="1"/>
  <c r="I18" i="23"/>
  <c r="M18" i="23" s="1"/>
  <c r="I19" i="23"/>
  <c r="K19" i="23" s="1"/>
  <c r="I20" i="23"/>
  <c r="M20" i="23" s="1"/>
  <c r="I21" i="23"/>
  <c r="M21" i="23" s="1"/>
  <c r="I22" i="23"/>
  <c r="M22" i="23" s="1"/>
  <c r="I23" i="23"/>
  <c r="M23" i="23" s="1"/>
  <c r="I24" i="23"/>
  <c r="M24" i="23" s="1"/>
  <c r="I25" i="23"/>
  <c r="M25" i="23" s="1"/>
  <c r="I26" i="23"/>
  <c r="M26" i="23" s="1"/>
  <c r="I27" i="23"/>
  <c r="K27" i="23" s="1"/>
  <c r="I28" i="23"/>
  <c r="M28" i="23" s="1"/>
  <c r="I29" i="23"/>
  <c r="K29" i="23" s="1"/>
  <c r="I30" i="23"/>
  <c r="M30" i="23" s="1"/>
  <c r="I31" i="23"/>
  <c r="M31" i="23" s="1"/>
  <c r="I32" i="23"/>
  <c r="M32" i="23" s="1"/>
  <c r="I33" i="23"/>
  <c r="K33" i="23" s="1"/>
  <c r="I34" i="23"/>
  <c r="M34" i="23" s="1"/>
  <c r="I35" i="23"/>
  <c r="K35" i="23" s="1"/>
  <c r="I5" i="23"/>
  <c r="K5" i="23" s="1"/>
  <c r="B6" i="23"/>
  <c r="D6" i="23" s="1"/>
  <c r="B7" i="23"/>
  <c r="D7" i="23" s="1"/>
  <c r="B8" i="23"/>
  <c r="D8" i="23" s="1"/>
  <c r="B9" i="23"/>
  <c r="D9" i="23" s="1"/>
  <c r="B10" i="23"/>
  <c r="D10" i="23" s="1"/>
  <c r="B11" i="23"/>
  <c r="D11" i="23" s="1"/>
  <c r="B12" i="23"/>
  <c r="D12" i="23" s="1"/>
  <c r="B13" i="23"/>
  <c r="D13" i="23" s="1"/>
  <c r="B14" i="23"/>
  <c r="D14" i="23" s="1"/>
  <c r="B15" i="23"/>
  <c r="D15" i="23" s="1"/>
  <c r="B16" i="23"/>
  <c r="F16" i="23" s="1"/>
  <c r="B17" i="23"/>
  <c r="D17" i="23" s="1"/>
  <c r="B18" i="23"/>
  <c r="D18" i="23" s="1"/>
  <c r="B19" i="23"/>
  <c r="F19" i="23" s="1"/>
  <c r="B20" i="23"/>
  <c r="F20" i="23" s="1"/>
  <c r="B21" i="23"/>
  <c r="F21" i="23" s="1"/>
  <c r="B22" i="23"/>
  <c r="F22" i="23" s="1"/>
  <c r="B23" i="23"/>
  <c r="F23" i="23" s="1"/>
  <c r="B24" i="23"/>
  <c r="F24" i="23" s="1"/>
  <c r="B25" i="23"/>
  <c r="D25" i="23" s="1"/>
  <c r="B26" i="23"/>
  <c r="F26" i="23" s="1"/>
  <c r="B27" i="23"/>
  <c r="F27" i="23" s="1"/>
  <c r="B28" i="23"/>
  <c r="F28" i="23" s="1"/>
  <c r="B29" i="23"/>
  <c r="F29" i="23" s="1"/>
  <c r="B30" i="23"/>
  <c r="F30" i="23" s="1"/>
  <c r="B31" i="23"/>
  <c r="F31" i="23" s="1"/>
  <c r="B32" i="23"/>
  <c r="F32" i="23" s="1"/>
  <c r="B33" i="23"/>
  <c r="D33" i="23" s="1"/>
  <c r="B34" i="23"/>
  <c r="F34" i="23" s="1"/>
  <c r="B35" i="23"/>
  <c r="F35" i="23" s="1"/>
  <c r="B36" i="23"/>
  <c r="D36" i="23" s="1"/>
  <c r="B37" i="23"/>
  <c r="D37" i="23" s="1"/>
  <c r="B5" i="23"/>
  <c r="D5" i="23" s="1"/>
  <c r="F38" i="23"/>
  <c r="D38" i="23"/>
  <c r="Y33" i="23"/>
  <c r="T31" i="23"/>
  <c r="R31" i="23"/>
  <c r="R11" i="23"/>
  <c r="AF44" i="23"/>
  <c r="AE44" i="23"/>
  <c r="AD44" i="23"/>
  <c r="AF43" i="23"/>
  <c r="AE43" i="23"/>
  <c r="AD43" i="23"/>
  <c r="AF42" i="23"/>
  <c r="AE42" i="23"/>
  <c r="AD42" i="23"/>
  <c r="AF41" i="23"/>
  <c r="AE41" i="23"/>
  <c r="AD41" i="23"/>
  <c r="AF40" i="23"/>
  <c r="AE40" i="23"/>
  <c r="AD40" i="23"/>
  <c r="AF39" i="23"/>
  <c r="AE39" i="23"/>
  <c r="AD39" i="23"/>
  <c r="AF38" i="23"/>
  <c r="AE38" i="23"/>
  <c r="AD38" i="23"/>
  <c r="AF37" i="23"/>
  <c r="AE37" i="23"/>
  <c r="AD37" i="23"/>
  <c r="AF36" i="23"/>
  <c r="AE36" i="23"/>
  <c r="AD36" i="23"/>
  <c r="AF35" i="23"/>
  <c r="AE35" i="23"/>
  <c r="AD35" i="23"/>
  <c r="AF34" i="23"/>
  <c r="AE34" i="23"/>
  <c r="AD34" i="23"/>
  <c r="AF33" i="23"/>
  <c r="AE33" i="23"/>
  <c r="AD33" i="23"/>
  <c r="AF32" i="23"/>
  <c r="AE32" i="23"/>
  <c r="AD32" i="23"/>
  <c r="AF31" i="23"/>
  <c r="AE31" i="23"/>
  <c r="AD31" i="23"/>
  <c r="AF30" i="23"/>
  <c r="AE30" i="23"/>
  <c r="AD30" i="23"/>
  <c r="AF29" i="23"/>
  <c r="AE29" i="23"/>
  <c r="AD29" i="23"/>
  <c r="AF27" i="23"/>
  <c r="AE27" i="23"/>
  <c r="AD27" i="23"/>
  <c r="AF24" i="23"/>
  <c r="AE24" i="23"/>
  <c r="AD24" i="23"/>
  <c r="AF23" i="23"/>
  <c r="AE23" i="23"/>
  <c r="AD23" i="23"/>
  <c r="AF22" i="23"/>
  <c r="AE22" i="23"/>
  <c r="AD22" i="23"/>
  <c r="AF21" i="23"/>
  <c r="AE21" i="23"/>
  <c r="AD21" i="23"/>
  <c r="AF20" i="23"/>
  <c r="AE20" i="23"/>
  <c r="AD20" i="23"/>
  <c r="AF19" i="23"/>
  <c r="AE19" i="23"/>
  <c r="AD19" i="23"/>
  <c r="AF18" i="23"/>
  <c r="AE18" i="23"/>
  <c r="AD18" i="23"/>
  <c r="AF17" i="23"/>
  <c r="AE17" i="23"/>
  <c r="AD17" i="23"/>
  <c r="AF16" i="23"/>
  <c r="AE16" i="23"/>
  <c r="AD16" i="23"/>
  <c r="AF15" i="23"/>
  <c r="AE15" i="23"/>
  <c r="AD15" i="23"/>
  <c r="AF14" i="23"/>
  <c r="AE14" i="23"/>
  <c r="AD14" i="23"/>
  <c r="AF13" i="23"/>
  <c r="AE13" i="23"/>
  <c r="AD13" i="23"/>
  <c r="AF12" i="23"/>
  <c r="AE12" i="23"/>
  <c r="AD12" i="23"/>
  <c r="AF11" i="23"/>
  <c r="AE11" i="23"/>
  <c r="AD11" i="23"/>
  <c r="AK10" i="23"/>
  <c r="AJ10" i="23"/>
  <c r="AI10" i="23"/>
  <c r="AF10" i="23"/>
  <c r="AE10" i="23"/>
  <c r="AD10" i="23"/>
  <c r="AF9" i="23"/>
  <c r="AE9" i="23"/>
  <c r="AD9" i="23"/>
  <c r="AK8" i="23"/>
  <c r="AJ8" i="23"/>
  <c r="AI8" i="23"/>
  <c r="AF7" i="23"/>
  <c r="AE7" i="23"/>
  <c r="AD7" i="23"/>
  <c r="AK6" i="23"/>
  <c r="AJ6" i="23"/>
  <c r="AI6" i="23"/>
  <c r="J8" i="22"/>
  <c r="J9" i="22"/>
  <c r="J10" i="22"/>
  <c r="J11" i="22"/>
  <c r="J12" i="22"/>
  <c r="J13" i="22"/>
  <c r="J14" i="22"/>
  <c r="J15" i="22"/>
  <c r="J16" i="22"/>
  <c r="J17" i="22"/>
  <c r="J18" i="22"/>
  <c r="J19" i="22"/>
  <c r="J20" i="22"/>
  <c r="J21" i="22"/>
  <c r="J22" i="22"/>
  <c r="J23" i="22"/>
  <c r="J24" i="22"/>
  <c r="J25" i="22"/>
  <c r="J26" i="22"/>
  <c r="J7" i="22"/>
  <c r="U8" i="22"/>
  <c r="U9" i="22"/>
  <c r="U10" i="22"/>
  <c r="U11" i="22"/>
  <c r="U12" i="22"/>
  <c r="U13" i="22"/>
  <c r="U14" i="22"/>
  <c r="U15" i="22"/>
  <c r="U16" i="22"/>
  <c r="U17" i="22"/>
  <c r="U18" i="22"/>
  <c r="U19" i="22"/>
  <c r="U20" i="22"/>
  <c r="U21" i="22"/>
  <c r="U22" i="22"/>
  <c r="U23" i="22"/>
  <c r="U24" i="22"/>
  <c r="U25" i="22"/>
  <c r="U26" i="22"/>
  <c r="U27" i="22"/>
  <c r="U28" i="22"/>
  <c r="U29" i="22"/>
  <c r="U30" i="22"/>
  <c r="U31" i="22"/>
  <c r="U32" i="22"/>
  <c r="U33" i="22"/>
  <c r="U7" i="22"/>
  <c r="O17" i="22"/>
  <c r="O19" i="22"/>
  <c r="O20" i="22"/>
  <c r="O26" i="22"/>
  <c r="O27" i="22"/>
  <c r="O28" i="22"/>
  <c r="O29" i="22"/>
  <c r="O30" i="22"/>
  <c r="O31" i="22"/>
  <c r="O32" i="22"/>
  <c r="O33" i="22"/>
  <c r="W8" i="22"/>
  <c r="W9" i="22"/>
  <c r="W10" i="22"/>
  <c r="W11" i="22"/>
  <c r="W12" i="22"/>
  <c r="W13" i="22"/>
  <c r="W14" i="22"/>
  <c r="W15" i="22"/>
  <c r="W16" i="22"/>
  <c r="W17" i="22"/>
  <c r="W18" i="22"/>
  <c r="W19" i="22"/>
  <c r="W20" i="22"/>
  <c r="W21" i="22"/>
  <c r="W22" i="22"/>
  <c r="W23" i="22"/>
  <c r="W24" i="22"/>
  <c r="W25" i="22"/>
  <c r="W26" i="22"/>
  <c r="W27" i="22"/>
  <c r="W28" i="22"/>
  <c r="W29" i="22"/>
  <c r="W30" i="22"/>
  <c r="W31" i="22"/>
  <c r="W32" i="22"/>
  <c r="W33" i="22"/>
  <c r="V8" i="22"/>
  <c r="V9" i="22"/>
  <c r="V10" i="22"/>
  <c r="V11" i="22"/>
  <c r="V12" i="22"/>
  <c r="V13" i="22"/>
  <c r="V14" i="22"/>
  <c r="V15" i="22"/>
  <c r="V16" i="22"/>
  <c r="V17" i="22"/>
  <c r="V18" i="22"/>
  <c r="V19" i="22"/>
  <c r="V20" i="22"/>
  <c r="V21" i="22"/>
  <c r="V22" i="22"/>
  <c r="V23" i="22"/>
  <c r="V24" i="22"/>
  <c r="V25" i="22"/>
  <c r="V26" i="22"/>
  <c r="V27" i="22"/>
  <c r="V28" i="22"/>
  <c r="V29" i="22"/>
  <c r="V30" i="22"/>
  <c r="V31" i="22"/>
  <c r="V32" i="22"/>
  <c r="V33" i="22"/>
  <c r="V7" i="22"/>
  <c r="W7" i="22"/>
  <c r="Q11" i="22"/>
  <c r="Q15" i="22"/>
  <c r="Q27" i="22"/>
  <c r="Q28" i="22"/>
  <c r="Q29" i="22"/>
  <c r="Q30" i="22"/>
  <c r="Q31" i="22"/>
  <c r="Q32" i="22"/>
  <c r="Q33" i="22"/>
  <c r="P9" i="22"/>
  <c r="P25" i="22"/>
  <c r="P27" i="22"/>
  <c r="P28" i="22"/>
  <c r="P29" i="22"/>
  <c r="P30" i="22"/>
  <c r="P31" i="22"/>
  <c r="P32" i="22"/>
  <c r="P33" i="22"/>
  <c r="P7" i="22"/>
  <c r="N27" i="22"/>
  <c r="N28" i="22"/>
  <c r="N29" i="22"/>
  <c r="N30" i="22"/>
  <c r="N31" i="22"/>
  <c r="N32" i="22"/>
  <c r="N33" i="22"/>
  <c r="M27" i="22"/>
  <c r="M28" i="22"/>
  <c r="M29" i="22"/>
  <c r="M30" i="22"/>
  <c r="M31" i="22"/>
  <c r="M32" i="22"/>
  <c r="M33" i="22"/>
  <c r="L11" i="22"/>
  <c r="O11" i="22" s="1"/>
  <c r="L27" i="22"/>
  <c r="L28" i="22"/>
  <c r="L29" i="22"/>
  <c r="L30" i="22"/>
  <c r="L31" i="22"/>
  <c r="L32" i="22"/>
  <c r="L33" i="22"/>
  <c r="G8" i="22"/>
  <c r="T8" i="22" s="1"/>
  <c r="G9" i="22"/>
  <c r="T9" i="22" s="1"/>
  <c r="G10" i="22"/>
  <c r="T10" i="22" s="1"/>
  <c r="G11" i="22"/>
  <c r="T11" i="22" s="1"/>
  <c r="G12" i="22"/>
  <c r="T12" i="22" s="1"/>
  <c r="G13" i="22"/>
  <c r="T13" i="22" s="1"/>
  <c r="G14" i="22"/>
  <c r="T14" i="22" s="1"/>
  <c r="G15" i="22"/>
  <c r="T15" i="22" s="1"/>
  <c r="G16" i="22"/>
  <c r="T16" i="22" s="1"/>
  <c r="G17" i="22"/>
  <c r="T17" i="22" s="1"/>
  <c r="G18" i="22"/>
  <c r="T18" i="22" s="1"/>
  <c r="G19" i="22"/>
  <c r="T19" i="22" s="1"/>
  <c r="G20" i="22"/>
  <c r="T20" i="22" s="1"/>
  <c r="G21" i="22"/>
  <c r="T21" i="22" s="1"/>
  <c r="G22" i="22"/>
  <c r="T22" i="22" s="1"/>
  <c r="G23" i="22"/>
  <c r="T23" i="22" s="1"/>
  <c r="G24" i="22"/>
  <c r="T24" i="22" s="1"/>
  <c r="G25" i="22"/>
  <c r="T25" i="22" s="1"/>
  <c r="G26" i="22"/>
  <c r="T26" i="22" s="1"/>
  <c r="G27" i="22"/>
  <c r="T27" i="22" s="1"/>
  <c r="G28" i="22"/>
  <c r="T28" i="22" s="1"/>
  <c r="G29" i="22"/>
  <c r="T29" i="22" s="1"/>
  <c r="G30" i="22"/>
  <c r="T30" i="22" s="1"/>
  <c r="G31" i="22"/>
  <c r="T31" i="22" s="1"/>
  <c r="G32" i="22"/>
  <c r="T32" i="22" s="1"/>
  <c r="G7" i="22"/>
  <c r="T7" i="22" s="1"/>
  <c r="F8" i="22"/>
  <c r="S8" i="22" s="1"/>
  <c r="F9" i="22"/>
  <c r="S9" i="22" s="1"/>
  <c r="F10" i="22"/>
  <c r="S10" i="22" s="1"/>
  <c r="F11" i="22"/>
  <c r="S11" i="22" s="1"/>
  <c r="F12" i="22"/>
  <c r="S12" i="22" s="1"/>
  <c r="F13" i="22"/>
  <c r="S13" i="22" s="1"/>
  <c r="F14" i="22"/>
  <c r="S14" i="22" s="1"/>
  <c r="F15" i="22"/>
  <c r="S15" i="22" s="1"/>
  <c r="F16" i="22"/>
  <c r="S16" i="22" s="1"/>
  <c r="F17" i="22"/>
  <c r="S17" i="22" s="1"/>
  <c r="F18" i="22"/>
  <c r="S18" i="22" s="1"/>
  <c r="F19" i="22"/>
  <c r="S19" i="22" s="1"/>
  <c r="F20" i="22"/>
  <c r="S20" i="22" s="1"/>
  <c r="F21" i="22"/>
  <c r="S21" i="22" s="1"/>
  <c r="F22" i="22"/>
  <c r="S22" i="22" s="1"/>
  <c r="F23" i="22"/>
  <c r="S23" i="22" s="1"/>
  <c r="F24" i="22"/>
  <c r="S24" i="22" s="1"/>
  <c r="F25" i="22"/>
  <c r="S25" i="22" s="1"/>
  <c r="F26" i="22"/>
  <c r="S26" i="22" s="1"/>
  <c r="F27" i="22"/>
  <c r="S27" i="22" s="1"/>
  <c r="F28" i="22"/>
  <c r="S28" i="22" s="1"/>
  <c r="F29" i="22"/>
  <c r="S29" i="22" s="1"/>
  <c r="F30" i="22"/>
  <c r="S30" i="22" s="1"/>
  <c r="F31" i="22"/>
  <c r="S31" i="22" s="1"/>
  <c r="F32" i="22"/>
  <c r="S32" i="22" s="1"/>
  <c r="F7" i="22"/>
  <c r="S7" i="22" s="1"/>
  <c r="E8" i="22"/>
  <c r="R8" i="22" s="1"/>
  <c r="E9" i="22"/>
  <c r="R9" i="22" s="1"/>
  <c r="E10" i="22"/>
  <c r="R10" i="22" s="1"/>
  <c r="E11" i="22"/>
  <c r="R11" i="22" s="1"/>
  <c r="E12" i="22"/>
  <c r="R12" i="22" s="1"/>
  <c r="E13" i="22"/>
  <c r="R13" i="22" s="1"/>
  <c r="E14" i="22"/>
  <c r="R14" i="22" s="1"/>
  <c r="E15" i="22"/>
  <c r="R15" i="22" s="1"/>
  <c r="E16" i="22"/>
  <c r="R16" i="22" s="1"/>
  <c r="E17" i="22"/>
  <c r="R17" i="22" s="1"/>
  <c r="E18" i="22"/>
  <c r="R18" i="22" s="1"/>
  <c r="E19" i="22"/>
  <c r="R19" i="22" s="1"/>
  <c r="E20" i="22"/>
  <c r="R20" i="22" s="1"/>
  <c r="E21" i="22"/>
  <c r="R21" i="22" s="1"/>
  <c r="E22" i="22"/>
  <c r="R22" i="22" s="1"/>
  <c r="E23" i="22"/>
  <c r="R23" i="22" s="1"/>
  <c r="E24" i="22"/>
  <c r="R24" i="22" s="1"/>
  <c r="E25" i="22"/>
  <c r="R25" i="22" s="1"/>
  <c r="E26" i="22"/>
  <c r="R26" i="22" s="1"/>
  <c r="E27" i="22"/>
  <c r="R27" i="22" s="1"/>
  <c r="E28" i="22"/>
  <c r="R28" i="22" s="1"/>
  <c r="E29" i="22"/>
  <c r="R29" i="22" s="1"/>
  <c r="E30" i="22"/>
  <c r="R30" i="22" s="1"/>
  <c r="E31" i="22"/>
  <c r="R31" i="22" s="1"/>
  <c r="E32" i="22"/>
  <c r="R32" i="22" s="1"/>
  <c r="E7" i="22"/>
  <c r="R7" i="22" s="1"/>
  <c r="AY41" i="22"/>
  <c r="AU41" i="22"/>
  <c r="AV41" i="22" s="1"/>
  <c r="AY40" i="22"/>
  <c r="AU40" i="22"/>
  <c r="AV40" i="22" s="1"/>
  <c r="AY39" i="22"/>
  <c r="AY38" i="22"/>
  <c r="AW35" i="22"/>
  <c r="AX35" i="22" s="1"/>
  <c r="AN35" i="22"/>
  <c r="AL35" i="22" s="1"/>
  <c r="AM35" i="22" s="1"/>
  <c r="AG35" i="22"/>
  <c r="AW34" i="22"/>
  <c r="AX34" i="22" s="1"/>
  <c r="AN34" i="22"/>
  <c r="AL34" i="22" s="1"/>
  <c r="AM34" i="22" s="1"/>
  <c r="AG34" i="22"/>
  <c r="AW33" i="22"/>
  <c r="AX33" i="22" s="1"/>
  <c r="AN33" i="22"/>
  <c r="AL33" i="22" s="1"/>
  <c r="AM33" i="22" s="1"/>
  <c r="AG33" i="22"/>
  <c r="G33" i="22"/>
  <c r="T33" i="22" s="1"/>
  <c r="F33" i="22"/>
  <c r="S33" i="22" s="1"/>
  <c r="D33" i="22"/>
  <c r="AW32" i="22"/>
  <c r="AX32" i="22" s="1"/>
  <c r="AN32" i="22"/>
  <c r="AL32" i="22" s="1"/>
  <c r="AM32" i="22" s="1"/>
  <c r="AG32" i="22"/>
  <c r="D32" i="22"/>
  <c r="AW31" i="22"/>
  <c r="AX31" i="22" s="1"/>
  <c r="AN31" i="22"/>
  <c r="AL31" i="22" s="1"/>
  <c r="AM31" i="22" s="1"/>
  <c r="AG31" i="22"/>
  <c r="D31" i="22"/>
  <c r="AW30" i="22"/>
  <c r="AX30" i="22" s="1"/>
  <c r="AN30" i="22"/>
  <c r="AL30" i="22" s="1"/>
  <c r="AM30" i="22" s="1"/>
  <c r="AG30" i="22"/>
  <c r="D30" i="22"/>
  <c r="AW29" i="22"/>
  <c r="AX29" i="22" s="1"/>
  <c r="AN29" i="22"/>
  <c r="AL29" i="22" s="1"/>
  <c r="AM29" i="22" s="1"/>
  <c r="AG29" i="22"/>
  <c r="D29" i="22"/>
  <c r="AW28" i="22"/>
  <c r="AX28" i="22" s="1"/>
  <c r="AN28" i="22"/>
  <c r="D28" i="22"/>
  <c r="AW27" i="22"/>
  <c r="AX27" i="22" s="1"/>
  <c r="AN27" i="22"/>
  <c r="D27" i="22"/>
  <c r="AW26" i="22"/>
  <c r="AX26" i="22" s="1"/>
  <c r="AN26" i="22"/>
  <c r="K26" i="22"/>
  <c r="L26" i="22" s="1"/>
  <c r="D26" i="22"/>
  <c r="AW25" i="22"/>
  <c r="AX25" i="22" s="1"/>
  <c r="AN25" i="22"/>
  <c r="K25" i="22"/>
  <c r="M25" i="22" s="1"/>
  <c r="D25" i="22"/>
  <c r="AW24" i="22"/>
  <c r="AX24" i="22" s="1"/>
  <c r="AN24" i="22"/>
  <c r="K24" i="22"/>
  <c r="M24" i="22" s="1"/>
  <c r="P24" i="22" s="1"/>
  <c r="D24" i="22"/>
  <c r="AW23" i="22"/>
  <c r="AX23" i="22" s="1"/>
  <c r="AN23" i="22"/>
  <c r="K23" i="22"/>
  <c r="M23" i="22" s="1"/>
  <c r="P23" i="22" s="1"/>
  <c r="D23" i="22"/>
  <c r="K22" i="22"/>
  <c r="M22" i="22" s="1"/>
  <c r="P22" i="22" s="1"/>
  <c r="D22" i="22"/>
  <c r="K21" i="22"/>
  <c r="L21" i="22" s="1"/>
  <c r="O21" i="22" s="1"/>
  <c r="D21" i="22"/>
  <c r="AX20" i="22"/>
  <c r="AS20" i="22"/>
  <c r="AP20" i="22"/>
  <c r="AQ20" i="22" s="1"/>
  <c r="AR20" i="22" s="1"/>
  <c r="AJ20" i="22"/>
  <c r="AH35" i="22" s="1"/>
  <c r="K20" i="22"/>
  <c r="L20" i="22" s="1"/>
  <c r="D20" i="22"/>
  <c r="AP19" i="22"/>
  <c r="AQ19" i="22" s="1"/>
  <c r="AR19" i="22" s="1"/>
  <c r="AJ19" i="22"/>
  <c r="AH34" i="22" s="1"/>
  <c r="K19" i="22"/>
  <c r="L19" i="22" s="1"/>
  <c r="D19" i="22"/>
  <c r="AP18" i="22"/>
  <c r="AQ18" i="22" s="1"/>
  <c r="AR18" i="22" s="1"/>
  <c r="AJ18" i="22"/>
  <c r="AH33" i="22" s="1"/>
  <c r="K18" i="22"/>
  <c r="L18" i="22" s="1"/>
  <c r="O18" i="22" s="1"/>
  <c r="D18" i="22"/>
  <c r="AP17" i="22"/>
  <c r="AQ17" i="22" s="1"/>
  <c r="AR17" i="22" s="1"/>
  <c r="AJ17" i="22"/>
  <c r="AH32" i="22" s="1"/>
  <c r="K17" i="22"/>
  <c r="L17" i="22" s="1"/>
  <c r="D17" i="22"/>
  <c r="AP16" i="22"/>
  <c r="AQ16" i="22" s="1"/>
  <c r="AR16" i="22" s="1"/>
  <c r="AJ16" i="22"/>
  <c r="AH31" i="22" s="1"/>
  <c r="K16" i="22"/>
  <c r="L16" i="22" s="1"/>
  <c r="O16" i="22" s="1"/>
  <c r="D16" i="22"/>
  <c r="AP15" i="22"/>
  <c r="AQ15" i="22" s="1"/>
  <c r="AR15" i="22" s="1"/>
  <c r="AJ15" i="22"/>
  <c r="AH30" i="22" s="1"/>
  <c r="K15" i="22"/>
  <c r="N15" i="22" s="1"/>
  <c r="D15" i="22"/>
  <c r="AP14" i="22"/>
  <c r="AQ14" i="22" s="1"/>
  <c r="AR14" i="22" s="1"/>
  <c r="AJ14" i="22"/>
  <c r="AH29" i="22" s="1"/>
  <c r="K14" i="22"/>
  <c r="N14" i="22" s="1"/>
  <c r="Q14" i="22" s="1"/>
  <c r="D14" i="22"/>
  <c r="AP13" i="22"/>
  <c r="AQ13" i="22" s="1"/>
  <c r="AR13" i="22" s="1"/>
  <c r="AO13" i="22"/>
  <c r="AJ13" i="22"/>
  <c r="AH28" i="22" s="1"/>
  <c r="K13" i="22"/>
  <c r="L13" i="22" s="1"/>
  <c r="O13" i="22" s="1"/>
  <c r="D13" i="22"/>
  <c r="AP12" i="22"/>
  <c r="AQ12" i="22" s="1"/>
  <c r="AR12" i="22" s="1"/>
  <c r="AO12" i="22"/>
  <c r="AT12" i="22" s="1"/>
  <c r="AJ12" i="22"/>
  <c r="AH27" i="22" s="1"/>
  <c r="K12" i="22"/>
  <c r="N12" i="22" s="1"/>
  <c r="Q12" i="22" s="1"/>
  <c r="D12" i="22"/>
  <c r="AP11" i="22"/>
  <c r="AQ11" i="22" s="1"/>
  <c r="AR11" i="22" s="1"/>
  <c r="AO11" i="22"/>
  <c r="AU39" i="22" s="1"/>
  <c r="AV39" i="22" s="1"/>
  <c r="AJ11" i="22"/>
  <c r="AH26" i="22" s="1"/>
  <c r="K11" i="22"/>
  <c r="N11" i="22" s="1"/>
  <c r="D11" i="22"/>
  <c r="AP10" i="22"/>
  <c r="AQ10" i="22" s="1"/>
  <c r="AR10" i="22" s="1"/>
  <c r="AO10" i="22"/>
  <c r="AG25" i="22" s="1"/>
  <c r="AJ10" i="22"/>
  <c r="AH25" i="22" s="1"/>
  <c r="K10" i="22"/>
  <c r="N10" i="22" s="1"/>
  <c r="Q10" i="22" s="1"/>
  <c r="D10" i="22"/>
  <c r="AP9" i="22"/>
  <c r="AQ9" i="22" s="1"/>
  <c r="AR9" i="22" s="1"/>
  <c r="AO9" i="22"/>
  <c r="AJ9" i="22"/>
  <c r="AH24" i="22" s="1"/>
  <c r="K9" i="22"/>
  <c r="M9" i="22" s="1"/>
  <c r="D9" i="22"/>
  <c r="AP8" i="22"/>
  <c r="AQ8" i="22" s="1"/>
  <c r="AR8" i="22" s="1"/>
  <c r="AO8" i="22"/>
  <c r="AU38" i="22" s="1"/>
  <c r="AV38" i="22" s="1"/>
  <c r="AJ8" i="22"/>
  <c r="AH23" i="22" s="1"/>
  <c r="K8" i="22"/>
  <c r="N8" i="22" s="1"/>
  <c r="Q8" i="22" s="1"/>
  <c r="D8" i="22"/>
  <c r="K7" i="22"/>
  <c r="M7" i="22" s="1"/>
  <c r="D7" i="22"/>
  <c r="AM5" i="22"/>
  <c r="AL5" i="22"/>
  <c r="AI5" i="22" s="1"/>
  <c r="L5" i="22"/>
  <c r="AM4" i="22"/>
  <c r="AL4" i="22"/>
  <c r="I4" i="22"/>
  <c r="L4" i="22" s="1"/>
  <c r="L49" i="19"/>
  <c r="L50" i="19"/>
  <c r="L51" i="19"/>
  <c r="L52" i="19"/>
  <c r="L53" i="19"/>
  <c r="L54" i="19"/>
  <c r="L55" i="19"/>
  <c r="L56" i="19"/>
  <c r="L57" i="19"/>
  <c r="L58" i="19"/>
  <c r="L59" i="19"/>
  <c r="L60" i="19"/>
  <c r="L61" i="19"/>
  <c r="L62" i="19"/>
  <c r="L63" i="19"/>
  <c r="L64" i="19"/>
  <c r="L65" i="19"/>
  <c r="L48" i="19"/>
  <c r="K49" i="19"/>
  <c r="K50" i="19"/>
  <c r="K51" i="19"/>
  <c r="K52" i="19"/>
  <c r="K53" i="19"/>
  <c r="K54" i="19"/>
  <c r="K55" i="19"/>
  <c r="K56" i="19"/>
  <c r="K57" i="19"/>
  <c r="K58" i="19"/>
  <c r="K59" i="19"/>
  <c r="K60" i="19"/>
  <c r="K61" i="19"/>
  <c r="K62" i="19"/>
  <c r="K63" i="19"/>
  <c r="K64" i="19"/>
  <c r="K65" i="19"/>
  <c r="K48" i="19"/>
  <c r="AG54" i="20"/>
  <c r="AG53" i="20"/>
  <c r="AG50" i="20"/>
  <c r="AG49" i="20"/>
  <c r="AK46" i="20"/>
  <c r="AG46" i="20"/>
  <c r="AK45" i="20"/>
  <c r="AG45" i="20"/>
  <c r="AK42" i="20"/>
  <c r="AG42" i="20"/>
  <c r="AK41" i="20"/>
  <c r="AG41" i="20"/>
  <c r="AK38" i="20"/>
  <c r="AG38" i="20"/>
  <c r="AK37" i="20"/>
  <c r="AG37" i="20"/>
  <c r="AK34" i="20"/>
  <c r="AG34" i="20"/>
  <c r="AK33" i="20"/>
  <c r="AG33" i="20"/>
  <c r="AK30" i="20"/>
  <c r="AG30" i="20"/>
  <c r="AK29" i="20"/>
  <c r="AG29" i="20"/>
  <c r="AK26" i="20"/>
  <c r="AG26" i="20"/>
  <c r="AK25" i="20"/>
  <c r="AG25" i="20"/>
  <c r="AK22" i="20"/>
  <c r="AG22" i="20"/>
  <c r="AK21" i="20"/>
  <c r="AG21" i="20"/>
  <c r="AK18" i="20"/>
  <c r="AG18" i="20"/>
  <c r="AK17" i="20"/>
  <c r="AG17" i="20"/>
  <c r="T15" i="23" l="1"/>
  <c r="D16" i="23"/>
  <c r="T16" i="23"/>
  <c r="M35" i="23"/>
  <c r="F36" i="23"/>
  <c r="F37" i="23"/>
  <c r="K26" i="23"/>
  <c r="L26" i="23" s="1"/>
  <c r="N26" i="23" s="1"/>
  <c r="R27" i="23"/>
  <c r="S27" i="23" s="1"/>
  <c r="U27" i="23" s="1"/>
  <c r="D24" i="23"/>
  <c r="E24" i="23" s="1"/>
  <c r="G24" i="23" s="1"/>
  <c r="R28" i="23"/>
  <c r="S28" i="23" s="1"/>
  <c r="U28" i="23" s="1"/>
  <c r="R26" i="23"/>
  <c r="S26" i="23" s="1"/>
  <c r="U26" i="23" s="1"/>
  <c r="M29" i="23"/>
  <c r="L29" i="23" s="1"/>
  <c r="N29" i="23" s="1"/>
  <c r="T29" i="23"/>
  <c r="K30" i="23"/>
  <c r="L30" i="23" s="1"/>
  <c r="N30" i="23" s="1"/>
  <c r="R30" i="23"/>
  <c r="S30" i="23" s="1"/>
  <c r="U30" i="23" s="1"/>
  <c r="T32" i="23"/>
  <c r="S32" i="23" s="1"/>
  <c r="U32" i="23" s="1"/>
  <c r="K16" i="23"/>
  <c r="L16" i="23" s="1"/>
  <c r="N16" i="23" s="1"/>
  <c r="T19" i="23"/>
  <c r="S19" i="23" s="1"/>
  <c r="U19" i="23" s="1"/>
  <c r="R20" i="23"/>
  <c r="S20" i="23" s="1"/>
  <c r="U20" i="23" s="1"/>
  <c r="M27" i="23"/>
  <c r="L27" i="23" s="1"/>
  <c r="N27" i="23" s="1"/>
  <c r="F33" i="23"/>
  <c r="E33" i="23" s="1"/>
  <c r="G33" i="23" s="1"/>
  <c r="R21" i="23"/>
  <c r="S21" i="23" s="1"/>
  <c r="U21" i="23" s="1"/>
  <c r="R25" i="23"/>
  <c r="S25" i="23" s="1"/>
  <c r="U25" i="23" s="1"/>
  <c r="R14" i="23"/>
  <c r="S14" i="23" s="1"/>
  <c r="U14" i="23" s="1"/>
  <c r="K34" i="23"/>
  <c r="L34" i="23" s="1"/>
  <c r="N34" i="23" s="1"/>
  <c r="D26" i="23"/>
  <c r="E26" i="23" s="1"/>
  <c r="G26" i="23" s="1"/>
  <c r="K31" i="23"/>
  <c r="L31" i="23" s="1"/>
  <c r="N31" i="23" s="1"/>
  <c r="D23" i="23"/>
  <c r="E23" i="23" s="1"/>
  <c r="G23" i="23" s="1"/>
  <c r="S15" i="23"/>
  <c r="U15" i="23" s="1"/>
  <c r="R22" i="23"/>
  <c r="S22" i="23" s="1"/>
  <c r="U22" i="23" s="1"/>
  <c r="R23" i="23"/>
  <c r="S23" i="23" s="1"/>
  <c r="U23" i="23" s="1"/>
  <c r="R17" i="23"/>
  <c r="S17" i="23" s="1"/>
  <c r="U17" i="23" s="1"/>
  <c r="R18" i="23"/>
  <c r="S18" i="23" s="1"/>
  <c r="U18" i="23" s="1"/>
  <c r="R24" i="23"/>
  <c r="S24" i="23" s="1"/>
  <c r="U24" i="23" s="1"/>
  <c r="R13" i="23"/>
  <c r="S13" i="23" s="1"/>
  <c r="M33" i="23"/>
  <c r="L33" i="23" s="1"/>
  <c r="N33" i="23" s="1"/>
  <c r="D27" i="23"/>
  <c r="E27" i="23" s="1"/>
  <c r="G27" i="23" s="1"/>
  <c r="K13" i="23"/>
  <c r="L13" i="23" s="1"/>
  <c r="K24" i="23"/>
  <c r="L24" i="23" s="1"/>
  <c r="N24" i="23" s="1"/>
  <c r="D30" i="23"/>
  <c r="E30" i="23" s="1"/>
  <c r="G30" i="23" s="1"/>
  <c r="M19" i="23"/>
  <c r="L19" i="23" s="1"/>
  <c r="N19" i="23" s="1"/>
  <c r="D28" i="23"/>
  <c r="E28" i="23" s="1"/>
  <c r="G28" i="23" s="1"/>
  <c r="K28" i="23"/>
  <c r="L28" i="23" s="1"/>
  <c r="N28" i="23" s="1"/>
  <c r="M15" i="23"/>
  <c r="L15" i="23" s="1"/>
  <c r="N15" i="23" s="1"/>
  <c r="K23" i="23"/>
  <c r="L23" i="23" s="1"/>
  <c r="N23" i="23" s="1"/>
  <c r="K20" i="23"/>
  <c r="L20" i="23" s="1"/>
  <c r="N20" i="23" s="1"/>
  <c r="K17" i="23"/>
  <c r="L17" i="23" s="1"/>
  <c r="N17" i="23" s="1"/>
  <c r="K21" i="23"/>
  <c r="L21" i="23" s="1"/>
  <c r="N21" i="23" s="1"/>
  <c r="K25" i="23"/>
  <c r="L25" i="23" s="1"/>
  <c r="N25" i="23" s="1"/>
  <c r="K14" i="23"/>
  <c r="L14" i="23" s="1"/>
  <c r="N14" i="23" s="1"/>
  <c r="K32" i="23"/>
  <c r="L32" i="23" s="1"/>
  <c r="N32" i="23" s="1"/>
  <c r="K18" i="23"/>
  <c r="L18" i="23" s="1"/>
  <c r="N18" i="23" s="1"/>
  <c r="K22" i="23"/>
  <c r="L22" i="23" s="1"/>
  <c r="N22" i="23" s="1"/>
  <c r="F18" i="23"/>
  <c r="E18" i="23" s="1"/>
  <c r="G18" i="23" s="1"/>
  <c r="D19" i="23"/>
  <c r="E19" i="23" s="1"/>
  <c r="G19" i="23" s="1"/>
  <c r="E16" i="23"/>
  <c r="S29" i="23"/>
  <c r="U29" i="23" s="1"/>
  <c r="F17" i="23"/>
  <c r="E17" i="23" s="1"/>
  <c r="G17" i="23" s="1"/>
  <c r="D35" i="23"/>
  <c r="E35" i="23" s="1"/>
  <c r="G35" i="23" s="1"/>
  <c r="D21" i="23"/>
  <c r="E21" i="23" s="1"/>
  <c r="G21" i="23" s="1"/>
  <c r="F25" i="23"/>
  <c r="E25" i="23" s="1"/>
  <c r="G25" i="23" s="1"/>
  <c r="D34" i="23"/>
  <c r="E34" i="23" s="1"/>
  <c r="G34" i="23" s="1"/>
  <c r="D31" i="23"/>
  <c r="E31" i="23" s="1"/>
  <c r="G31" i="23" s="1"/>
  <c r="D22" i="23"/>
  <c r="E22" i="23" s="1"/>
  <c r="G22" i="23" s="1"/>
  <c r="D20" i="23"/>
  <c r="E20" i="23" s="1"/>
  <c r="G20" i="23" s="1"/>
  <c r="D29" i="23"/>
  <c r="E29" i="23" s="1"/>
  <c r="G29" i="23" s="1"/>
  <c r="D32" i="23"/>
  <c r="E32" i="23" s="1"/>
  <c r="G32" i="23" s="1"/>
  <c r="S31" i="23"/>
  <c r="U31" i="23" s="1"/>
  <c r="L35" i="23"/>
  <c r="N35" i="23" s="1"/>
  <c r="S16" i="23"/>
  <c r="U16" i="23" s="1"/>
  <c r="E36" i="23"/>
  <c r="G36" i="23" s="1"/>
  <c r="E37" i="23"/>
  <c r="G37" i="23" s="1"/>
  <c r="E38" i="23"/>
  <c r="G38" i="23" s="1"/>
  <c r="M19" i="22"/>
  <c r="P19" i="22" s="1"/>
  <c r="M15" i="22"/>
  <c r="P15" i="22" s="1"/>
  <c r="L7" i="22"/>
  <c r="O7" i="22" s="1"/>
  <c r="N7" i="22"/>
  <c r="Q7" i="22" s="1"/>
  <c r="N24" i="22"/>
  <c r="Q24" i="22" s="1"/>
  <c r="N19" i="22"/>
  <c r="Q19" i="22" s="1"/>
  <c r="L15" i="22"/>
  <c r="O15" i="22" s="1"/>
  <c r="L8" i="22"/>
  <c r="O8" i="22" s="1"/>
  <c r="N26" i="22"/>
  <c r="Q26" i="22" s="1"/>
  <c r="N25" i="22"/>
  <c r="Q25" i="22" s="1"/>
  <c r="N23" i="22"/>
  <c r="Q23" i="22" s="1"/>
  <c r="M20" i="22"/>
  <c r="P20" i="22" s="1"/>
  <c r="M21" i="22"/>
  <c r="P21" i="22" s="1"/>
  <c r="L23" i="22"/>
  <c r="O23" i="22" s="1"/>
  <c r="M8" i="22"/>
  <c r="P8" i="22" s="1"/>
  <c r="M26" i="22"/>
  <c r="P26" i="22" s="1"/>
  <c r="M18" i="22"/>
  <c r="P18" i="22" s="1"/>
  <c r="L14" i="22"/>
  <c r="O14" i="22" s="1"/>
  <c r="N20" i="22"/>
  <c r="Q20" i="22" s="1"/>
  <c r="M16" i="22"/>
  <c r="P16" i="22" s="1"/>
  <c r="L12" i="22"/>
  <c r="O12" i="22" s="1"/>
  <c r="M17" i="22"/>
  <c r="P17" i="22" s="1"/>
  <c r="L10" i="22"/>
  <c r="O10" i="22" s="1"/>
  <c r="N22" i="22"/>
  <c r="Q22" i="22" s="1"/>
  <c r="L9" i="22"/>
  <c r="O9" i="22" s="1"/>
  <c r="N21" i="22"/>
  <c r="Q21" i="22" s="1"/>
  <c r="M14" i="22"/>
  <c r="P14" i="22" s="1"/>
  <c r="M13" i="22"/>
  <c r="P13" i="22" s="1"/>
  <c r="M12" i="22"/>
  <c r="P12" i="22" s="1"/>
  <c r="N18" i="22"/>
  <c r="Q18" i="22" s="1"/>
  <c r="L25" i="22"/>
  <c r="O25" i="22" s="1"/>
  <c r="M11" i="22"/>
  <c r="P11" i="22" s="1"/>
  <c r="N17" i="22"/>
  <c r="Q17" i="22" s="1"/>
  <c r="L24" i="22"/>
  <c r="O24" i="22" s="1"/>
  <c r="M10" i="22"/>
  <c r="P10" i="22" s="1"/>
  <c r="N16" i="22"/>
  <c r="Q16" i="22" s="1"/>
  <c r="N13" i="22"/>
  <c r="Q13" i="22" s="1"/>
  <c r="L22" i="22"/>
  <c r="O22" i="22" s="1"/>
  <c r="N9" i="22"/>
  <c r="Q9" i="22" s="1"/>
  <c r="AL25" i="22"/>
  <c r="AM25" i="22" s="1"/>
  <c r="AU20" i="22"/>
  <c r="AV20" i="22" s="1"/>
  <c r="AW20" i="22" s="1"/>
  <c r="AT8" i="22"/>
  <c r="AI32" i="22"/>
  <c r="AJ32" i="22" s="1"/>
  <c r="AK32" i="22" s="1"/>
  <c r="AS17" i="22" s="1"/>
  <c r="AI29" i="22"/>
  <c r="AJ29" i="22" s="1"/>
  <c r="AK29" i="22" s="1"/>
  <c r="AS14" i="22" s="1"/>
  <c r="AU14" i="22" s="1"/>
  <c r="AL28" i="22"/>
  <c r="AM28" i="22" s="1"/>
  <c r="AT10" i="22"/>
  <c r="AI34" i="22"/>
  <c r="AJ34" i="22" s="1"/>
  <c r="AK34" i="22" s="1"/>
  <c r="AS18" i="22" s="1"/>
  <c r="AV18" i="22" s="1"/>
  <c r="AW18" i="22" s="1"/>
  <c r="AG23" i="22"/>
  <c r="AT13" i="22"/>
  <c r="AL24" i="22"/>
  <c r="AM24" i="22" s="1"/>
  <c r="AI4" i="22"/>
  <c r="AK4" i="22" s="1"/>
  <c r="AI31" i="22"/>
  <c r="AJ31" i="22" s="1"/>
  <c r="AK31" i="22" s="1"/>
  <c r="AS16" i="22" s="1"/>
  <c r="AU16" i="22" s="1"/>
  <c r="AI35" i="22"/>
  <c r="AJ35" i="22" s="1"/>
  <c r="AK35" i="22" s="1"/>
  <c r="AS19" i="22" s="1"/>
  <c r="AU19" i="22" s="1"/>
  <c r="AV19" i="22" s="1"/>
  <c r="AW19" i="22" s="1"/>
  <c r="AG28" i="22"/>
  <c r="AI28" i="22" s="1"/>
  <c r="AJ28" i="22" s="1"/>
  <c r="AK28" i="22" s="1"/>
  <c r="AK5" i="22"/>
  <c r="AP5" i="22" s="1"/>
  <c r="AS5" i="22" s="1"/>
  <c r="AU5" i="22" s="1"/>
  <c r="AI25" i="22"/>
  <c r="AJ25" i="22" s="1"/>
  <c r="AK25" i="22" s="1"/>
  <c r="AI33" i="22"/>
  <c r="AJ33" i="22" s="1"/>
  <c r="AK33" i="22" s="1"/>
  <c r="AP33" i="22" s="1"/>
  <c r="AO33" i="22" s="1"/>
  <c r="AG24" i="22"/>
  <c r="AT9" i="22"/>
  <c r="AL23" i="22"/>
  <c r="AM23" i="22" s="1"/>
  <c r="AG26" i="22"/>
  <c r="AG27" i="22"/>
  <c r="AL26" i="22"/>
  <c r="AM26" i="22" s="1"/>
  <c r="AL27" i="22"/>
  <c r="AM27" i="22" s="1"/>
  <c r="AI30" i="22"/>
  <c r="AJ30" i="22" s="1"/>
  <c r="AK30" i="22" s="1"/>
  <c r="AT11" i="22"/>
  <c r="AV17" i="22" l="1"/>
  <c r="AW17" i="22" s="1"/>
  <c r="AU17" i="22"/>
  <c r="AP31" i="22"/>
  <c r="AO31" i="22" s="1"/>
  <c r="AX16" i="22" s="1"/>
  <c r="AY16" i="22" s="1"/>
  <c r="AZ16" i="22" s="1"/>
  <c r="BA16" i="22" s="1"/>
  <c r="AP4" i="22"/>
  <c r="AS4" i="22" s="1"/>
  <c r="AU4" i="22" s="1"/>
  <c r="AY20" i="22"/>
  <c r="AZ20" i="22" s="1"/>
  <c r="BA20" i="22" s="1"/>
  <c r="AI23" i="22"/>
  <c r="AJ23" i="22" s="1"/>
  <c r="AK23" i="22" s="1"/>
  <c r="AP34" i="22"/>
  <c r="AO34" i="22" s="1"/>
  <c r="AX18" i="22" s="1"/>
  <c r="AY18" i="22" s="1"/>
  <c r="AZ18" i="22" s="1"/>
  <c r="BA18" i="22" s="1"/>
  <c r="AV14" i="22"/>
  <c r="AW14" i="22" s="1"/>
  <c r="AV16" i="22"/>
  <c r="AW16" i="22" s="1"/>
  <c r="AP32" i="22"/>
  <c r="AO32" i="22" s="1"/>
  <c r="AX17" i="22" s="1"/>
  <c r="AY17" i="22" s="1"/>
  <c r="AZ17" i="22" s="1"/>
  <c r="BA17" i="22" s="1"/>
  <c r="AP29" i="22"/>
  <c r="AO29" i="22" s="1"/>
  <c r="AX14" i="22" s="1"/>
  <c r="AY14" i="22" s="1"/>
  <c r="AZ14" i="22" s="1"/>
  <c r="BA14" i="22" s="1"/>
  <c r="AP35" i="22"/>
  <c r="AO35" i="22" s="1"/>
  <c r="AX19" i="22" s="1"/>
  <c r="AY19" i="22" s="1"/>
  <c r="AZ19" i="22" s="1"/>
  <c r="BA19" i="22" s="1"/>
  <c r="AS15" i="22"/>
  <c r="AU15" i="22" s="1"/>
  <c r="AP30" i="22"/>
  <c r="AO30" i="22" s="1"/>
  <c r="AX15" i="22" s="1"/>
  <c r="AS13" i="22"/>
  <c r="AU13" i="22" s="1"/>
  <c r="AP28" i="22"/>
  <c r="AO28" i="22" s="1"/>
  <c r="AX13" i="22" s="1"/>
  <c r="AS10" i="22"/>
  <c r="AU10" i="22" s="1"/>
  <c r="AP25" i="22"/>
  <c r="AO25" i="22" s="1"/>
  <c r="AX10" i="22" s="1"/>
  <c r="AI26" i="22"/>
  <c r="AJ26" i="22" s="1"/>
  <c r="AK26" i="22" s="1"/>
  <c r="AI27" i="22"/>
  <c r="AJ27" i="22" s="1"/>
  <c r="AK27" i="22" s="1"/>
  <c r="AI24" i="22"/>
  <c r="AJ24" i="22" s="1"/>
  <c r="AK24" i="22" s="1"/>
  <c r="AS8" i="22" l="1"/>
  <c r="AU8" i="22" s="1"/>
  <c r="AV8" i="22" s="1"/>
  <c r="AW8" i="22" s="1"/>
  <c r="AP23" i="22"/>
  <c r="AO23" i="22" s="1"/>
  <c r="AX8" i="22" s="1"/>
  <c r="AS12" i="22"/>
  <c r="AU12" i="22" s="1"/>
  <c r="AP27" i="22"/>
  <c r="AO27" i="22" s="1"/>
  <c r="AX12" i="22" s="1"/>
  <c r="AS9" i="22"/>
  <c r="AU9" i="22" s="1"/>
  <c r="AP24" i="22"/>
  <c r="AO24" i="22" s="1"/>
  <c r="AX9" i="22" s="1"/>
  <c r="AS11" i="22"/>
  <c r="AU11" i="22" s="1"/>
  <c r="AP26" i="22"/>
  <c r="AO26" i="22" s="1"/>
  <c r="AX11" i="22" s="1"/>
  <c r="AY10" i="22"/>
  <c r="AZ10" i="22" s="1"/>
  <c r="BA10" i="22" s="1"/>
  <c r="AV10" i="22"/>
  <c r="AW10" i="22" s="1"/>
  <c r="AY13" i="22"/>
  <c r="AZ13" i="22" s="1"/>
  <c r="BA13" i="22" s="1"/>
  <c r="AV13" i="22"/>
  <c r="AW13" i="22" s="1"/>
  <c r="AY15" i="22"/>
  <c r="AZ15" i="22" s="1"/>
  <c r="BA15" i="22" s="1"/>
  <c r="AV15" i="22"/>
  <c r="AW15" i="22" s="1"/>
  <c r="AY8" i="22" l="1"/>
  <c r="AZ8" i="22" s="1"/>
  <c r="BA8" i="22" s="1"/>
  <c r="AY11" i="22"/>
  <c r="AZ11" i="22" s="1"/>
  <c r="BA11" i="22" s="1"/>
  <c r="AV11" i="22"/>
  <c r="AW11" i="22" s="1"/>
  <c r="AY9" i="22"/>
  <c r="AZ9" i="22" s="1"/>
  <c r="BA9" i="22" s="1"/>
  <c r="AV9" i="22"/>
  <c r="AW9" i="22" s="1"/>
  <c r="AY12" i="22"/>
  <c r="AZ12" i="22" s="1"/>
  <c r="BA12" i="22" s="1"/>
  <c r="AV12" i="22"/>
  <c r="AW12" i="2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 pahlavan</author>
  </authors>
  <commentList>
    <comment ref="AR4" authorId="0" shapeId="0" xr:uid="{2F671E89-33AF-4243-A88E-7882D58FF5A0}">
      <text>
        <r>
          <rPr>
            <b/>
            <sz val="9"/>
            <color indexed="81"/>
            <rFont val="Tahoma"/>
          </rPr>
          <t>m pahlavan:</t>
        </r>
        <r>
          <rPr>
            <sz val="9"/>
            <color indexed="81"/>
            <rFont val="Tahoma"/>
          </rPr>
          <t xml:space="preserve">
for ribbed bars</t>
        </r>
      </text>
    </comment>
  </commentList>
</comments>
</file>

<file path=xl/sharedStrings.xml><?xml version="1.0" encoding="utf-8"?>
<sst xmlns="http://schemas.openxmlformats.org/spreadsheetml/2006/main" count="3056" uniqueCount="312">
  <si>
    <t>کرنش )%(</t>
  </si>
  <si>
    <t>F (kN)</t>
  </si>
  <si>
    <t>plastic strain</t>
  </si>
  <si>
    <t>true stress</t>
  </si>
  <si>
    <t>true strain</t>
  </si>
  <si>
    <t>E ≈ 210000 MPa</t>
  </si>
  <si>
    <t>inelastic strain</t>
  </si>
  <si>
    <t>yiels stresss =446.76</t>
  </si>
  <si>
    <t>ultimate stress = 639.49</t>
  </si>
  <si>
    <t>ultimate strain is 21.15%</t>
  </si>
  <si>
    <t>ultimate strain is 24.58%</t>
  </si>
  <si>
    <t>yiels stresss =418.93</t>
  </si>
  <si>
    <t>ultimate stress = 640.01</t>
  </si>
  <si>
    <t>ultimate strain is 21.28%</t>
  </si>
  <si>
    <t>ultimate stress = 601.13</t>
  </si>
  <si>
    <t>yiels stresss =478.45</t>
  </si>
  <si>
    <t>strain</t>
  </si>
  <si>
    <t>displacement at the middle of beam (mm)</t>
  </si>
  <si>
    <t>concrete</t>
  </si>
  <si>
    <t>density</t>
  </si>
  <si>
    <t>E</t>
  </si>
  <si>
    <t>nu</t>
  </si>
  <si>
    <t>dilation angle</t>
  </si>
  <si>
    <t>eccentricity</t>
  </si>
  <si>
    <t>fb0/fc0</t>
  </si>
  <si>
    <t>k</t>
  </si>
  <si>
    <t>viscosity</t>
  </si>
  <si>
    <t>c yield stress</t>
  </si>
  <si>
    <t>rebar 10</t>
  </si>
  <si>
    <t>rebar 16</t>
  </si>
  <si>
    <t>R</t>
  </si>
  <si>
    <t>A rebar 10</t>
  </si>
  <si>
    <t>A rebar 10-%5</t>
  </si>
  <si>
    <t>A rebar 10-10%</t>
  </si>
  <si>
    <t>A rebar 10-15%</t>
  </si>
  <si>
    <t>A rebar 16</t>
  </si>
  <si>
    <t>A rebar 16-%5</t>
  </si>
  <si>
    <t>A rebar 16-10%</t>
  </si>
  <si>
    <t>A rebar 16-15%</t>
  </si>
  <si>
    <t>A rebar 8</t>
  </si>
  <si>
    <t>A rebar 8-%5</t>
  </si>
  <si>
    <t>A rebar 8-10%</t>
  </si>
  <si>
    <t>A rebar 8-15%</t>
  </si>
  <si>
    <t>Ctrl0-C abaqus</t>
  </si>
  <si>
    <t>d 16</t>
  </si>
  <si>
    <t>c cover</t>
  </si>
  <si>
    <t>fc</t>
  </si>
  <si>
    <t>w lim</t>
  </si>
  <si>
    <t>w'steelcr</t>
  </si>
  <si>
    <t>xcr</t>
  </si>
  <si>
    <t>Original (MPa)</t>
  </si>
  <si>
    <r>
      <t xml:space="preserve"> </t>
    </r>
    <r>
      <rPr>
        <b/>
        <sz val="12"/>
        <color theme="1"/>
        <rFont val="B Nazanin"/>
        <charset val="178"/>
      </rPr>
      <t xml:space="preserve">شکل 4-8 نمایی کلی از وضعیت ترک­ها و شکست نمونه­ی </t>
    </r>
    <r>
      <rPr>
        <b/>
        <sz val="10"/>
        <color theme="1"/>
        <rFont val="Times New Roman"/>
        <family val="1"/>
      </rPr>
      <t>B-C10</t>
    </r>
  </si>
  <si>
    <t>Untitled 12</t>
  </si>
  <si>
    <t>Untitled 2</t>
  </si>
  <si>
    <t>20*20</t>
  </si>
  <si>
    <t>delta phi</t>
  </si>
  <si>
    <t>Icorr</t>
  </si>
  <si>
    <t>cm2</t>
  </si>
  <si>
    <t>mA</t>
  </si>
  <si>
    <t>L(cm)</t>
  </si>
  <si>
    <t>n bars</t>
  </si>
  <si>
    <t>vrs</t>
  </si>
  <si>
    <t>b0</t>
  </si>
  <si>
    <t>landa</t>
  </si>
  <si>
    <t>epsilon1</t>
  </si>
  <si>
    <t>f*c/fc</t>
  </si>
  <si>
    <t>εc0</t>
  </si>
  <si>
    <t>t (hr)</t>
  </si>
  <si>
    <t>t (year)</t>
  </si>
  <si>
    <t>xcr ((micro meter)</t>
  </si>
  <si>
    <t>beam 1</t>
  </si>
  <si>
    <t>beam name</t>
  </si>
  <si>
    <t>beam 2</t>
  </si>
  <si>
    <t>ϕ(t)</t>
  </si>
  <si>
    <t>I total (μA)</t>
  </si>
  <si>
    <t>ϕ(i) mm</t>
  </si>
  <si>
    <t>Exposed Area (cm2)</t>
  </si>
  <si>
    <t>Xcr (μm)</t>
  </si>
  <si>
    <t>ε1​</t>
  </si>
  <si>
    <t>b0 mm</t>
  </si>
  <si>
    <t>k=f*c/fc</t>
  </si>
  <si>
    <t>beam 3</t>
  </si>
  <si>
    <t>beam 4</t>
  </si>
  <si>
    <t>t (day)</t>
  </si>
  <si>
    <t xml:space="preserve">CL </t>
  </si>
  <si>
    <t>mi (gr)</t>
  </si>
  <si>
    <t>t(s) equation</t>
  </si>
  <si>
    <r>
      <t>I</t>
    </r>
    <r>
      <rPr>
        <sz val="11"/>
        <color theme="1"/>
        <rFont val="Calibri"/>
        <family val="2"/>
        <scheme val="minor"/>
      </rPr>
      <t xml:space="preserve"> = current (Amperes)</t>
    </r>
  </si>
  <si>
    <t>m = mass loss (grams)=(mi-mf)</t>
  </si>
  <si>
    <r>
      <t>A_m</t>
    </r>
    <r>
      <rPr>
        <sz val="11"/>
        <color theme="1"/>
        <rFont val="Calibri"/>
        <family val="2"/>
        <scheme val="minor"/>
      </rPr>
      <t xml:space="preserve"> = atomic mass of metal (g/mol)</t>
    </r>
  </si>
  <si>
    <r>
      <t>z</t>
    </r>
    <r>
      <rPr>
        <sz val="11"/>
        <color theme="1"/>
        <rFont val="Calibri"/>
        <family val="2"/>
        <scheme val="minor"/>
      </rPr>
      <t xml:space="preserve"> = number of electrons exchanged (valency, e.g. Fe → z = 2)</t>
    </r>
  </si>
  <si>
    <r>
      <t>F</t>
    </r>
    <r>
      <rPr>
        <sz val="11"/>
        <color theme="1"/>
        <rFont val="Calibri"/>
        <family val="2"/>
        <scheme val="minor"/>
      </rPr>
      <t xml:space="preserve"> = Faraday's constant (96485 C/mol)</t>
    </r>
  </si>
  <si>
    <t>SA ten</t>
  </si>
  <si>
    <t>SA stir</t>
  </si>
  <si>
    <t>C cover</t>
  </si>
  <si>
    <t>L stir-corr</t>
  </si>
  <si>
    <t>n stir</t>
  </si>
  <si>
    <t>SA tot</t>
  </si>
  <si>
    <t>I ten</t>
  </si>
  <si>
    <t>I ten  %</t>
  </si>
  <si>
    <t>mil= (gr/mm3)*A ten</t>
  </si>
  <si>
    <t>L rebar mm (corr)</t>
  </si>
  <si>
    <t>CR</t>
  </si>
  <si>
    <t>h0</t>
  </si>
  <si>
    <t>t (year) from equationCR</t>
  </si>
  <si>
    <t>t (day ) from equation CR</t>
  </si>
  <si>
    <t>t (year ) from eq CL</t>
  </si>
  <si>
    <t>A1</t>
  </si>
  <si>
    <t>A2</t>
  </si>
  <si>
    <t>τ_max</t>
  </si>
  <si>
    <t>τ_max (neat)</t>
  </si>
  <si>
    <t>I (μA/cm²)</t>
  </si>
  <si>
    <t>20*20 D69</t>
  </si>
  <si>
    <t>20*20 D4</t>
  </si>
  <si>
    <t>20*20 D71</t>
  </si>
  <si>
    <t xml:space="preserve"> abaqus</t>
  </si>
  <si>
    <t>20*20 D72</t>
  </si>
  <si>
    <t>20*20 D61</t>
  </si>
  <si>
    <t>beam 4-damage at 27 cm of end-length=12.5 cm</t>
  </si>
  <si>
    <t>20*20 D62</t>
  </si>
  <si>
    <t>2A</t>
  </si>
  <si>
    <t>3A</t>
  </si>
  <si>
    <t>15*20 D12</t>
  </si>
  <si>
    <t>15*20 D6</t>
  </si>
  <si>
    <t>model num</t>
  </si>
  <si>
    <t>A</t>
  </si>
  <si>
    <t>B</t>
  </si>
  <si>
    <t>int</t>
  </si>
  <si>
    <t>intt</t>
  </si>
  <si>
    <t>first  mode fr Hz</t>
  </si>
  <si>
    <t>B1-U-0</t>
  </si>
  <si>
    <t>B1-U-5</t>
  </si>
  <si>
    <t>B1-U-10</t>
  </si>
  <si>
    <t>B1-U-15</t>
  </si>
  <si>
    <t>B4-L-20-M</t>
  </si>
  <si>
    <t>B4-L-20-S-12.5</t>
  </si>
  <si>
    <t>B3-L-20-M</t>
  </si>
  <si>
    <t>B3-L-20-S-12.5</t>
  </si>
  <si>
    <t>B2-U-0</t>
  </si>
  <si>
    <t>B2-U-5</t>
  </si>
  <si>
    <t>B2-U-10</t>
  </si>
  <si>
    <t>B2-U-15</t>
  </si>
  <si>
    <t>Direct radial pressure</t>
  </si>
  <si>
    <t>Virtual thermal expansion</t>
  </si>
  <si>
    <t>Group</t>
  </si>
  <si>
    <t>corrosion_%</t>
  </si>
  <si>
    <t>Pmax (kN) [data]</t>
  </si>
  <si>
    <t>Secant K@Pmax (kN/mm)</t>
  </si>
  <si>
    <t>delta_at_Pmax (mm) [data]</t>
  </si>
  <si>
    <t>k0 (kN/mm)</t>
  </si>
  <si>
    <t>mu = dmax/dy</t>
  </si>
  <si>
    <t>B1</t>
  </si>
  <si>
    <t>B2</t>
  </si>
  <si>
    <t>Specimen</t>
  </si>
  <si>
    <t>dy @0.75Pmax (mm)</t>
  </si>
  <si>
    <t xml:space="preserve">Pmax (kN) </t>
  </si>
  <si>
    <t xml:space="preserve">delta_at_Pmax (mm) </t>
  </si>
  <si>
    <t>B3-L-20-S</t>
  </si>
  <si>
    <t>B3-L-20-C</t>
  </si>
  <si>
    <t>B3-L-25-C</t>
  </si>
  <si>
    <t>Pattern(%)</t>
  </si>
  <si>
    <t>Location</t>
  </si>
  <si>
    <t>I_corr (A)</t>
  </si>
  <si>
    <t>Pmax (kN)</t>
  </si>
  <si>
    <t>delta_at_Pmax (mm)</t>
  </si>
  <si>
    <t>B3</t>
  </si>
  <si>
    <t>M</t>
  </si>
  <si>
    <t>S</t>
  </si>
  <si>
    <t>C</t>
  </si>
  <si>
    <t>B4</t>
  </si>
  <si>
    <t>name</t>
  </si>
  <si>
    <t>B3-L-20-M-s-c</t>
  </si>
  <si>
    <t>B3-L-25-c</t>
  </si>
  <si>
    <t>fake</t>
  </si>
  <si>
    <t>B3-L-20-M-Iho</t>
  </si>
  <si>
    <t>I corr (μA/cm²) for corroded</t>
  </si>
  <si>
    <t>I total (μA)  for corroded</t>
  </si>
  <si>
    <t>5 % (×0.38)</t>
  </si>
  <si>
    <t>10 % (×0.24)</t>
  </si>
  <si>
    <t>15 % (×0.17)</t>
  </si>
  <si>
    <t>inelastic strain for fc</t>
  </si>
  <si>
    <t>ft yield stress</t>
  </si>
  <si>
    <t>Gf (N/mm)</t>
  </si>
  <si>
    <t>5 %</t>
  </si>
  <si>
    <t>10 %</t>
  </si>
  <si>
    <t>15 %</t>
  </si>
  <si>
    <t>5 % Gf</t>
  </si>
  <si>
    <t xml:space="preserve">10 %Gf </t>
  </si>
  <si>
    <t>15 % Gf</t>
  </si>
  <si>
    <t>Original</t>
  </si>
  <si>
    <t>fc yield stress  (MPa)</t>
  </si>
  <si>
    <t>stress (Mpa)</t>
  </si>
  <si>
    <t>Diameter_mm</t>
  </si>
  <si>
    <t>Corrosion_%</t>
  </si>
  <si>
    <t>f_u0_MPa</t>
  </si>
  <si>
    <t>f_u_c_MPa</t>
  </si>
  <si>
    <t>epsilon_u0</t>
  </si>
  <si>
    <t>epsilon_u_c</t>
  </si>
  <si>
    <t>Bar</t>
  </si>
  <si>
    <t>Reduction_factor_(1-0.021*%eta)</t>
  </si>
  <si>
    <t>Yield_fy0_MPa</t>
  </si>
  <si>
    <t>Yield_fyc_MPa</t>
  </si>
  <si>
    <t>D8_mm</t>
  </si>
  <si>
    <t>D10_mm</t>
  </si>
  <si>
    <t>D16_mm</t>
  </si>
  <si>
    <t>D14_mm</t>
  </si>
  <si>
    <t>Corrosion (%)</t>
  </si>
  <si>
    <t>Factor (1-\alpha_E\eta)</t>
  </si>
  <si>
    <t>(E_c) (MPa)</t>
  </si>
  <si>
    <t>(1-0.0075*5=0.9625)</t>
  </si>
  <si>
    <t>(1-0.0075*10=0.9250)</t>
  </si>
  <si>
    <t>(1-0.0075*15=0.8875)</t>
  </si>
  <si>
    <t>(1-0.0075*20=0.8500)</t>
  </si>
  <si>
    <t>(1-0.0075*25=0.8125)</t>
  </si>
  <si>
    <t>beta</t>
  </si>
  <si>
    <t>fy0_MPa</t>
  </si>
  <si>
    <t>epsilon_y0 = fy0/E0</t>
  </si>
  <si>
    <t>epsilon_peak (from data)</t>
  </si>
  <si>
    <t>k_s = eps_peak/eps_y0</t>
  </si>
  <si>
    <t>D (mm)</t>
  </si>
  <si>
    <t>(f_y) (MPa)</t>
  </si>
  <si>
    <t>(f_u) (MPa)</t>
  </si>
  <si>
    <t>(E_s) (MPa)</t>
  </si>
  <si>
    <t>( \varepsilon_y = f_y/E_s )</t>
  </si>
  <si>
    <t>(k_s)</t>
  </si>
  <si>
    <t>→ ( \beta_s )</t>
  </si>
  <si>
    <t>200 000</t>
  </si>
  <si>
    <t>Eu_slope_MPa</t>
  </si>
  <si>
    <t>Intercept</t>
  </si>
  <si>
    <t>n_points_desc</t>
  </si>
  <si>
    <t>peak_strain</t>
  </si>
  <si>
    <t>peak_stress</t>
  </si>
  <si>
    <t>last_strain</t>
  </si>
  <si>
    <t>last_stress</t>
  </si>
  <si>
    <t>Strain</t>
  </si>
  <si>
    <t>Stress_MPa</t>
  </si>
  <si>
    <t>Es_MPa</t>
  </si>
  <si>
    <t>fy_MPa</t>
  </si>
  <si>
    <t>fu_MPa</t>
  </si>
  <si>
    <t>epsilon_peak</t>
  </si>
  <si>
    <t>ks</t>
  </si>
  <si>
    <t>Eu_MPa</t>
  </si>
  <si>
    <t>Point</t>
  </si>
  <si>
    <t>fc_MPa</t>
  </si>
  <si>
    <t>d_long_mm</t>
  </si>
  <si>
    <t>s_cr_mm (0.2*s_u)</t>
  </si>
  <si>
    <t>tau_u_MPa (Eq10-’14)</t>
  </si>
  <si>
    <t>s_u_mm (Eq13-15)</t>
  </si>
  <si>
    <t>cover_mm</t>
  </si>
  <si>
    <t>la_mm</t>
  </si>
  <si>
    <t>C_clear_mm (~0.7d)</t>
  </si>
  <si>
    <t>K_con</t>
  </si>
  <si>
    <t>tau_u0_MPa (Eq10)</t>
  </si>
  <si>
    <t>s_u0_mm (Eq13)</t>
  </si>
  <si>
    <t>s_mm</t>
  </si>
  <si>
    <t>tau_MPa</t>
  </si>
  <si>
    <t>Kn (MPa/mm)</t>
  </si>
  <si>
    <t>Ks (MPa/mm)</t>
  </si>
  <si>
    <t>N_init (MPa)</t>
  </si>
  <si>
    <t>S_init (MPa)</t>
  </si>
  <si>
    <t>T_init (MPa)</t>
  </si>
  <si>
    <t>sep(mm)</t>
  </si>
  <si>
    <t>traction(MPa)</t>
  </si>
  <si>
    <t>test</t>
  </si>
  <si>
    <t>Enn (MPa)</t>
  </si>
  <si>
    <t>Ess (MPa)</t>
  </si>
  <si>
    <t>Ett (MPa)</t>
  </si>
  <si>
    <t>s_u (mm)</t>
  </si>
  <si>
    <t>s_cr (mm)</t>
  </si>
  <si>
    <t>s_end (mm)</t>
  </si>
  <si>
    <t>german</t>
  </si>
  <si>
    <t>s</t>
  </si>
  <si>
    <t>Disp</t>
  </si>
  <si>
    <t>tau2_MPa</t>
  </si>
  <si>
    <t>τ(s) = 7.9983 * (s/1.0226)^0.2   for 0 ≤ s ≤ 1.0226 (mm), τ in MPa</t>
  </si>
  <si>
    <t>τ(s)</t>
  </si>
  <si>
    <t>τ(s) = 6.6093 * (s/0.2324)^0.2   for 0 ≤ s ≤ 0.2324 (mm), τ in MPa</t>
  </si>
  <si>
    <t>s_u_mm (Eq10)</t>
  </si>
  <si>
    <t>τ(s) = 5.0328 * (s/0.2320)^0.2   for 0 ≤ s ≤ 0.2320 (mm), τ in MPa</t>
  </si>
  <si>
    <t>τ(s) = 3.8324 * (s/0.2319)^0.2   for 0 ≤ s ≤ 0.2319 (mm), τ in MPa</t>
  </si>
  <si>
    <t>τ(s) = 2.9182 * (s/0.2318)^0.2   for 0 ≤ s ≤ 0.2318 (mm), τ in MPa</t>
  </si>
  <si>
    <t>τ(s) = 2.2222 * (s/0.2318)^0.2   for 0 ≤ s ≤ 0.2318 (mm), τ in MPa</t>
  </si>
  <si>
    <t>τ(s) = 7.6131 * (s/0.8948)^0.2   for 0 ≤ s ≤ 0.8948 (mm), τ in MPa</t>
  </si>
  <si>
    <t>τ(s) = 6.2910 * (s/0.2033)^0.2   for 0 ≤ s ≤ 0.2033 (mm), τ in MPa</t>
  </si>
  <si>
    <t>τ(s) = 4.7904 * (s/0.2030)^0.2   for 0 ≤ s ≤ 0.2030 (mm), τ in MPa</t>
  </si>
  <si>
    <t>τ(s) = 3.6478 * (s/0.2029)^0.2   for 0 ≤ s ≤ 0.2029 (mm), τ in MPa</t>
  </si>
  <si>
    <t>τ(s) = 2.7777 * (s/0.2029)^0.2   for 0 ≤ s ≤ 0.2029 (mm), τ in MPa</t>
  </si>
  <si>
    <t>τ(s) = 2.1151 * (s/0.2028)^0.2   for 0 ≤ s ≤ 0.2028 (mm), τ in MPa</t>
  </si>
  <si>
    <t>τ(s) = 6.9219 * (s/1.0226)^0.2   for 0 ≤ s ≤ 1.0226 (mm), τ in MPa</t>
  </si>
  <si>
    <t>τ(s) = 5.7198 * (s/0.2324)^0.2   for 0 ≤ s ≤ 0.2324 (mm), τ in MPa</t>
  </si>
  <si>
    <t>τ(s) = 4.3555 * (s/0.2320)^0.2   for 0 ≤ s ≤ 0.2320 (mm), τ in MPa</t>
  </si>
  <si>
    <t>τ(s) = 3.3166 * (s/0.2319)^0.2   for 0 ≤ s ≤ 0.2319 (mm), τ in MPa</t>
  </si>
  <si>
    <t>τ(s) = 2.5255 * (s/0.2318)^0.2   for 0 ≤ s ≤ 0.2318 (mm), τ in MPa</t>
  </si>
  <si>
    <t>τ(s) = 1.9231 * (s/0.2318)^0.2   for 0 ≤ s ≤ 0.2318 (mm), τ in MPa</t>
  </si>
  <si>
    <t>τ(s) = 7.3614 * (s/0.8948)^0.2   for 0 ≤ s ≤ 0.8948 (mm), τ in MPa</t>
  </si>
  <si>
    <t>τ(s) = 6.0830 * (s/0.2033)^0.2   for 0 ≤ s ≤ 0.2033 (mm), τ in MPa</t>
  </si>
  <si>
    <t>τ(s) = 4.6321 * (s/0.2030)^0.2   for 0 ≤ s ≤ 0.2030 (mm), τ in MPa</t>
  </si>
  <si>
    <t>τ(s) = 3.5272 * (s/0.2029)^0.2   for 0 ≤ s ≤ 0.2029 (mm), τ in MPa</t>
  </si>
  <si>
    <t>τ(s) = 2.6859 * (s/0.2029)^0.2   for 0 ≤ s ≤ 0.2029 (mm), τ in MPa</t>
  </si>
  <si>
    <t>τ(s) = 2.0452 * (s/0.2028)^0.2   for 0 ≤ s ≤ 0.2028 (mm), τ in MPa</t>
  </si>
  <si>
    <t>ξst (uses s_st=100mm, n_b=2)</t>
  </si>
  <si>
    <t xml:space="preserve">alpha for EQ 9 </t>
  </si>
  <si>
    <t>delta for EQ 14</t>
  </si>
  <si>
    <t>sr</t>
  </si>
  <si>
    <t>rebar with phi 8</t>
  </si>
  <si>
    <t>rebar with phi 10</t>
  </si>
  <si>
    <t>rebar with phi 16</t>
  </si>
  <si>
    <t>rebar with phi 14</t>
  </si>
  <si>
    <r>
      <t xml:space="preserve"> (</t>
    </r>
    <r>
      <rPr>
        <sz val="9"/>
        <color theme="1"/>
        <rFont val="Calibri"/>
        <family val="2"/>
        <scheme val="minor"/>
      </rPr>
      <t>Pmax</t>
    </r>
    <r>
      <rPr>
        <sz val="9"/>
        <color theme="1"/>
        <rFont val="B Nazanin"/>
        <charset val="178"/>
      </rPr>
      <t xml:space="preserve"> 75/0)</t>
    </r>
    <r>
      <rPr>
        <sz val="9"/>
        <color theme="1"/>
        <rFont val="Calibri"/>
        <family val="2"/>
        <scheme val="minor"/>
      </rPr>
      <t xml:space="preserve"> (kN)</t>
    </r>
  </si>
  <si>
    <r>
      <t xml:space="preserve">delta </t>
    </r>
    <r>
      <rPr>
        <sz val="9"/>
        <color theme="1"/>
        <rFont val="Calibri"/>
        <family val="2"/>
        <scheme val="minor"/>
      </rPr>
      <t>Pmax</t>
    </r>
    <r>
      <rPr>
        <sz val="9"/>
        <color theme="1"/>
        <rFont val="B Nazanin"/>
        <charset val="178"/>
      </rPr>
      <t xml:space="preserve"> </t>
    </r>
    <r>
      <rPr>
        <sz val="9"/>
        <color theme="1"/>
        <rFont val="Calibri"/>
        <family val="2"/>
        <scheme val="minor"/>
      </rPr>
      <t>(mm)</t>
    </r>
  </si>
  <si>
    <r>
      <t xml:space="preserve"> </t>
    </r>
    <r>
      <rPr>
        <sz val="9"/>
        <color theme="1"/>
        <rFont val="Calibri"/>
        <family val="2"/>
        <scheme val="minor"/>
      </rPr>
      <t>Pmax</t>
    </r>
    <r>
      <rPr>
        <sz val="9"/>
        <color theme="1"/>
        <rFont val="B Nazanin"/>
        <charset val="178"/>
      </rPr>
      <t xml:space="preserve"> </t>
    </r>
    <r>
      <rPr>
        <sz val="9"/>
        <color theme="1"/>
        <rFont val="Calibri"/>
        <family val="2"/>
        <scheme val="minor"/>
      </rPr>
      <t>(kN)</t>
    </r>
  </si>
  <si>
    <t>corrosion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</si>
</sst>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#,##0.00000"/>
  </numFmts>
  <fonts count="1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472C4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0"/>
      <color theme="1"/>
      <name val="Times New Roman"/>
      <family val="1"/>
    </font>
    <font>
      <sz val="2"/>
      <color theme="1"/>
      <name val="B Nazanin"/>
      <charset val="178"/>
    </font>
    <font>
      <b/>
      <sz val="12"/>
      <color rgb="FF000000"/>
      <name val="B Nazanin"/>
      <charset val="178"/>
    </font>
    <font>
      <sz val="11"/>
      <name val="Calibri"/>
      <family val="2"/>
    </font>
    <font>
      <sz val="12"/>
      <color theme="1"/>
      <name val="Times New Roman"/>
      <family val="1"/>
    </font>
    <font>
      <sz val="9"/>
      <color theme="1"/>
      <name val="B Nazanin"/>
      <charset val="178"/>
    </font>
    <font>
      <sz val="9"/>
      <color theme="1"/>
      <name val="Calibri"/>
      <family val="2"/>
      <scheme val="minor"/>
    </font>
    <font>
      <sz val="9"/>
      <color indexed="81"/>
      <name val="Tahoma"/>
    </font>
    <font>
      <b/>
      <sz val="9"/>
      <color indexed="81"/>
      <name val="Tahoma"/>
    </font>
  </fonts>
  <fills count="1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212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  <xf numFmtId="0" fontId="0" fillId="3" borderId="0" xfId="0" applyFill="1"/>
    <xf numFmtId="0" fontId="0" fillId="4" borderId="0" xfId="0" applyFill="1"/>
    <xf numFmtId="0" fontId="0" fillId="0" borderId="0" xfId="0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6" xfId="0" applyFill="1" applyBorder="1"/>
    <xf numFmtId="0" fontId="0" fillId="3" borderId="7" xfId="0" applyFill="1" applyBorder="1"/>
    <xf numFmtId="0" fontId="0" fillId="4" borderId="0" xfId="0" applyFill="1" applyAlignment="1">
      <alignment wrapText="1"/>
    </xf>
    <xf numFmtId="0" fontId="0" fillId="7" borderId="0" xfId="0" applyFill="1" applyAlignment="1">
      <alignment vertical="center" wrapText="1"/>
    </xf>
    <xf numFmtId="0" fontId="0" fillId="7" borderId="0" xfId="0" applyFill="1"/>
    <xf numFmtId="11" fontId="0" fillId="7" borderId="0" xfId="0" applyNumberFormat="1" applyFill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0" fillId="6" borderId="0" xfId="0" applyFill="1" applyAlignment="1">
      <alignment vertical="center" wrapText="1"/>
    </xf>
    <xf numFmtId="0" fontId="0" fillId="6" borderId="0" xfId="0" applyFill="1"/>
    <xf numFmtId="11" fontId="0" fillId="2" borderId="0" xfId="0" applyNumberFormat="1" applyFill="1" applyAlignment="1">
      <alignment vertical="center" wrapText="1"/>
    </xf>
    <xf numFmtId="9" fontId="0" fillId="0" borderId="0" xfId="0" applyNumberFormat="1"/>
    <xf numFmtId="0" fontId="0" fillId="10" borderId="0" xfId="0" applyFill="1" applyAlignment="1">
      <alignment vertical="center" wrapText="1"/>
    </xf>
    <xf numFmtId="0" fontId="0" fillId="8" borderId="0" xfId="0" applyFill="1" applyAlignment="1">
      <alignment vertical="center" wrapText="1"/>
    </xf>
    <xf numFmtId="0" fontId="0" fillId="3" borderId="6" xfId="0" applyFill="1" applyBorder="1" applyAlignment="1">
      <alignment horizontal="center" vertical="center" wrapText="1"/>
    </xf>
    <xf numFmtId="11" fontId="0" fillId="3" borderId="6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11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 applyAlignment="1">
      <alignment wrapText="1"/>
    </xf>
    <xf numFmtId="0" fontId="0" fillId="3" borderId="9" xfId="0" applyFill="1" applyBorder="1"/>
    <xf numFmtId="11" fontId="0" fillId="0" borderId="0" xfId="0" applyNumberFormat="1" applyAlignment="1">
      <alignment vertical="center" wrapText="1"/>
    </xf>
    <xf numFmtId="0" fontId="4" fillId="0" borderId="11" xfId="0" applyFont="1" applyBorder="1" applyAlignment="1">
      <alignment horizontal="right" vertical="center" wrapText="1" readingOrder="2"/>
    </xf>
    <xf numFmtId="0" fontId="5" fillId="0" borderId="7" xfId="0" applyFont="1" applyBorder="1" applyAlignment="1">
      <alignment horizontal="right" vertical="center" wrapText="1" readingOrder="2"/>
    </xf>
    <xf numFmtId="0" fontId="7" fillId="0" borderId="0" xfId="0" applyFont="1" applyAlignment="1">
      <alignment horizontal="center" vertical="center" readingOrder="2"/>
    </xf>
    <xf numFmtId="0" fontId="6" fillId="0" borderId="0" xfId="0" applyFont="1" applyAlignment="1">
      <alignment horizontal="center" vertical="center" readingOrder="2"/>
    </xf>
    <xf numFmtId="0" fontId="9" fillId="0" borderId="0" xfId="0" applyFont="1" applyAlignment="1">
      <alignment horizontal="center" vertical="center" readingOrder="2"/>
    </xf>
    <xf numFmtId="0" fontId="10" fillId="0" borderId="0" xfId="0" applyFont="1" applyAlignment="1">
      <alignment horizontal="center" vertical="center" readingOrder="2"/>
    </xf>
    <xf numFmtId="0" fontId="11" fillId="0" borderId="0" xfId="1"/>
    <xf numFmtId="0" fontId="11" fillId="0" borderId="0" xfId="1" applyAlignment="1">
      <alignment horizontal="left"/>
    </xf>
    <xf numFmtId="0" fontId="0" fillId="8" borderId="0" xfId="0" applyFill="1" applyAlignment="1">
      <alignment horizontal="center" vertical="center" wrapText="1"/>
    </xf>
    <xf numFmtId="0" fontId="4" fillId="3" borderId="11" xfId="0" applyFont="1" applyFill="1" applyBorder="1" applyAlignment="1">
      <alignment horizontal="right" vertical="center" wrapText="1" readingOrder="2"/>
    </xf>
    <xf numFmtId="0" fontId="5" fillId="3" borderId="12" xfId="0" applyFont="1" applyFill="1" applyBorder="1" applyAlignment="1">
      <alignment horizontal="right" vertical="center" wrapText="1" readingOrder="2"/>
    </xf>
    <xf numFmtId="0" fontId="0" fillId="10" borderId="0" xfId="0" applyFill="1" applyAlignment="1">
      <alignment wrapText="1"/>
    </xf>
    <xf numFmtId="0" fontId="0" fillId="2" borderId="0" xfId="0" applyFill="1" applyAlignment="1">
      <alignment wrapText="1"/>
    </xf>
    <xf numFmtId="0" fontId="5" fillId="0" borderId="0" xfId="0" applyFont="1" applyAlignment="1">
      <alignment wrapText="1"/>
    </xf>
    <xf numFmtId="0" fontId="0" fillId="7" borderId="0" xfId="0" applyFill="1" applyAlignment="1">
      <alignment wrapText="1"/>
    </xf>
    <xf numFmtId="0" fontId="0" fillId="7" borderId="0" xfId="0" applyFill="1" applyAlignment="1">
      <alignment horizontal="center" wrapText="1"/>
    </xf>
    <xf numFmtId="0" fontId="0" fillId="6" borderId="0" xfId="0" applyFill="1" applyAlignment="1">
      <alignment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18" xfId="0" applyNumberFormat="1" applyBorder="1"/>
    <xf numFmtId="164" fontId="0" fillId="0" borderId="23" xfId="0" applyNumberFormat="1" applyBorder="1"/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0" fontId="0" fillId="0" borderId="0" xfId="0" applyAlignment="1">
      <alignment horizontal="center" wrapText="1"/>
    </xf>
    <xf numFmtId="166" fontId="0" fillId="0" borderId="0" xfId="0" applyNumberFormat="1"/>
    <xf numFmtId="11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0" fontId="0" fillId="3" borderId="1" xfId="0" applyFill="1" applyBorder="1" applyAlignment="1">
      <alignment wrapText="1"/>
    </xf>
    <xf numFmtId="0" fontId="0" fillId="9" borderId="1" xfId="0" applyFill="1" applyBorder="1" applyAlignment="1">
      <alignment wrapText="1"/>
    </xf>
    <xf numFmtId="0" fontId="0" fillId="14" borderId="0" xfId="0" applyFill="1"/>
    <xf numFmtId="0" fontId="0" fillId="15" borderId="0" xfId="0" applyFill="1"/>
    <xf numFmtId="0" fontId="0" fillId="2" borderId="1" xfId="0" applyFill="1" applyBorder="1" applyAlignment="1">
      <alignment wrapText="1"/>
    </xf>
    <xf numFmtId="0" fontId="12" fillId="0" borderId="0" xfId="0" applyFont="1"/>
    <xf numFmtId="0" fontId="13" fillId="0" borderId="10" xfId="0" applyFont="1" applyBorder="1" applyAlignment="1">
      <alignment horizontal="center" vertical="center" wrapText="1" readingOrder="2"/>
    </xf>
    <xf numFmtId="0" fontId="13" fillId="0" borderId="11" xfId="0" applyFont="1" applyBorder="1" applyAlignment="1">
      <alignment horizontal="center" vertical="center" wrapText="1" readingOrder="2"/>
    </xf>
    <xf numFmtId="9" fontId="14" fillId="0" borderId="12" xfId="0" applyNumberFormat="1" applyFont="1" applyBorder="1" applyAlignment="1">
      <alignment horizontal="center" vertical="center" wrapText="1" readingOrder="2"/>
    </xf>
    <xf numFmtId="0" fontId="14" fillId="0" borderId="7" xfId="0" applyFont="1" applyBorder="1" applyAlignment="1">
      <alignment horizontal="center" vertical="center" wrapText="1" readingOrder="2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12" borderId="0" xfId="0" applyFill="1" applyAlignment="1">
      <alignment horizont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0" fillId="0" borderId="25" xfId="0" applyBorder="1"/>
    <xf numFmtId="0" fontId="0" fillId="0" borderId="26" xfId="0" applyBorder="1"/>
    <xf numFmtId="0" fontId="0" fillId="0" borderId="15" xfId="0" applyBorder="1" applyAlignment="1">
      <alignment wrapText="1"/>
    </xf>
    <xf numFmtId="0" fontId="0" fillId="0" borderId="27" xfId="0" applyBorder="1" applyAlignment="1">
      <alignment horizontal="center" vertical="center" wrapText="1"/>
    </xf>
    <xf numFmtId="164" fontId="0" fillId="0" borderId="27" xfId="0" applyNumberFormat="1" applyBorder="1" applyAlignment="1">
      <alignment horizontal="center" vertical="center" wrapText="1"/>
    </xf>
    <xf numFmtId="2" fontId="0" fillId="0" borderId="27" xfId="0" applyNumberFormat="1" applyBorder="1" applyAlignment="1">
      <alignment horizontal="center" vertical="center" wrapText="1"/>
    </xf>
    <xf numFmtId="165" fontId="0" fillId="0" borderId="27" xfId="0" applyNumberForma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64" fontId="0" fillId="0" borderId="19" xfId="0" applyNumberFormat="1" applyBorder="1"/>
    <xf numFmtId="164" fontId="0" fillId="0" borderId="22" xfId="0" applyNumberFormat="1" applyBorder="1"/>
    <xf numFmtId="164" fontId="0" fillId="0" borderId="27" xfId="0" applyNumberFormat="1" applyBorder="1" applyAlignment="1">
      <alignment wrapText="1"/>
    </xf>
    <xf numFmtId="164" fontId="0" fillId="0" borderId="28" xfId="0" applyNumberFormat="1" applyBorder="1" applyAlignment="1">
      <alignment wrapText="1"/>
    </xf>
    <xf numFmtId="164" fontId="0" fillId="0" borderId="29" xfId="0" applyNumberFormat="1" applyBorder="1" applyAlignment="1">
      <alignment wrapText="1"/>
    </xf>
    <xf numFmtId="0" fontId="0" fillId="0" borderId="30" xfId="0" applyBorder="1" applyAlignment="1">
      <alignment horizontal="center" vertical="center" wrapText="1"/>
    </xf>
    <xf numFmtId="164" fontId="0" fillId="0" borderId="30" xfId="0" applyNumberFormat="1" applyBorder="1" applyAlignment="1">
      <alignment horizontal="center" vertical="center" wrapText="1"/>
    </xf>
    <xf numFmtId="2" fontId="0" fillId="0" borderId="30" xfId="0" applyNumberFormat="1" applyBorder="1" applyAlignment="1">
      <alignment horizontal="center" vertical="center" wrapText="1"/>
    </xf>
    <xf numFmtId="165" fontId="0" fillId="0" borderId="30" xfId="0" applyNumberForma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164" fontId="0" fillId="0" borderId="30" xfId="0" applyNumberFormat="1" applyBorder="1" applyAlignment="1">
      <alignment wrapText="1"/>
    </xf>
    <xf numFmtId="164" fontId="0" fillId="0" borderId="31" xfId="0" applyNumberFormat="1" applyBorder="1" applyAlignment="1">
      <alignment wrapText="1"/>
    </xf>
    <xf numFmtId="0" fontId="0" fillId="3" borderId="30" xfId="0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 readingOrder="2"/>
    </xf>
    <xf numFmtId="0" fontId="14" fillId="0" borderId="12" xfId="0" applyFont="1" applyBorder="1" applyAlignment="1">
      <alignment horizontal="center" vertical="center" wrapText="1" readingOrder="2"/>
    </xf>
    <xf numFmtId="0" fontId="0" fillId="3" borderId="27" xfId="0" applyFill="1" applyBorder="1" applyAlignment="1">
      <alignment horizontal="center" vertical="center" wrapText="1"/>
    </xf>
    <xf numFmtId="0" fontId="14" fillId="0" borderId="0" xfId="0" applyFont="1"/>
    <xf numFmtId="0" fontId="14" fillId="3" borderId="10" xfId="0" applyFont="1" applyFill="1" applyBorder="1" applyAlignment="1">
      <alignment horizontal="center" vertical="center" wrapText="1" readingOrder="2"/>
    </xf>
    <xf numFmtId="0" fontId="0" fillId="3" borderId="1" xfId="0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165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 readingOrder="2"/>
    </xf>
    <xf numFmtId="164" fontId="0" fillId="3" borderId="27" xfId="0" applyNumberFormat="1" applyFill="1" applyBorder="1" applyAlignment="1">
      <alignment horizontal="center" vertical="center" wrapText="1"/>
    </xf>
    <xf numFmtId="2" fontId="0" fillId="3" borderId="27" xfId="0" applyNumberFormat="1" applyFill="1" applyBorder="1" applyAlignment="1">
      <alignment horizontal="center" vertical="center" wrapText="1"/>
    </xf>
    <xf numFmtId="165" fontId="0" fillId="3" borderId="27" xfId="0" applyNumberFormat="1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164" fontId="0" fillId="3" borderId="19" xfId="0" applyNumberFormat="1" applyFill="1" applyBorder="1"/>
    <xf numFmtId="164" fontId="0" fillId="3" borderId="22" xfId="0" applyNumberFormat="1" applyFill="1" applyBorder="1"/>
    <xf numFmtId="164" fontId="0" fillId="3" borderId="27" xfId="0" applyNumberFormat="1" applyFill="1" applyBorder="1" applyAlignment="1">
      <alignment wrapText="1"/>
    </xf>
    <xf numFmtId="164" fontId="0" fillId="3" borderId="28" xfId="0" applyNumberFormat="1" applyFill="1" applyBorder="1" applyAlignment="1">
      <alignment wrapText="1"/>
    </xf>
    <xf numFmtId="0" fontId="0" fillId="3" borderId="18" xfId="0" applyFill="1" applyBorder="1" applyAlignment="1">
      <alignment horizontal="center" vertical="center" wrapText="1"/>
    </xf>
    <xf numFmtId="164" fontId="0" fillId="3" borderId="20" xfId="0" applyNumberFormat="1" applyFill="1" applyBorder="1"/>
    <xf numFmtId="164" fontId="0" fillId="3" borderId="18" xfId="0" applyNumberFormat="1" applyFill="1" applyBorder="1"/>
    <xf numFmtId="164" fontId="0" fillId="3" borderId="1" xfId="0" applyNumberFormat="1" applyFill="1" applyBorder="1" applyAlignment="1">
      <alignment wrapText="1"/>
    </xf>
    <xf numFmtId="164" fontId="0" fillId="3" borderId="29" xfId="0" applyNumberFormat="1" applyFill="1" applyBorder="1" applyAlignment="1">
      <alignment wrapText="1"/>
    </xf>
    <xf numFmtId="164" fontId="0" fillId="3" borderId="30" xfId="0" applyNumberFormat="1" applyFill="1" applyBorder="1" applyAlignment="1">
      <alignment horizontal="center" vertical="center" wrapText="1"/>
    </xf>
    <xf numFmtId="2" fontId="0" fillId="3" borderId="30" xfId="0" applyNumberFormat="1" applyFill="1" applyBorder="1" applyAlignment="1">
      <alignment horizontal="center" vertical="center" wrapText="1"/>
    </xf>
    <xf numFmtId="165" fontId="0" fillId="3" borderId="30" xfId="0" applyNumberFormat="1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 wrapText="1"/>
    </xf>
    <xf numFmtId="164" fontId="0" fillId="3" borderId="21" xfId="0" applyNumberFormat="1" applyFill="1" applyBorder="1"/>
    <xf numFmtId="164" fontId="0" fillId="3" borderId="23" xfId="0" applyNumberFormat="1" applyFill="1" applyBorder="1"/>
    <xf numFmtId="164" fontId="0" fillId="3" borderId="30" xfId="0" applyNumberFormat="1" applyFill="1" applyBorder="1" applyAlignment="1">
      <alignment wrapText="1"/>
    </xf>
    <xf numFmtId="164" fontId="0" fillId="3" borderId="31" xfId="0" applyNumberFormat="1" applyFill="1" applyBorder="1" applyAlignment="1">
      <alignment wrapText="1"/>
    </xf>
    <xf numFmtId="0" fontId="2" fillId="10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9" fontId="0" fillId="0" borderId="0" xfId="0" applyNumberFormat="1" applyAlignment="1">
      <alignment wrapText="1"/>
    </xf>
    <xf numFmtId="0" fontId="0" fillId="8" borderId="0" xfId="0" applyFill="1" applyAlignment="1">
      <alignment wrapText="1"/>
    </xf>
    <xf numFmtId="0" fontId="2" fillId="7" borderId="0" xfId="0" applyFont="1" applyFill="1" applyAlignment="1">
      <alignment horizontal="right" vertical="center" wrapText="1"/>
    </xf>
    <xf numFmtId="0" fontId="2" fillId="0" borderId="1" xfId="0" applyFont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top" wrapText="1"/>
    </xf>
    <xf numFmtId="0" fontId="0" fillId="16" borderId="0" xfId="0" applyFill="1"/>
    <xf numFmtId="0" fontId="0" fillId="16" borderId="0" xfId="0" applyFill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4" borderId="0" xfId="0" applyFill="1" applyAlignment="1">
      <alignment horizontal="center" wrapText="1"/>
    </xf>
    <xf numFmtId="0" fontId="0" fillId="0" borderId="0" xfId="0" applyAlignment="1">
      <alignment horizont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13" borderId="0" xfId="0" applyFill="1" applyAlignment="1">
      <alignment horizontal="center" wrapText="1"/>
    </xf>
    <xf numFmtId="0" fontId="0" fillId="12" borderId="0" xfId="0" applyFill="1" applyAlignment="1">
      <alignment horizontal="center" wrapText="1"/>
    </xf>
    <xf numFmtId="0" fontId="0" fillId="12" borderId="0" xfId="0" applyFill="1" applyAlignment="1">
      <alignment horizontal="center"/>
    </xf>
    <xf numFmtId="0" fontId="0" fillId="11" borderId="0" xfId="0" applyFill="1" applyAlignment="1">
      <alignment horizontal="center" wrapText="1"/>
    </xf>
  </cellXfs>
  <cellStyles count="2">
    <cellStyle name="Normal" xfId="0" builtinId="0"/>
    <cellStyle name="Normal 2" xfId="1" xr:uid="{A8933F63-B9BA-4F81-BAFE-B16E6430B361}"/>
  </cellStyles>
  <dxfs count="0"/>
  <tableStyles count="0" defaultTableStyle="TableStyleMedium2" defaultPivotStyle="PivotStyleLight16"/>
  <colors>
    <mruColors>
      <color rgb="FFFFCCFF"/>
      <color rgb="FFFF66CC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17"/>
          <c:order val="17"/>
          <c:tx>
            <c:strRef>
              <c:f>'B1'!$I$47</c:f>
              <c:strCache>
                <c:ptCount val="1"/>
                <c:pt idx="0">
                  <c:v>Virtual thermal expansion</c:v>
                </c:pt>
              </c:strCache>
              <c:extLst xmlns:c15="http://schemas.microsoft.com/office/drawing/2012/chart"/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'B1'!$I$48:$I$65</c:f>
              <c:numCache>
                <c:formatCode>General</c:formatCode>
                <c:ptCount val="18"/>
                <c:pt idx="0">
                  <c:v>0</c:v>
                </c:pt>
                <c:pt idx="1">
                  <c:v>0.84669600000000012</c:v>
                </c:pt>
                <c:pt idx="2">
                  <c:v>1.1508160000000001</c:v>
                </c:pt>
                <c:pt idx="3">
                  <c:v>1.37144</c:v>
                </c:pt>
                <c:pt idx="4">
                  <c:v>1.55044</c:v>
                </c:pt>
                <c:pt idx="5">
                  <c:v>2.0394079999999999</c:v>
                </c:pt>
                <c:pt idx="6">
                  <c:v>2.51668</c:v>
                </c:pt>
                <c:pt idx="7">
                  <c:v>2.8924400000000001</c:v>
                </c:pt>
                <c:pt idx="8">
                  <c:v>3.3101840000000005</c:v>
                </c:pt>
                <c:pt idx="9">
                  <c:v>3.7101039999999998</c:v>
                </c:pt>
                <c:pt idx="10">
                  <c:v>3.889192</c:v>
                </c:pt>
                <c:pt idx="11">
                  <c:v>4.1041359999999996</c:v>
                </c:pt>
                <c:pt idx="12">
                  <c:v>4.5938400000000001</c:v>
                </c:pt>
                <c:pt idx="13">
                  <c:v>5.0598400000000003</c:v>
                </c:pt>
                <c:pt idx="14">
                  <c:v>5.5200000000000005</c:v>
                </c:pt>
                <c:pt idx="15">
                  <c:v>5.8607360000000002</c:v>
                </c:pt>
                <c:pt idx="16">
                  <c:v>6.2973280000000003</c:v>
                </c:pt>
                <c:pt idx="17">
                  <c:v>6.716768000000001</c:v>
                </c:pt>
              </c:numCache>
              <c:extLst xmlns:c15="http://schemas.microsoft.com/office/drawing/2012/chart"/>
            </c:numRef>
          </c:xVal>
          <c:yVal>
            <c:numRef>
              <c:f>'B1'!$J$48:$J$65</c:f>
              <c:numCache>
                <c:formatCode>General</c:formatCode>
                <c:ptCount val="18"/>
                <c:pt idx="0">
                  <c:v>0</c:v>
                </c:pt>
                <c:pt idx="1">
                  <c:v>21.281280000000002</c:v>
                </c:pt>
                <c:pt idx="2">
                  <c:v>28.689120000000003</c:v>
                </c:pt>
                <c:pt idx="3">
                  <c:v>34.211440000000003</c:v>
                </c:pt>
                <c:pt idx="4">
                  <c:v>37.577999999999996</c:v>
                </c:pt>
                <c:pt idx="5">
                  <c:v>49.565359999999998</c:v>
                </c:pt>
                <c:pt idx="6">
                  <c:v>59.126880000000007</c:v>
                </c:pt>
                <c:pt idx="7">
                  <c:v>67.477040000000002</c:v>
                </c:pt>
                <c:pt idx="8">
                  <c:v>74.613520000000008</c:v>
                </c:pt>
                <c:pt idx="9">
                  <c:v>80.672000000000011</c:v>
                </c:pt>
                <c:pt idx="10">
                  <c:v>83.230400000000003</c:v>
                </c:pt>
                <c:pt idx="11">
                  <c:v>85.92240000000001</c:v>
                </c:pt>
                <c:pt idx="12">
                  <c:v>91.036000000000001</c:v>
                </c:pt>
                <c:pt idx="13">
                  <c:v>94.128</c:v>
                </c:pt>
                <c:pt idx="14">
                  <c:v>96.00800000000001</c:v>
                </c:pt>
                <c:pt idx="15">
                  <c:v>96.406400000000005</c:v>
                </c:pt>
                <c:pt idx="16">
                  <c:v>95.052000000000007</c:v>
                </c:pt>
                <c:pt idx="17">
                  <c:v>86.284800000000004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11-52DA-4D40-B0AA-40578FE624E1}"/>
            </c:ext>
          </c:extLst>
        </c:ser>
        <c:ser>
          <c:idx val="18"/>
          <c:order val="18"/>
          <c:tx>
            <c:strRef>
              <c:f>'B1'!$C$47</c:f>
              <c:strCache>
                <c:ptCount val="1"/>
                <c:pt idx="0">
                  <c:v>test</c:v>
                </c:pt>
              </c:strCache>
            </c:strRef>
          </c:tx>
          <c:spPr>
            <a:ln w="19050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'B1'!$C$48:$C$76</c:f>
              <c:numCache>
                <c:formatCode>General</c:formatCode>
                <c:ptCount val="29"/>
                <c:pt idx="0">
                  <c:v>0</c:v>
                </c:pt>
                <c:pt idx="1">
                  <c:v>4.2128453038674035E-4</c:v>
                </c:pt>
                <c:pt idx="2">
                  <c:v>3.3270994475138116E-3</c:v>
                </c:pt>
                <c:pt idx="3">
                  <c:v>1.1061132596685083E-2</c:v>
                </c:pt>
                <c:pt idx="4">
                  <c:v>2.5789447513812156E-2</c:v>
                </c:pt>
                <c:pt idx="5">
                  <c:v>4.9566298342541434E-2</c:v>
                </c:pt>
                <c:pt idx="6">
                  <c:v>8.4312707182320437E-2</c:v>
                </c:pt>
                <c:pt idx="7">
                  <c:v>0.13181685082872929</c:v>
                </c:pt>
                <c:pt idx="8">
                  <c:v>0.19381823204419887</c:v>
                </c:pt>
                <c:pt idx="9">
                  <c:v>0.27159585635359113</c:v>
                </c:pt>
                <c:pt idx="10">
                  <c:v>0.36656906077348067</c:v>
                </c:pt>
                <c:pt idx="11">
                  <c:v>0.48106629834254144</c:v>
                </c:pt>
                <c:pt idx="12">
                  <c:v>0.62133149171270718</c:v>
                </c:pt>
                <c:pt idx="13">
                  <c:v>0.78031767955801101</c:v>
                </c:pt>
                <c:pt idx="14">
                  <c:v>0.96101104972375673</c:v>
                </c:pt>
                <c:pt idx="15">
                  <c:v>1.1659696132596684</c:v>
                </c:pt>
                <c:pt idx="16">
                  <c:v>1.3935801104972376</c:v>
                </c:pt>
                <c:pt idx="17">
                  <c:v>1.656767955801105</c:v>
                </c:pt>
                <c:pt idx="18">
                  <c:v>1.9549806629834252</c:v>
                </c:pt>
                <c:pt idx="19">
                  <c:v>2.2742790055248623</c:v>
                </c:pt>
                <c:pt idx="20">
                  <c:v>2.6233756906077348</c:v>
                </c:pt>
                <c:pt idx="21">
                  <c:v>3.0685911602209943</c:v>
                </c:pt>
                <c:pt idx="22">
                  <c:v>3.611353591160221</c:v>
                </c:pt>
                <c:pt idx="23">
                  <c:v>4.2242265193370159</c:v>
                </c:pt>
                <c:pt idx="24">
                  <c:v>5.0214640883977903</c:v>
                </c:pt>
                <c:pt idx="25">
                  <c:v>6.1449447513812157</c:v>
                </c:pt>
                <c:pt idx="26">
                  <c:v>7.49756906077348</c:v>
                </c:pt>
                <c:pt idx="27">
                  <c:v>9.2796132596685084</c:v>
                </c:pt>
                <c:pt idx="28">
                  <c:v>11.06914364640884</c:v>
                </c:pt>
              </c:numCache>
            </c:numRef>
          </c:xVal>
          <c:yVal>
            <c:numRef>
              <c:f>'B1'!$D$48:$D$76</c:f>
              <c:numCache>
                <c:formatCode>General</c:formatCode>
                <c:ptCount val="29"/>
                <c:pt idx="0">
                  <c:v>0</c:v>
                </c:pt>
                <c:pt idx="1">
                  <c:v>3.1672600000000002E-2</c:v>
                </c:pt>
                <c:pt idx="2">
                  <c:v>0.23910300000000001</c:v>
                </c:pt>
                <c:pt idx="3">
                  <c:v>0.78462699999999996</c:v>
                </c:pt>
                <c:pt idx="4">
                  <c:v>1.8178000000000001</c:v>
                </c:pt>
                <c:pt idx="5">
                  <c:v>3.4634100000000001</c:v>
                </c:pt>
                <c:pt idx="6">
                  <c:v>5.8000299999999996</c:v>
                </c:pt>
                <c:pt idx="7">
                  <c:v>8.9140599999999992</c:v>
                </c:pt>
                <c:pt idx="8">
                  <c:v>12.7935</c:v>
                </c:pt>
                <c:pt idx="9">
                  <c:v>17.498000000000001</c:v>
                </c:pt>
                <c:pt idx="10">
                  <c:v>23.076599999999999</c:v>
                </c:pt>
                <c:pt idx="11">
                  <c:v>29.273900000000001</c:v>
                </c:pt>
                <c:pt idx="12">
                  <c:v>35.419699999999999</c:v>
                </c:pt>
                <c:pt idx="13">
                  <c:v>42.3889</c:v>
                </c:pt>
                <c:pt idx="14">
                  <c:v>50.341900000000003</c:v>
                </c:pt>
                <c:pt idx="15">
                  <c:v>58.725999999999999</c:v>
                </c:pt>
                <c:pt idx="16">
                  <c:v>67.575999999999993</c:v>
                </c:pt>
                <c:pt idx="17">
                  <c:v>74.994799999999998</c:v>
                </c:pt>
                <c:pt idx="18">
                  <c:v>81.485799999999998</c:v>
                </c:pt>
                <c:pt idx="19">
                  <c:v>90.354600000000005</c:v>
                </c:pt>
                <c:pt idx="20">
                  <c:v>100.244</c:v>
                </c:pt>
                <c:pt idx="21">
                  <c:v>109.446</c:v>
                </c:pt>
                <c:pt idx="22">
                  <c:v>117.803</c:v>
                </c:pt>
                <c:pt idx="23">
                  <c:v>124.378</c:v>
                </c:pt>
                <c:pt idx="24">
                  <c:v>125.48699999999999</c:v>
                </c:pt>
                <c:pt idx="25">
                  <c:v>119.498</c:v>
                </c:pt>
                <c:pt idx="26">
                  <c:v>121.44499999999999</c:v>
                </c:pt>
                <c:pt idx="27">
                  <c:v>123.285</c:v>
                </c:pt>
                <c:pt idx="28">
                  <c:v>127.825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029-495E-ADA6-9B2A7CA703EA}"/>
            </c:ext>
          </c:extLst>
        </c:ser>
        <c:ser>
          <c:idx val="19"/>
          <c:order val="19"/>
          <c:tx>
            <c:strRef>
              <c:f>'B1'!$A$47</c:f>
              <c:strCache>
                <c:ptCount val="1"/>
              </c:strCache>
            </c:strRef>
          </c:tx>
          <c:spPr>
            <a:ln w="19050" cap="rnd">
              <a:solidFill>
                <a:schemeClr val="accent2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'B1'!$A$48:$A$77</c:f>
              <c:numCache>
                <c:formatCode>General</c:formatCode>
                <c:ptCount val="30"/>
                <c:pt idx="0">
                  <c:v>0</c:v>
                </c:pt>
                <c:pt idx="1">
                  <c:v>2.3910658307210031E-4</c:v>
                </c:pt>
                <c:pt idx="2">
                  <c:v>1.8878369905956113E-3</c:v>
                </c:pt>
                <c:pt idx="3">
                  <c:v>6.2754545454545459E-3</c:v>
                </c:pt>
                <c:pt idx="4">
                  <c:v>1.4629467084639497E-2</c:v>
                </c:pt>
                <c:pt idx="5">
                  <c:v>2.8134482758620689E-2</c:v>
                </c:pt>
                <c:pt idx="6">
                  <c:v>4.7901253918495298E-2</c:v>
                </c:pt>
                <c:pt idx="7">
                  <c:v>7.4882445141065831E-2</c:v>
                </c:pt>
                <c:pt idx="8">
                  <c:v>0.11023134796238244</c:v>
                </c:pt>
                <c:pt idx="9">
                  <c:v>0.15452272727272728</c:v>
                </c:pt>
                <c:pt idx="10">
                  <c:v>0.20852351097178681</c:v>
                </c:pt>
                <c:pt idx="11">
                  <c:v>0.27335266457680252</c:v>
                </c:pt>
                <c:pt idx="12">
                  <c:v>0.35278683385579934</c:v>
                </c:pt>
                <c:pt idx="13">
                  <c:v>0.44357836990595612</c:v>
                </c:pt>
                <c:pt idx="14">
                  <c:v>0.54608150470219441</c:v>
                </c:pt>
                <c:pt idx="15">
                  <c:v>0.66269592476489025</c:v>
                </c:pt>
                <c:pt idx="16">
                  <c:v>0.79354075235109733</c:v>
                </c:pt>
                <c:pt idx="17">
                  <c:v>0.94392319749216291</c:v>
                </c:pt>
                <c:pt idx="18">
                  <c:v>1.1184169278996865</c:v>
                </c:pt>
                <c:pt idx="19">
                  <c:v>1.3094968652037617</c:v>
                </c:pt>
                <c:pt idx="20">
                  <c:v>1.5390830721003135</c:v>
                </c:pt>
                <c:pt idx="21">
                  <c:v>1.8202664576802505</c:v>
                </c:pt>
                <c:pt idx="22">
                  <c:v>2.1236363636363635</c:v>
                </c:pt>
                <c:pt idx="23">
                  <c:v>2.4772570532915359</c:v>
                </c:pt>
                <c:pt idx="24">
                  <c:v>2.8900626959247653</c:v>
                </c:pt>
                <c:pt idx="25">
                  <c:v>3.411677115987461</c:v>
                </c:pt>
                <c:pt idx="26">
                  <c:v>4.1853761755485897</c:v>
                </c:pt>
                <c:pt idx="27">
                  <c:v>5.045470219435737</c:v>
                </c:pt>
                <c:pt idx="28">
                  <c:v>88.151410658307199</c:v>
                </c:pt>
                <c:pt idx="29">
                  <c:v>175.75705329153604</c:v>
                </c:pt>
              </c:numCache>
            </c:numRef>
          </c:xVal>
          <c:yVal>
            <c:numRef>
              <c:f>'B1'!$B$48:$B$77</c:f>
              <c:numCache>
                <c:formatCode>General</c:formatCode>
                <c:ptCount val="30"/>
                <c:pt idx="0">
                  <c:v>0</c:v>
                </c:pt>
                <c:pt idx="1">
                  <c:v>3.15147E-2</c:v>
                </c:pt>
                <c:pt idx="2">
                  <c:v>0.23833600000000002</c:v>
                </c:pt>
                <c:pt idx="3">
                  <c:v>0.78248400000000007</c:v>
                </c:pt>
                <c:pt idx="4">
                  <c:v>1.81287</c:v>
                </c:pt>
                <c:pt idx="5">
                  <c:v>3.456</c:v>
                </c:pt>
                <c:pt idx="6">
                  <c:v>5.7918900000000004</c:v>
                </c:pt>
                <c:pt idx="7">
                  <c:v>8.9007199999999997</c:v>
                </c:pt>
                <c:pt idx="8">
                  <c:v>12.7879</c:v>
                </c:pt>
                <c:pt idx="9">
                  <c:v>17.4953</c:v>
                </c:pt>
                <c:pt idx="10">
                  <c:v>23.076000000000001</c:v>
                </c:pt>
                <c:pt idx="11">
                  <c:v>29.231099999999998</c:v>
                </c:pt>
                <c:pt idx="12">
                  <c:v>35.383099999999999</c:v>
                </c:pt>
                <c:pt idx="13">
                  <c:v>42.316099999999999</c:v>
                </c:pt>
                <c:pt idx="14">
                  <c:v>50.191499999999998</c:v>
                </c:pt>
                <c:pt idx="15">
                  <c:v>59.024000000000001</c:v>
                </c:pt>
                <c:pt idx="16">
                  <c:v>67.024299999999997</c:v>
                </c:pt>
                <c:pt idx="17">
                  <c:v>73.511499999999998</c:v>
                </c:pt>
                <c:pt idx="18">
                  <c:v>78.891600000000011</c:v>
                </c:pt>
                <c:pt idx="19">
                  <c:v>87.3703</c:v>
                </c:pt>
                <c:pt idx="20">
                  <c:v>97.546300000000002</c:v>
                </c:pt>
                <c:pt idx="21">
                  <c:v>106.97</c:v>
                </c:pt>
                <c:pt idx="22">
                  <c:v>115.794</c:v>
                </c:pt>
                <c:pt idx="23">
                  <c:v>124.79600000000001</c:v>
                </c:pt>
                <c:pt idx="24">
                  <c:v>132.036</c:v>
                </c:pt>
                <c:pt idx="25">
                  <c:v>132.16999999999999</c:v>
                </c:pt>
                <c:pt idx="26">
                  <c:v>133.97200000000001</c:v>
                </c:pt>
                <c:pt idx="27">
                  <c:v>138.886</c:v>
                </c:pt>
                <c:pt idx="28">
                  <c:v>66.366</c:v>
                </c:pt>
                <c:pt idx="29">
                  <c:v>45.213000000000001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029-495E-ADA6-9B2A7CA703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49595216"/>
        <c:axId val="2049596176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'B1'!$C$3</c15:sqref>
                        </c15:formulaRef>
                      </c:ext>
                    </c:extLst>
                    <c:strCache>
                      <c:ptCount val="1"/>
                      <c:pt idx="0">
                        <c:v>B1-U-0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sysDash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'B1'!$C$5:$C$20</c15:sqref>
                        </c15:formulaRef>
                      </c:ext>
                    </c:extLst>
                    <c:numCache>
                      <c:formatCode>General</c:formatCode>
                      <c:ptCount val="16"/>
                      <c:pt idx="0">
                        <c:v>0</c:v>
                      </c:pt>
                      <c:pt idx="1">
                        <c:v>0.13170499999999999</c:v>
                      </c:pt>
                      <c:pt idx="2">
                        <c:v>0.26475900000000002</c:v>
                      </c:pt>
                      <c:pt idx="3">
                        <c:v>0.65258799999999995</c:v>
                      </c:pt>
                      <c:pt idx="4">
                        <c:v>1.0409600000000001</c:v>
                      </c:pt>
                      <c:pt idx="5">
                        <c:v>1.7504900000000001</c:v>
                      </c:pt>
                      <c:pt idx="6">
                        <c:v>2.3949799999999999</c:v>
                      </c:pt>
                      <c:pt idx="7">
                        <c:v>2.9746999999999999</c:v>
                      </c:pt>
                      <c:pt idx="8">
                        <c:v>3.55307</c:v>
                      </c:pt>
                      <c:pt idx="9">
                        <c:v>4.1314399999999996</c:v>
                      </c:pt>
                      <c:pt idx="10">
                        <c:v>4.5168299999999997</c:v>
                      </c:pt>
                      <c:pt idx="11">
                        <c:v>4.9651199999999998</c:v>
                      </c:pt>
                      <c:pt idx="12">
                        <c:v>5.0906099999999999</c:v>
                      </c:pt>
                      <c:pt idx="13">
                        <c:v>5.2072099999999999</c:v>
                      </c:pt>
                      <c:pt idx="14">
                        <c:v>5.3866800000000001</c:v>
                      </c:pt>
                      <c:pt idx="15">
                        <c:v>5.3877600000000001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'B1'!$D$5:$D$20</c15:sqref>
                        </c15:formulaRef>
                      </c:ext>
                    </c:extLst>
                    <c:numCache>
                      <c:formatCode>General</c:formatCode>
                      <c:ptCount val="16"/>
                      <c:pt idx="0">
                        <c:v>0</c:v>
                      </c:pt>
                      <c:pt idx="1">
                        <c:v>9.4876199999999997</c:v>
                      </c:pt>
                      <c:pt idx="2">
                        <c:v>21.941299999999998</c:v>
                      </c:pt>
                      <c:pt idx="3">
                        <c:v>34.3874</c:v>
                      </c:pt>
                      <c:pt idx="4">
                        <c:v>48.02</c:v>
                      </c:pt>
                      <c:pt idx="5">
                        <c:v>67.575199999999995</c:v>
                      </c:pt>
                      <c:pt idx="6">
                        <c:v>84.166300000000007</c:v>
                      </c:pt>
                      <c:pt idx="7">
                        <c:v>98.386300000000006</c:v>
                      </c:pt>
                      <c:pt idx="8">
                        <c:v>109.64</c:v>
                      </c:pt>
                      <c:pt idx="9">
                        <c:v>120.89400000000001</c:v>
                      </c:pt>
                      <c:pt idx="10">
                        <c:v>128.00200000000001</c:v>
                      </c:pt>
                      <c:pt idx="11">
                        <c:v>133.327</c:v>
                      </c:pt>
                      <c:pt idx="12">
                        <c:v>129.17099999999999</c:v>
                      </c:pt>
                      <c:pt idx="13">
                        <c:v>105.43899999999999</c:v>
                      </c:pt>
                      <c:pt idx="14">
                        <c:v>79.924999999999997</c:v>
                      </c:pt>
                      <c:pt idx="15">
                        <c:v>82.297799999999995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0-52DA-4D40-B0AA-40578FE624E1}"/>
                  </c:ext>
                </c:extLst>
              </c15:ser>
            </c15:filteredScatterSeries>
            <c15:filteredScatte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'B1'!$E$3</c15:sqref>
                        </c15:formulaRef>
                      </c:ext>
                    </c:extLst>
                    <c:strCache>
                      <c:ptCount val="1"/>
                      <c:pt idx="0">
                        <c:v>B1-U-5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dashDot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'B1'!$E$5:$E$19</c15:sqref>
                        </c15:formulaRef>
                      </c:ext>
                    </c:extLst>
                    <c:numCache>
                      <c:formatCode>General</c:formatCode>
                      <c:ptCount val="15"/>
                      <c:pt idx="0">
                        <c:v>0</c:v>
                      </c:pt>
                      <c:pt idx="1">
                        <c:v>0.61919500000000005</c:v>
                      </c:pt>
                      <c:pt idx="2">
                        <c:v>1.05263</c:v>
                      </c:pt>
                      <c:pt idx="3">
                        <c:v>1.7337499999999999</c:v>
                      </c:pt>
                      <c:pt idx="4">
                        <c:v>2.6006200000000002</c:v>
                      </c:pt>
                      <c:pt idx="5">
                        <c:v>3.28173</c:v>
                      </c:pt>
                      <c:pt idx="6">
                        <c:v>3.7151700000000001</c:v>
                      </c:pt>
                      <c:pt idx="7">
                        <c:v>4.0866899999999999</c:v>
                      </c:pt>
                      <c:pt idx="8">
                        <c:v>4.39628</c:v>
                      </c:pt>
                      <c:pt idx="9">
                        <c:v>4.5820400000000001</c:v>
                      </c:pt>
                      <c:pt idx="10">
                        <c:v>4.9535600000000004</c:v>
                      </c:pt>
                      <c:pt idx="11">
                        <c:v>5.2631600000000001</c:v>
                      </c:pt>
                      <c:pt idx="12">
                        <c:v>5.4489200000000002</c:v>
                      </c:pt>
                      <c:pt idx="13">
                        <c:v>5.8823499999999997</c:v>
                      </c:pt>
                      <c:pt idx="14">
                        <c:v>6.0681099999999999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'B1'!$F$5:$F$19</c15:sqref>
                        </c15:formulaRef>
                      </c:ext>
                    </c:extLst>
                    <c:numCache>
                      <c:formatCode>General</c:formatCode>
                      <c:ptCount val="15"/>
                      <c:pt idx="0">
                        <c:v>0</c:v>
                      </c:pt>
                      <c:pt idx="1">
                        <c:v>19.5763</c:v>
                      </c:pt>
                      <c:pt idx="2">
                        <c:v>35.593200000000003</c:v>
                      </c:pt>
                      <c:pt idx="3">
                        <c:v>54.576300000000003</c:v>
                      </c:pt>
                      <c:pt idx="4">
                        <c:v>75.338999999999999</c:v>
                      </c:pt>
                      <c:pt idx="5">
                        <c:v>93.728800000000007</c:v>
                      </c:pt>
                      <c:pt idx="6">
                        <c:v>107.373</c:v>
                      </c:pt>
                      <c:pt idx="7">
                        <c:v>116.271</c:v>
                      </c:pt>
                      <c:pt idx="8">
                        <c:v>122.203</c:v>
                      </c:pt>
                      <c:pt idx="9">
                        <c:v>123.39</c:v>
                      </c:pt>
                      <c:pt idx="10">
                        <c:v>122.797</c:v>
                      </c:pt>
                      <c:pt idx="11">
                        <c:v>119.831</c:v>
                      </c:pt>
                      <c:pt idx="12">
                        <c:v>112.119</c:v>
                      </c:pt>
                      <c:pt idx="13">
                        <c:v>81.271199999999993</c:v>
                      </c:pt>
                      <c:pt idx="14">
                        <c:v>62.2881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2DA-4D40-B0AA-40578FE624E1}"/>
                  </c:ext>
                </c:extLst>
              </c15:ser>
            </c15:filteredScatterSeries>
            <c15:filteredScatte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'B1'!$G$3</c15:sqref>
                        </c15:formulaRef>
                      </c:ext>
                    </c:extLst>
                    <c:strCache>
                      <c:ptCount val="1"/>
                      <c:pt idx="0">
                        <c:v>B1-U-10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'B1'!$G$5:$G$19</c15:sqref>
                        </c15:formulaRef>
                      </c:ext>
                    </c:extLst>
                    <c:numCache>
                      <c:formatCode>General</c:formatCode>
                      <c:ptCount val="15"/>
                      <c:pt idx="0">
                        <c:v>0</c:v>
                      </c:pt>
                      <c:pt idx="1">
                        <c:v>0.458453</c:v>
                      </c:pt>
                      <c:pt idx="2">
                        <c:v>0.80229200000000001</c:v>
                      </c:pt>
                      <c:pt idx="3">
                        <c:v>1.08883</c:v>
                      </c:pt>
                      <c:pt idx="4">
                        <c:v>1.48997</c:v>
                      </c:pt>
                      <c:pt idx="5">
                        <c:v>1.8911199999999999</c:v>
                      </c:pt>
                      <c:pt idx="6">
                        <c:v>2.2922600000000002</c:v>
                      </c:pt>
                      <c:pt idx="7">
                        <c:v>2.6360999999999999</c:v>
                      </c:pt>
                      <c:pt idx="8">
                        <c:v>2.9226399999999999</c:v>
                      </c:pt>
                      <c:pt idx="9">
                        <c:v>3.09456</c:v>
                      </c:pt>
                      <c:pt idx="10">
                        <c:v>3.1518600000000001</c:v>
                      </c:pt>
                      <c:pt idx="11">
                        <c:v>3.2664800000000001</c:v>
                      </c:pt>
                      <c:pt idx="12">
                        <c:v>3.6103200000000002</c:v>
                      </c:pt>
                      <c:pt idx="13">
                        <c:v>3.8968500000000001</c:v>
                      </c:pt>
                      <c:pt idx="14">
                        <c:v>4.4699099999999996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'B1'!$H$5:$H$19</c15:sqref>
                        </c15:formulaRef>
                      </c:ext>
                    </c:extLst>
                    <c:numCache>
                      <c:formatCode>General</c:formatCode>
                      <c:ptCount val="15"/>
                      <c:pt idx="0">
                        <c:v>0</c:v>
                      </c:pt>
                      <c:pt idx="1">
                        <c:v>12.936500000000001</c:v>
                      </c:pt>
                      <c:pt idx="2">
                        <c:v>27.3917</c:v>
                      </c:pt>
                      <c:pt idx="3">
                        <c:v>36.522599999999997</c:v>
                      </c:pt>
                      <c:pt idx="4">
                        <c:v>47.176600000000001</c:v>
                      </c:pt>
                      <c:pt idx="5">
                        <c:v>57.0702</c:v>
                      </c:pt>
                      <c:pt idx="6">
                        <c:v>66.583500000000001</c:v>
                      </c:pt>
                      <c:pt idx="7">
                        <c:v>74.955100000000002</c:v>
                      </c:pt>
                      <c:pt idx="8">
                        <c:v>80.663899999999998</c:v>
                      </c:pt>
                      <c:pt idx="9">
                        <c:v>84.089299999999994</c:v>
                      </c:pt>
                      <c:pt idx="10">
                        <c:v>84.850800000000007</c:v>
                      </c:pt>
                      <c:pt idx="11">
                        <c:v>83.332099999999997</c:v>
                      </c:pt>
                      <c:pt idx="12">
                        <c:v>72.6922</c:v>
                      </c:pt>
                      <c:pt idx="13">
                        <c:v>64.712900000000005</c:v>
                      </c:pt>
                      <c:pt idx="14">
                        <c:v>46.092599999999997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52DA-4D40-B0AA-40578FE624E1}"/>
                  </c:ext>
                </c:extLst>
              </c15:ser>
            </c15:filteredScatterSeries>
            <c15:filteredScatte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'B1'!$I$3</c15:sqref>
                        </c15:formulaRef>
                      </c:ext>
                    </c:extLst>
                    <c:strCache>
                      <c:ptCount val="1"/>
                      <c:pt idx="0">
                        <c:v>B1-U-15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'B1'!$I$5:$I$17</c15:sqref>
                        </c15:formulaRef>
                      </c:ext>
                    </c:extLst>
                    <c:numCache>
                      <c:formatCode>General</c:formatCode>
                      <c:ptCount val="13"/>
                      <c:pt idx="0">
                        <c:v>0</c:v>
                      </c:pt>
                      <c:pt idx="1">
                        <c:v>0.263158</c:v>
                      </c:pt>
                      <c:pt idx="2">
                        <c:v>0.46052599999999999</c:v>
                      </c:pt>
                      <c:pt idx="3">
                        <c:v>0.78947400000000001</c:v>
                      </c:pt>
                      <c:pt idx="4">
                        <c:v>1.11842</c:v>
                      </c:pt>
                      <c:pt idx="5">
                        <c:v>1.5131600000000001</c:v>
                      </c:pt>
                      <c:pt idx="6">
                        <c:v>1.7763199999999999</c:v>
                      </c:pt>
                      <c:pt idx="7">
                        <c:v>2.0394700000000001</c:v>
                      </c:pt>
                      <c:pt idx="8">
                        <c:v>2.1052599999999999</c:v>
                      </c:pt>
                      <c:pt idx="9">
                        <c:v>2.2368399999999999</c:v>
                      </c:pt>
                      <c:pt idx="10">
                        <c:v>2.4342100000000002</c:v>
                      </c:pt>
                      <c:pt idx="11">
                        <c:v>2.63158</c:v>
                      </c:pt>
                      <c:pt idx="12">
                        <c:v>2.8289499999999999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'B1'!$J$5:$J$17</c15:sqref>
                        </c15:formulaRef>
                      </c:ext>
                    </c:extLst>
                    <c:numCache>
                      <c:formatCode>General</c:formatCode>
                      <c:ptCount val="13"/>
                      <c:pt idx="0">
                        <c:v>0</c:v>
                      </c:pt>
                      <c:pt idx="1">
                        <c:v>7.17842</c:v>
                      </c:pt>
                      <c:pt idx="2">
                        <c:v>14.3576</c:v>
                      </c:pt>
                      <c:pt idx="3">
                        <c:v>24.778500000000001</c:v>
                      </c:pt>
                      <c:pt idx="4">
                        <c:v>32.187800000000003</c:v>
                      </c:pt>
                      <c:pt idx="5">
                        <c:v>41.218000000000004</c:v>
                      </c:pt>
                      <c:pt idx="6">
                        <c:v>47.238100000000003</c:v>
                      </c:pt>
                      <c:pt idx="7">
                        <c:v>51.173299999999998</c:v>
                      </c:pt>
                      <c:pt idx="8">
                        <c:v>52.7941</c:v>
                      </c:pt>
                      <c:pt idx="9">
                        <c:v>53.024299999999997</c:v>
                      </c:pt>
                      <c:pt idx="10">
                        <c:v>46.998800000000003</c:v>
                      </c:pt>
                      <c:pt idx="11">
                        <c:v>39.120100000000001</c:v>
                      </c:pt>
                      <c:pt idx="12">
                        <c:v>31.241399999999999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2DA-4D40-B0AA-40578FE624E1}"/>
                  </c:ext>
                </c:extLst>
              </c15:ser>
            </c15:filteredScatterSeries>
            <c15:filteredScatte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'B1'!$K$3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9050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'B1'!$K$5:$K$44</c15:sqref>
                        </c15:formulaRef>
                      </c:ext>
                    </c:extLst>
                    <c:numCache>
                      <c:formatCode>General</c:formatCode>
                      <c:ptCount val="40"/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'B1'!$L$5:$L$44</c15:sqref>
                        </c15:formulaRef>
                      </c:ext>
                    </c:extLst>
                    <c:numCache>
                      <c:formatCode>General</c:formatCode>
                      <c:ptCount val="40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2DA-4D40-B0AA-40578FE624E1}"/>
                  </c:ext>
                </c:extLst>
              </c15:ser>
            </c15:filteredScatterSeries>
            <c15:filteredScatte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'B1'!$M$3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9050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'B1'!$M$5:$M$35</c15:sqref>
                        </c15:formulaRef>
                      </c:ext>
                    </c:extLst>
                    <c:numCache>
                      <c:formatCode>General</c:formatCode>
                      <c:ptCount val="31"/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'B1'!$N$5:$N$35</c15:sqref>
                        </c15:formulaRef>
                      </c:ext>
                    </c:extLst>
                    <c:numCache>
                      <c:formatCode>General</c:formatCode>
                      <c:ptCount val="31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2DA-4D40-B0AA-40578FE624E1}"/>
                  </c:ext>
                </c:extLst>
              </c15:ser>
            </c15:filteredScatterSeries>
            <c15:filteredScatte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'B1'!$O$3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9050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'B1'!$O$5:$O$27</c15:sqref>
                        </c15:formulaRef>
                      </c:ext>
                    </c:extLst>
                    <c:numCache>
                      <c:formatCode>General</c:formatCode>
                      <c:ptCount val="23"/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'B1'!$P$5:$P$27</c15:sqref>
                        </c15:formulaRef>
                      </c:ext>
                    </c:extLst>
                    <c:numCache>
                      <c:formatCode>General</c:formatCode>
                      <c:ptCount val="23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2DA-4D40-B0AA-40578FE624E1}"/>
                  </c:ext>
                </c:extLst>
              </c15:ser>
            </c15:filteredScatterSeries>
            <c15:filteredScatte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'B1'!$Q$3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9050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'B1'!$Q$5:$Q$28</c15:sqref>
                        </c15:formulaRef>
                      </c:ext>
                    </c:extLst>
                    <c:numCache>
                      <c:formatCode>General</c:formatCode>
                      <c:ptCount val="24"/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'B1'!$R$5:$R$28</c15:sqref>
                        </c15:formulaRef>
                      </c:ext>
                    </c:extLst>
                    <c:numCache>
                      <c:formatCode>General</c:formatCode>
                      <c:ptCount val="24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2DA-4D40-B0AA-40578FE624E1}"/>
                  </c:ext>
                </c:extLst>
              </c15:ser>
            </c15:filteredScatterSeries>
            <c15:filteredScatte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'B1'!$S$3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'B1'!$S$5:$S$35</c15:sqref>
                        </c15:formulaRef>
                      </c:ext>
                    </c:extLst>
                    <c:numCache>
                      <c:formatCode>General</c:formatCode>
                      <c:ptCount val="31"/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'B1'!$T$5:$T$35</c15:sqref>
                        </c15:formulaRef>
                      </c:ext>
                    </c:extLst>
                    <c:numCache>
                      <c:formatCode>General</c:formatCode>
                      <c:ptCount val="31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2DA-4D40-B0AA-40578FE624E1}"/>
                  </c:ext>
                </c:extLst>
              </c15:ser>
            </c15:filteredScatterSeries>
            <c15:filteredScatte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'B1'!$U$3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'B1'!$U$5:$U$26</c15:sqref>
                        </c15:formulaRef>
                      </c:ext>
                    </c:extLst>
                    <c:numCache>
                      <c:formatCode>General</c:formatCode>
                      <c:ptCount val="22"/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'B1'!$V$5:$V$26</c15:sqref>
                        </c15:formulaRef>
                      </c:ext>
                    </c:extLst>
                    <c:numCache>
                      <c:formatCode>General</c:formatCode>
                      <c:ptCount val="22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2DA-4D40-B0AA-40578FE624E1}"/>
                  </c:ext>
                </c:extLst>
              </c15:ser>
            </c15:filteredScatterSeries>
            <c15:filteredScatte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'B1'!$W$3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'B1'!$W$5:$W$26</c15:sqref>
                        </c15:formulaRef>
                      </c:ext>
                    </c:extLst>
                    <c:numCache>
                      <c:formatCode>General</c:formatCode>
                      <c:ptCount val="22"/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'B1'!$X$5:$X$26</c15:sqref>
                        </c15:formulaRef>
                      </c:ext>
                    </c:extLst>
                    <c:numCache>
                      <c:formatCode>General</c:formatCode>
                      <c:ptCount val="22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52DA-4D40-B0AA-40578FE624E1}"/>
                  </c:ext>
                </c:extLst>
              </c15:ser>
            </c15:filteredScatterSeries>
            <c15:filteredScatte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'B1'!$Y$3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'B1'!$Y$5:$Y$23</c15:sqref>
                        </c15:formulaRef>
                      </c:ext>
                    </c:extLst>
                    <c:numCache>
                      <c:formatCode>General</c:formatCode>
                      <c:ptCount val="19"/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'B1'!$Z$5:$Z$23</c15:sqref>
                        </c15:formulaRef>
                      </c:ext>
                    </c:extLst>
                    <c:numCache>
                      <c:formatCode>General</c:formatCode>
                      <c:ptCount val="19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52DA-4D40-B0AA-40578FE624E1}"/>
                  </c:ext>
                </c:extLst>
              </c15:ser>
            </c15:filteredScatterSeries>
            <c15:filteredScatter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'B1'!$M$33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9050" cap="rnd">
                    <a:solidFill>
                      <a:schemeClr val="accent1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'B1'!$M$35:$M$66</c15:sqref>
                        </c15:formulaRef>
                      </c:ext>
                    </c:extLst>
                    <c:numCache>
                      <c:formatCode>General</c:formatCode>
                      <c:ptCount val="32"/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'B1'!$N$35:$N$66</c15:sqref>
                        </c15:formulaRef>
                      </c:ext>
                    </c:extLst>
                    <c:numCache>
                      <c:formatCode>General</c:formatCode>
                      <c:ptCount val="32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52DA-4D40-B0AA-40578FE624E1}"/>
                  </c:ext>
                </c:extLst>
              </c15:ser>
            </c15:filteredScatterSeries>
            <c15:filteredScatter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'B1'!$M$33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'B1'!$U$35:$U$65</c15:sqref>
                        </c15:formulaRef>
                      </c:ext>
                    </c:extLst>
                    <c:numCache>
                      <c:formatCode>General</c:formatCode>
                      <c:ptCount val="31"/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'B1'!$V$35:$V$65</c15:sqref>
                        </c15:formulaRef>
                      </c:ext>
                    </c:extLst>
                    <c:numCache>
                      <c:formatCode>General</c:formatCode>
                      <c:ptCount val="31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52DA-4D40-B0AA-40578FE624E1}"/>
                  </c:ext>
                </c:extLst>
              </c15:ser>
            </c15:filteredScatterSeries>
            <c15:filteredScatter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'B1'!$O$33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'B1'!$W$34:$W$62</c15:sqref>
                        </c15:formulaRef>
                      </c:ext>
                    </c:extLst>
                    <c:numCache>
                      <c:formatCode>General</c:formatCode>
                      <c:ptCount val="29"/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'B1'!$X$34:$X$62</c15:sqref>
                        </c15:formulaRef>
                      </c:ext>
                    </c:extLst>
                    <c:numCache>
                      <c:formatCode>General</c:formatCode>
                      <c:ptCount val="29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52DA-4D40-B0AA-40578FE624E1}"/>
                  </c:ext>
                </c:extLst>
              </c15:ser>
            </c15:filteredScatterSeries>
            <c15:filteredScatter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'B1'!$Q$33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'B1'!$Y$35:$Y$60</c15:sqref>
                        </c15:formulaRef>
                      </c:ext>
                    </c:extLst>
                    <c:numCache>
                      <c:formatCode>General</c:formatCode>
                      <c:ptCount val="26"/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'B1'!$Z$35:$Z$60</c15:sqref>
                        </c15:formulaRef>
                      </c:ext>
                    </c:extLst>
                    <c:numCache>
                      <c:formatCode>General</c:formatCode>
                      <c:ptCount val="26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52DA-4D40-B0AA-40578FE624E1}"/>
                  </c:ext>
                </c:extLst>
              </c15:ser>
            </c15:filteredScatterSeries>
            <c15:filteredScatter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'B1'!$G$47</c15:sqref>
                        </c15:formulaRef>
                      </c:ext>
                    </c:extLst>
                    <c:strCache>
                      <c:ptCount val="1"/>
                      <c:pt idx="0">
                        <c:v>Direct radial pressure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'B1'!$G$48:$G$69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0</c:v>
                      </c:pt>
                      <c:pt idx="1">
                        <c:v>1.2926416666666665E-3</c:v>
                      </c:pt>
                      <c:pt idx="2">
                        <c:v>1.0213583333333333E-2</c:v>
                      </c:pt>
                      <c:pt idx="3">
                        <c:v>3.3960333333333328E-2</c:v>
                      </c:pt>
                      <c:pt idx="4">
                        <c:v>7.9185166666666668E-2</c:v>
                      </c:pt>
                      <c:pt idx="5">
                        <c:v>0.15216916666666666</c:v>
                      </c:pt>
                      <c:pt idx="6">
                        <c:v>0.25873999999999997</c:v>
                      </c:pt>
                      <c:pt idx="7">
                        <c:v>0.40428249999999999</c:v>
                      </c:pt>
                      <c:pt idx="8">
                        <c:v>0.5942641666666667</c:v>
                      </c:pt>
                      <c:pt idx="9">
                        <c:v>0.83298250000000007</c:v>
                      </c:pt>
                      <c:pt idx="10">
                        <c:v>1.1260499999999998</c:v>
                      </c:pt>
                      <c:pt idx="11">
                        <c:v>1.4761083333333334</c:v>
                      </c:pt>
                      <c:pt idx="12">
                        <c:v>1.8885333333333332</c:v>
                      </c:pt>
                      <c:pt idx="13">
                        <c:v>2.3626916666666666</c:v>
                      </c:pt>
                      <c:pt idx="14">
                        <c:v>2.9021333333333335</c:v>
                      </c:pt>
                      <c:pt idx="15">
                        <c:v>3.5097999999999998</c:v>
                      </c:pt>
                      <c:pt idx="16">
                        <c:v>4.1937249999999997</c:v>
                      </c:pt>
                      <c:pt idx="17">
                        <c:v>4.9775666666666663</c:v>
                      </c:pt>
                      <c:pt idx="18">
                        <c:v>5.8815416666666671</c:v>
                      </c:pt>
                      <c:pt idx="19">
                        <c:v>6.842483333333333</c:v>
                      </c:pt>
                      <c:pt idx="20">
                        <c:v>7.942358333333333</c:v>
                      </c:pt>
                      <c:pt idx="21">
                        <c:v>9.2302499999999981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'B1'!$H$48:$H$69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0</c:v>
                      </c:pt>
                      <c:pt idx="1">
                        <c:v>3.7334097487025403E-2</c:v>
                      </c:pt>
                      <c:pt idx="2">
                        <c:v>0.27658573867795683</c:v>
                      </c:pt>
                      <c:pt idx="3">
                        <c:v>0.90392785441136303</c:v>
                      </c:pt>
                      <c:pt idx="4">
                        <c:v>2.0897243572794322</c:v>
                      </c:pt>
                      <c:pt idx="5">
                        <c:v>3.9723437011745424</c:v>
                      </c:pt>
                      <c:pt idx="6">
                        <c:v>6.6649224474187383</c:v>
                      </c:pt>
                      <c:pt idx="7">
                        <c:v>10.304160183010108</c:v>
                      </c:pt>
                      <c:pt idx="8">
                        <c:v>14.903572026768645</c:v>
                      </c:pt>
                      <c:pt idx="9">
                        <c:v>20.474403892379133</c:v>
                      </c:pt>
                      <c:pt idx="10">
                        <c:v>27.14486586998088</c:v>
                      </c:pt>
                      <c:pt idx="11">
                        <c:v>34.864668369298009</c:v>
                      </c:pt>
                      <c:pt idx="12">
                        <c:v>43.134586260584541</c:v>
                      </c:pt>
                      <c:pt idx="13">
                        <c:v>52.722979076754989</c:v>
                      </c:pt>
                      <c:pt idx="14">
                        <c:v>63.513383201311115</c:v>
                      </c:pt>
                      <c:pt idx="15">
                        <c:v>74.887440234908496</c:v>
                      </c:pt>
                      <c:pt idx="16">
                        <c:v>86.947931821906593</c:v>
                      </c:pt>
                      <c:pt idx="17">
                        <c:v>97.309522917235739</c:v>
                      </c:pt>
                      <c:pt idx="18">
                        <c:v>106.05797612674134</c:v>
                      </c:pt>
                      <c:pt idx="19">
                        <c:v>116.17028836383503</c:v>
                      </c:pt>
                      <c:pt idx="20">
                        <c:v>118.84594818355642</c:v>
                      </c:pt>
                      <c:pt idx="21">
                        <c:v>95.62230215788037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52DA-4D40-B0AA-40578FE624E1}"/>
                  </c:ext>
                </c:extLst>
              </c15:ser>
            </c15:filteredScatterSeries>
          </c:ext>
        </c:extLst>
      </c:scatterChart>
      <c:valAx>
        <c:axId val="2049595216"/>
        <c:scaling>
          <c:orientation val="minMax"/>
          <c:max val="1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displacement at the middle of beam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9596176"/>
        <c:crosses val="autoZero"/>
        <c:crossBetween val="midCat"/>
        <c:majorUnit val="1"/>
      </c:valAx>
      <c:valAx>
        <c:axId val="2049596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 (kN)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95952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'concrete cover '!$D$6</c:f>
              <c:strCache>
                <c:ptCount val="1"/>
                <c:pt idx="0">
                  <c:v>Original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'concrete cover '!$B$7:$B$32</c:f>
              <c:numCache>
                <c:formatCode>0.00E+00</c:formatCode>
                <c:ptCount val="26"/>
                <c:pt idx="0" formatCode="General">
                  <c:v>0</c:v>
                </c:pt>
                <c:pt idx="1">
                  <c:v>3.1E-4</c:v>
                </c:pt>
                <c:pt idx="2">
                  <c:v>6.2E-4</c:v>
                </c:pt>
                <c:pt idx="3">
                  <c:v>9.3999999999999997E-4</c:v>
                </c:pt>
                <c:pt idx="4" formatCode="General">
                  <c:v>1.25E-3</c:v>
                </c:pt>
                <c:pt idx="5" formatCode="General">
                  <c:v>1.56E-3</c:v>
                </c:pt>
                <c:pt idx="6" formatCode="General">
                  <c:v>1.8699999999999999E-3</c:v>
                </c:pt>
                <c:pt idx="7" formatCode="General">
                  <c:v>2.1900000000000001E-3</c:v>
                </c:pt>
                <c:pt idx="8" formatCode="General">
                  <c:v>2.5000000000000001E-3</c:v>
                </c:pt>
                <c:pt idx="9" formatCode="General">
                  <c:v>2.81E-3</c:v>
                </c:pt>
                <c:pt idx="10" formatCode="General">
                  <c:v>3.1199999999999999E-3</c:v>
                </c:pt>
                <c:pt idx="11" formatCode="General">
                  <c:v>3.4299999999999999E-3</c:v>
                </c:pt>
                <c:pt idx="12" formatCode="General">
                  <c:v>3.7499999999999999E-3</c:v>
                </c:pt>
                <c:pt idx="13" formatCode="General">
                  <c:v>4.0600000000000002E-3</c:v>
                </c:pt>
                <c:pt idx="14" formatCode="General">
                  <c:v>4.3699999999999998E-3</c:v>
                </c:pt>
                <c:pt idx="15" formatCode="General">
                  <c:v>4.6800000000000001E-3</c:v>
                </c:pt>
                <c:pt idx="16" formatCode="General">
                  <c:v>4.9899999999999996E-3</c:v>
                </c:pt>
                <c:pt idx="17" formatCode="General">
                  <c:v>5.3099999999999996E-3</c:v>
                </c:pt>
                <c:pt idx="18" formatCode="General">
                  <c:v>5.62E-3</c:v>
                </c:pt>
                <c:pt idx="19" formatCode="General">
                  <c:v>5.9300000000000004E-3</c:v>
                </c:pt>
                <c:pt idx="20" formatCode="General">
                  <c:v>6.2399999999999999E-3</c:v>
                </c:pt>
                <c:pt idx="21" formatCode="General">
                  <c:v>6.5599999999999999E-3</c:v>
                </c:pt>
                <c:pt idx="22" formatCode="General">
                  <c:v>6.8700000000000002E-3</c:v>
                </c:pt>
                <c:pt idx="23" formatCode="General">
                  <c:v>7.1799999999999998E-3</c:v>
                </c:pt>
                <c:pt idx="24" formatCode="General">
                  <c:v>7.4900000000000001E-3</c:v>
                </c:pt>
                <c:pt idx="25" formatCode="General">
                  <c:v>7.7999999999999996E-3</c:v>
                </c:pt>
              </c:numCache>
            </c:numRef>
          </c:xVal>
          <c:yVal>
            <c:numRef>
              <c:f>'concrete cover '!$A$7:$A$32</c:f>
              <c:numCache>
                <c:formatCode>General</c:formatCode>
                <c:ptCount val="26"/>
                <c:pt idx="0">
                  <c:v>0.5</c:v>
                </c:pt>
                <c:pt idx="1">
                  <c:v>20.40615</c:v>
                </c:pt>
                <c:pt idx="2">
                  <c:v>26.90333</c:v>
                </c:pt>
                <c:pt idx="3">
                  <c:v>31.57123</c:v>
                </c:pt>
                <c:pt idx="4">
                  <c:v>34.208910000000003</c:v>
                </c:pt>
                <c:pt idx="5">
                  <c:v>35</c:v>
                </c:pt>
                <c:pt idx="6">
                  <c:v>33.915230000000001</c:v>
                </c:pt>
                <c:pt idx="7">
                  <c:v>31.152149999999999</c:v>
                </c:pt>
                <c:pt idx="8">
                  <c:v>27.531040000000001</c:v>
                </c:pt>
                <c:pt idx="9">
                  <c:v>23.733329999999999</c:v>
                </c:pt>
                <c:pt idx="10">
                  <c:v>20.176130000000001</c:v>
                </c:pt>
                <c:pt idx="11">
                  <c:v>17.047260000000001</c:v>
                </c:pt>
                <c:pt idx="12">
                  <c:v>14.389950000000001</c:v>
                </c:pt>
                <c:pt idx="13">
                  <c:v>12.174609999999999</c:v>
                </c:pt>
                <c:pt idx="14">
                  <c:v>10.34347</c:v>
                </c:pt>
                <c:pt idx="15">
                  <c:v>8.8336000000000006</c:v>
                </c:pt>
                <c:pt idx="16">
                  <c:v>7.5871000000000004</c:v>
                </c:pt>
                <c:pt idx="17">
                  <c:v>6.5545099999999996</c:v>
                </c:pt>
                <c:pt idx="18">
                  <c:v>5.6950900000000004</c:v>
                </c:pt>
                <c:pt idx="19">
                  <c:v>4.9759900000000004</c:v>
                </c:pt>
                <c:pt idx="20">
                  <c:v>4.3708799999999997</c:v>
                </c:pt>
                <c:pt idx="21">
                  <c:v>3.8587799999999999</c:v>
                </c:pt>
                <c:pt idx="22">
                  <c:v>3.42293</c:v>
                </c:pt>
                <c:pt idx="23">
                  <c:v>3.04996</c:v>
                </c:pt>
                <c:pt idx="24">
                  <c:v>2.7290899999999998</c:v>
                </c:pt>
                <c:pt idx="25">
                  <c:v>2.4516499999999999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459-49FC-91F1-533138B52212}"/>
            </c:ext>
          </c:extLst>
        </c:ser>
        <c:ser>
          <c:idx val="1"/>
          <c:order val="1"/>
          <c:tx>
            <c:strRef>
              <c:f>'concrete cover '!$E$6</c:f>
              <c:strCache>
                <c:ptCount val="1"/>
                <c:pt idx="0">
                  <c:v>5 % (×0.38)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'concrete cover '!$B$7:$B$32</c:f>
              <c:numCache>
                <c:formatCode>0.00E+00</c:formatCode>
                <c:ptCount val="26"/>
                <c:pt idx="0" formatCode="General">
                  <c:v>0</c:v>
                </c:pt>
                <c:pt idx="1">
                  <c:v>3.1E-4</c:v>
                </c:pt>
                <c:pt idx="2">
                  <c:v>6.2E-4</c:v>
                </c:pt>
                <c:pt idx="3">
                  <c:v>9.3999999999999997E-4</c:v>
                </c:pt>
                <c:pt idx="4" formatCode="General">
                  <c:v>1.25E-3</c:v>
                </c:pt>
                <c:pt idx="5" formatCode="General">
                  <c:v>1.56E-3</c:v>
                </c:pt>
                <c:pt idx="6" formatCode="General">
                  <c:v>1.8699999999999999E-3</c:v>
                </c:pt>
                <c:pt idx="7" formatCode="General">
                  <c:v>2.1900000000000001E-3</c:v>
                </c:pt>
                <c:pt idx="8" formatCode="General">
                  <c:v>2.5000000000000001E-3</c:v>
                </c:pt>
                <c:pt idx="9" formatCode="General">
                  <c:v>2.81E-3</c:v>
                </c:pt>
                <c:pt idx="10" formatCode="General">
                  <c:v>3.1199999999999999E-3</c:v>
                </c:pt>
                <c:pt idx="11" formatCode="General">
                  <c:v>3.4299999999999999E-3</c:v>
                </c:pt>
                <c:pt idx="12" formatCode="General">
                  <c:v>3.7499999999999999E-3</c:v>
                </c:pt>
                <c:pt idx="13" formatCode="General">
                  <c:v>4.0600000000000002E-3</c:v>
                </c:pt>
                <c:pt idx="14" formatCode="General">
                  <c:v>4.3699999999999998E-3</c:v>
                </c:pt>
                <c:pt idx="15" formatCode="General">
                  <c:v>4.6800000000000001E-3</c:v>
                </c:pt>
                <c:pt idx="16" formatCode="General">
                  <c:v>4.9899999999999996E-3</c:v>
                </c:pt>
                <c:pt idx="17" formatCode="General">
                  <c:v>5.3099999999999996E-3</c:v>
                </c:pt>
                <c:pt idx="18" formatCode="General">
                  <c:v>5.62E-3</c:v>
                </c:pt>
                <c:pt idx="19" formatCode="General">
                  <c:v>5.9300000000000004E-3</c:v>
                </c:pt>
                <c:pt idx="20" formatCode="General">
                  <c:v>6.2399999999999999E-3</c:v>
                </c:pt>
                <c:pt idx="21" formatCode="General">
                  <c:v>6.5599999999999999E-3</c:v>
                </c:pt>
                <c:pt idx="22" formatCode="General">
                  <c:v>6.8700000000000002E-3</c:v>
                </c:pt>
                <c:pt idx="23" formatCode="General">
                  <c:v>7.1799999999999998E-3</c:v>
                </c:pt>
                <c:pt idx="24" formatCode="General">
                  <c:v>7.4900000000000001E-3</c:v>
                </c:pt>
                <c:pt idx="25" formatCode="General">
                  <c:v>7.7999999999999996E-3</c:v>
                </c:pt>
              </c:numCache>
            </c:numRef>
          </c:xVal>
          <c:yVal>
            <c:numRef>
              <c:f>'concrete cover '!$E$7:$E$32</c:f>
              <c:numCache>
                <c:formatCode>General</c:formatCode>
                <c:ptCount val="26"/>
                <c:pt idx="0">
                  <c:v>0.19</c:v>
                </c:pt>
                <c:pt idx="1">
                  <c:v>7.7543370000000005</c:v>
                </c:pt>
                <c:pt idx="2">
                  <c:v>10.223265400000001</c:v>
                </c:pt>
                <c:pt idx="3">
                  <c:v>11.997067400000001</c:v>
                </c:pt>
                <c:pt idx="4">
                  <c:v>12.999385800000001</c:v>
                </c:pt>
                <c:pt idx="5">
                  <c:v>13.3</c:v>
                </c:pt>
                <c:pt idx="6">
                  <c:v>12.887787400000001</c:v>
                </c:pt>
                <c:pt idx="7">
                  <c:v>11.837816999999999</c:v>
                </c:pt>
                <c:pt idx="8">
                  <c:v>10.461795200000001</c:v>
                </c:pt>
                <c:pt idx="9">
                  <c:v>9.0186653999999997</c:v>
                </c:pt>
                <c:pt idx="10">
                  <c:v>7.6669293999999999</c:v>
                </c:pt>
                <c:pt idx="11">
                  <c:v>6.4779588000000006</c:v>
                </c:pt>
                <c:pt idx="12">
                  <c:v>5.4681810000000004</c:v>
                </c:pt>
                <c:pt idx="13">
                  <c:v>4.6263518000000001</c:v>
                </c:pt>
                <c:pt idx="14">
                  <c:v>3.9305186000000001</c:v>
                </c:pt>
                <c:pt idx="15">
                  <c:v>3.3567680000000002</c:v>
                </c:pt>
                <c:pt idx="16">
                  <c:v>2.8830980000000004</c:v>
                </c:pt>
                <c:pt idx="17">
                  <c:v>2.4907138</c:v>
                </c:pt>
                <c:pt idx="18">
                  <c:v>2.1641342000000003</c:v>
                </c:pt>
                <c:pt idx="19">
                  <c:v>1.8908762000000001</c:v>
                </c:pt>
                <c:pt idx="20">
                  <c:v>1.6609343999999999</c:v>
                </c:pt>
                <c:pt idx="21">
                  <c:v>1.4663363999999999</c:v>
                </c:pt>
                <c:pt idx="22">
                  <c:v>1.3007134</c:v>
                </c:pt>
                <c:pt idx="23">
                  <c:v>1.1589848</c:v>
                </c:pt>
                <c:pt idx="24">
                  <c:v>1.0370542</c:v>
                </c:pt>
                <c:pt idx="25">
                  <c:v>0.93162699999999998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459-49FC-91F1-533138B52212}"/>
            </c:ext>
          </c:extLst>
        </c:ser>
        <c:ser>
          <c:idx val="2"/>
          <c:order val="2"/>
          <c:tx>
            <c:strRef>
              <c:f>'concrete cover '!$F$6</c:f>
              <c:strCache>
                <c:ptCount val="1"/>
                <c:pt idx="0">
                  <c:v>10 % (×0.24)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'concrete cover '!$B$7:$B$32</c:f>
              <c:numCache>
                <c:formatCode>0.00E+00</c:formatCode>
                <c:ptCount val="26"/>
                <c:pt idx="0" formatCode="General">
                  <c:v>0</c:v>
                </c:pt>
                <c:pt idx="1">
                  <c:v>3.1E-4</c:v>
                </c:pt>
                <c:pt idx="2">
                  <c:v>6.2E-4</c:v>
                </c:pt>
                <c:pt idx="3">
                  <c:v>9.3999999999999997E-4</c:v>
                </c:pt>
                <c:pt idx="4" formatCode="General">
                  <c:v>1.25E-3</c:v>
                </c:pt>
                <c:pt idx="5" formatCode="General">
                  <c:v>1.56E-3</c:v>
                </c:pt>
                <c:pt idx="6" formatCode="General">
                  <c:v>1.8699999999999999E-3</c:v>
                </c:pt>
                <c:pt idx="7" formatCode="General">
                  <c:v>2.1900000000000001E-3</c:v>
                </c:pt>
                <c:pt idx="8" formatCode="General">
                  <c:v>2.5000000000000001E-3</c:v>
                </c:pt>
                <c:pt idx="9" formatCode="General">
                  <c:v>2.81E-3</c:v>
                </c:pt>
                <c:pt idx="10" formatCode="General">
                  <c:v>3.1199999999999999E-3</c:v>
                </c:pt>
                <c:pt idx="11" formatCode="General">
                  <c:v>3.4299999999999999E-3</c:v>
                </c:pt>
                <c:pt idx="12" formatCode="General">
                  <c:v>3.7499999999999999E-3</c:v>
                </c:pt>
                <c:pt idx="13" formatCode="General">
                  <c:v>4.0600000000000002E-3</c:v>
                </c:pt>
                <c:pt idx="14" formatCode="General">
                  <c:v>4.3699999999999998E-3</c:v>
                </c:pt>
                <c:pt idx="15" formatCode="General">
                  <c:v>4.6800000000000001E-3</c:v>
                </c:pt>
                <c:pt idx="16" formatCode="General">
                  <c:v>4.9899999999999996E-3</c:v>
                </c:pt>
                <c:pt idx="17" formatCode="General">
                  <c:v>5.3099999999999996E-3</c:v>
                </c:pt>
                <c:pt idx="18" formatCode="General">
                  <c:v>5.62E-3</c:v>
                </c:pt>
                <c:pt idx="19" formatCode="General">
                  <c:v>5.9300000000000004E-3</c:v>
                </c:pt>
                <c:pt idx="20" formatCode="General">
                  <c:v>6.2399999999999999E-3</c:v>
                </c:pt>
                <c:pt idx="21" formatCode="General">
                  <c:v>6.5599999999999999E-3</c:v>
                </c:pt>
                <c:pt idx="22" formatCode="General">
                  <c:v>6.8700000000000002E-3</c:v>
                </c:pt>
                <c:pt idx="23" formatCode="General">
                  <c:v>7.1799999999999998E-3</c:v>
                </c:pt>
                <c:pt idx="24" formatCode="General">
                  <c:v>7.4900000000000001E-3</c:v>
                </c:pt>
                <c:pt idx="25" formatCode="General">
                  <c:v>7.7999999999999996E-3</c:v>
                </c:pt>
              </c:numCache>
            </c:numRef>
          </c:xVal>
          <c:yVal>
            <c:numRef>
              <c:f>'concrete cover '!$F$7:$F$32</c:f>
              <c:numCache>
                <c:formatCode>General</c:formatCode>
                <c:ptCount val="26"/>
                <c:pt idx="0">
                  <c:v>0.12</c:v>
                </c:pt>
                <c:pt idx="1">
                  <c:v>4.8974760000000002</c:v>
                </c:pt>
                <c:pt idx="2">
                  <c:v>6.4567991999999998</c:v>
                </c:pt>
                <c:pt idx="3">
                  <c:v>7.5770951999999996</c:v>
                </c:pt>
                <c:pt idx="4">
                  <c:v>8.2101383999999999</c:v>
                </c:pt>
                <c:pt idx="5">
                  <c:v>8.4</c:v>
                </c:pt>
                <c:pt idx="6">
                  <c:v>8.1396552</c:v>
                </c:pt>
                <c:pt idx="7">
                  <c:v>7.4765159999999993</c:v>
                </c:pt>
                <c:pt idx="8">
                  <c:v>6.6074495999999998</c:v>
                </c:pt>
                <c:pt idx="9">
                  <c:v>5.6959991999999993</c:v>
                </c:pt>
                <c:pt idx="10">
                  <c:v>4.8422711999999999</c:v>
                </c:pt>
                <c:pt idx="11">
                  <c:v>4.0913424000000003</c:v>
                </c:pt>
                <c:pt idx="12">
                  <c:v>3.4535879999999999</c:v>
                </c:pt>
                <c:pt idx="13">
                  <c:v>2.9219063999999997</c:v>
                </c:pt>
                <c:pt idx="14">
                  <c:v>2.4824327999999998</c:v>
                </c:pt>
                <c:pt idx="15">
                  <c:v>2.1200640000000002</c:v>
                </c:pt>
                <c:pt idx="16">
                  <c:v>1.8209040000000001</c:v>
                </c:pt>
                <c:pt idx="17">
                  <c:v>1.5730823999999999</c:v>
                </c:pt>
                <c:pt idx="18">
                  <c:v>1.3668216</c:v>
                </c:pt>
                <c:pt idx="19">
                  <c:v>1.1942376000000001</c:v>
                </c:pt>
                <c:pt idx="20">
                  <c:v>1.0490111999999998</c:v>
                </c:pt>
                <c:pt idx="21">
                  <c:v>0.92610719999999991</c:v>
                </c:pt>
                <c:pt idx="22">
                  <c:v>0.82150319999999999</c:v>
                </c:pt>
                <c:pt idx="23">
                  <c:v>0.73199039999999993</c:v>
                </c:pt>
                <c:pt idx="24">
                  <c:v>0.65498159999999994</c:v>
                </c:pt>
                <c:pt idx="25">
                  <c:v>0.58839599999999992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C459-49FC-91F1-533138B52212}"/>
            </c:ext>
          </c:extLst>
        </c:ser>
        <c:ser>
          <c:idx val="3"/>
          <c:order val="3"/>
          <c:tx>
            <c:strRef>
              <c:f>'concrete cover '!$G$6</c:f>
              <c:strCache>
                <c:ptCount val="1"/>
                <c:pt idx="0">
                  <c:v>15 % (×0.17)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'concrete cover '!$B$7:$B$32</c:f>
              <c:numCache>
                <c:formatCode>0.00E+00</c:formatCode>
                <c:ptCount val="26"/>
                <c:pt idx="0" formatCode="General">
                  <c:v>0</c:v>
                </c:pt>
                <c:pt idx="1">
                  <c:v>3.1E-4</c:v>
                </c:pt>
                <c:pt idx="2">
                  <c:v>6.2E-4</c:v>
                </c:pt>
                <c:pt idx="3">
                  <c:v>9.3999999999999997E-4</c:v>
                </c:pt>
                <c:pt idx="4" formatCode="General">
                  <c:v>1.25E-3</c:v>
                </c:pt>
                <c:pt idx="5" formatCode="General">
                  <c:v>1.56E-3</c:v>
                </c:pt>
                <c:pt idx="6" formatCode="General">
                  <c:v>1.8699999999999999E-3</c:v>
                </c:pt>
                <c:pt idx="7" formatCode="General">
                  <c:v>2.1900000000000001E-3</c:v>
                </c:pt>
                <c:pt idx="8" formatCode="General">
                  <c:v>2.5000000000000001E-3</c:v>
                </c:pt>
                <c:pt idx="9" formatCode="General">
                  <c:v>2.81E-3</c:v>
                </c:pt>
                <c:pt idx="10" formatCode="General">
                  <c:v>3.1199999999999999E-3</c:v>
                </c:pt>
                <c:pt idx="11" formatCode="General">
                  <c:v>3.4299999999999999E-3</c:v>
                </c:pt>
                <c:pt idx="12" formatCode="General">
                  <c:v>3.7499999999999999E-3</c:v>
                </c:pt>
                <c:pt idx="13" formatCode="General">
                  <c:v>4.0600000000000002E-3</c:v>
                </c:pt>
                <c:pt idx="14" formatCode="General">
                  <c:v>4.3699999999999998E-3</c:v>
                </c:pt>
                <c:pt idx="15" formatCode="General">
                  <c:v>4.6800000000000001E-3</c:v>
                </c:pt>
                <c:pt idx="16" formatCode="General">
                  <c:v>4.9899999999999996E-3</c:v>
                </c:pt>
                <c:pt idx="17" formatCode="General">
                  <c:v>5.3099999999999996E-3</c:v>
                </c:pt>
                <c:pt idx="18" formatCode="General">
                  <c:v>5.62E-3</c:v>
                </c:pt>
                <c:pt idx="19" formatCode="General">
                  <c:v>5.9300000000000004E-3</c:v>
                </c:pt>
                <c:pt idx="20" formatCode="General">
                  <c:v>6.2399999999999999E-3</c:v>
                </c:pt>
                <c:pt idx="21" formatCode="General">
                  <c:v>6.5599999999999999E-3</c:v>
                </c:pt>
                <c:pt idx="22" formatCode="General">
                  <c:v>6.8700000000000002E-3</c:v>
                </c:pt>
                <c:pt idx="23" formatCode="General">
                  <c:v>7.1799999999999998E-3</c:v>
                </c:pt>
                <c:pt idx="24" formatCode="General">
                  <c:v>7.4900000000000001E-3</c:v>
                </c:pt>
                <c:pt idx="25" formatCode="General">
                  <c:v>7.7999999999999996E-3</c:v>
                </c:pt>
              </c:numCache>
            </c:numRef>
          </c:xVal>
          <c:yVal>
            <c:numRef>
              <c:f>'concrete cover '!$G$7:$G$32</c:f>
              <c:numCache>
                <c:formatCode>General</c:formatCode>
                <c:ptCount val="26"/>
                <c:pt idx="0">
                  <c:v>8.5000000000000006E-2</c:v>
                </c:pt>
                <c:pt idx="1">
                  <c:v>3.4690455000000004</c:v>
                </c:pt>
                <c:pt idx="2">
                  <c:v>4.5735661000000007</c:v>
                </c:pt>
                <c:pt idx="3">
                  <c:v>5.3671091000000004</c:v>
                </c:pt>
                <c:pt idx="4">
                  <c:v>5.8155147000000014</c:v>
                </c:pt>
                <c:pt idx="5">
                  <c:v>5.95</c:v>
                </c:pt>
                <c:pt idx="6">
                  <c:v>5.7655891000000006</c:v>
                </c:pt>
                <c:pt idx="7">
                  <c:v>5.2958655000000006</c:v>
                </c:pt>
                <c:pt idx="8">
                  <c:v>4.6802768000000006</c:v>
                </c:pt>
                <c:pt idx="9">
                  <c:v>4.0346660999999999</c:v>
                </c:pt>
                <c:pt idx="10">
                  <c:v>3.4299421000000003</c:v>
                </c:pt>
                <c:pt idx="11">
                  <c:v>2.8980342000000006</c:v>
                </c:pt>
                <c:pt idx="12">
                  <c:v>2.4462915000000005</c:v>
                </c:pt>
                <c:pt idx="13">
                  <c:v>2.0696837000000001</c:v>
                </c:pt>
                <c:pt idx="14">
                  <c:v>1.7583899000000001</c:v>
                </c:pt>
                <c:pt idx="15">
                  <c:v>1.5017120000000002</c:v>
                </c:pt>
                <c:pt idx="16">
                  <c:v>1.2898070000000001</c:v>
                </c:pt>
                <c:pt idx="17">
                  <c:v>1.1142666999999999</c:v>
                </c:pt>
                <c:pt idx="18">
                  <c:v>0.96816530000000012</c:v>
                </c:pt>
                <c:pt idx="19">
                  <c:v>0.84591830000000012</c:v>
                </c:pt>
                <c:pt idx="20">
                  <c:v>0.74304959999999998</c:v>
                </c:pt>
                <c:pt idx="21">
                  <c:v>0.65599260000000004</c:v>
                </c:pt>
                <c:pt idx="22">
                  <c:v>0.58189810000000008</c:v>
                </c:pt>
                <c:pt idx="23">
                  <c:v>0.51849319999999999</c:v>
                </c:pt>
                <c:pt idx="24">
                  <c:v>0.4639453</c:v>
                </c:pt>
                <c:pt idx="25">
                  <c:v>0.4167805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C459-49FC-91F1-533138B52212}"/>
            </c:ext>
          </c:extLst>
        </c:ser>
        <c:ser>
          <c:idx val="4"/>
          <c:order val="4"/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'concrete cover '!$N$42:$N$55</c:f>
              <c:numCache>
                <c:formatCode>0.00E+00</c:formatCode>
                <c:ptCount val="14"/>
              </c:numCache>
            </c:numRef>
          </c:xVal>
          <c:yVal>
            <c:numRef>
              <c:f>'concrete cover '!$M$42:$M$55</c:f>
              <c:numCache>
                <c:formatCode>General</c:formatCode>
                <c:ptCount val="14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C459-49FC-91F1-533138B522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2103584"/>
        <c:axId val="202104544"/>
      </c:scatterChart>
      <c:valAx>
        <c:axId val="2021035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inelastic strain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104544"/>
        <c:crosses val="autoZero"/>
        <c:crossBetween val="midCat"/>
      </c:valAx>
      <c:valAx>
        <c:axId val="202104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fc yield stress  (MPa)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1035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1"/>
          <c:order val="1"/>
          <c:tx>
            <c:strRef>
              <c:f>'concrete cover '!$L$6</c:f>
              <c:strCache>
                <c:ptCount val="1"/>
                <c:pt idx="0">
                  <c:v>5 % (×0.38)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'concrete cover '!$O$7:$O$26</c:f>
              <c:numCache>
                <c:formatCode>General</c:formatCode>
                <c:ptCount val="20"/>
                <c:pt idx="0">
                  <c:v>0.10220397721230932</c:v>
                </c:pt>
                <c:pt idx="1">
                  <c:v>5.0995941522843521E-2</c:v>
                </c:pt>
                <c:pt idx="2">
                  <c:v>3.3955829058487215E-2</c:v>
                </c:pt>
                <c:pt idx="3">
                  <c:v>2.5444913415521648E-2</c:v>
                </c:pt>
                <c:pt idx="4">
                  <c:v>2.0342471253519376E-2</c:v>
                </c:pt>
                <c:pt idx="5">
                  <c:v>1.6942627826405009E-2</c:v>
                </c:pt>
                <c:pt idx="6">
                  <c:v>1.4515696557099667E-2</c:v>
                </c:pt>
                <c:pt idx="7">
                  <c:v>1.2695982042743982E-2</c:v>
                </c:pt>
                <c:pt idx="8">
                  <c:v>1.1281464938351273E-2</c:v>
                </c:pt>
                <c:pt idx="9">
                  <c:v>1.0150086043608458E-2</c:v>
                </c:pt>
                <c:pt idx="10">
                  <c:v>9.2247818364553646E-3</c:v>
                </c:pt>
                <c:pt idx="11">
                  <c:v>8.4536763142090479E-3</c:v>
                </c:pt>
                <c:pt idx="12">
                  <c:v>7.8014997448571698E-3</c:v>
                </c:pt>
                <c:pt idx="13">
                  <c:v>7.2426040557024007E-3</c:v>
                </c:pt>
                <c:pt idx="14">
                  <c:v>6.7584692983361601E-3</c:v>
                </c:pt>
                <c:pt idx="15">
                  <c:v>6.3347695234692702E-3</c:v>
                </c:pt>
                <c:pt idx="16">
                  <c:v>5.9611152362302293E-3</c:v>
                </c:pt>
                <c:pt idx="17">
                  <c:v>5.6290670152429993E-3</c:v>
                </c:pt>
                <c:pt idx="18">
                  <c:v>5.3318087515580714E-3</c:v>
                </c:pt>
                <c:pt idx="19">
                  <c:v>5.0645001725324029E-3</c:v>
                </c:pt>
              </c:numCache>
            </c:numRef>
          </c:xVal>
          <c:yVal>
            <c:numRef>
              <c:f>'concrete cover '!$L$7:$L$26</c:f>
              <c:numCache>
                <c:formatCode>General</c:formatCode>
                <c:ptCount val="20"/>
                <c:pt idx="0">
                  <c:v>1.33</c:v>
                </c:pt>
                <c:pt idx="1">
                  <c:v>0.73786499999999999</c:v>
                </c:pt>
                <c:pt idx="2">
                  <c:v>0.52275459999999996</c:v>
                </c:pt>
                <c:pt idx="3">
                  <c:v>0.40935500000000002</c:v>
                </c:pt>
                <c:pt idx="4">
                  <c:v>0.33863320000000002</c:v>
                </c:pt>
                <c:pt idx="5">
                  <c:v>0.290016</c:v>
                </c:pt>
                <c:pt idx="6">
                  <c:v>0.25440239999999997</c:v>
                </c:pt>
                <c:pt idx="7">
                  <c:v>0.22710319999999998</c:v>
                </c:pt>
                <c:pt idx="8">
                  <c:v>0.20546980000000001</c:v>
                </c:pt>
                <c:pt idx="9">
                  <c:v>0.18786820000000001</c:v>
                </c:pt>
                <c:pt idx="10">
                  <c:v>0.1732496</c:v>
                </c:pt>
                <c:pt idx="11">
                  <c:v>0.16089580000000001</c:v>
                </c:pt>
                <c:pt idx="12">
                  <c:v>0.15031280000000002</c:v>
                </c:pt>
                <c:pt idx="13">
                  <c:v>0.14113580000000001</c:v>
                </c:pt>
                <c:pt idx="14">
                  <c:v>0.13309880000000002</c:v>
                </c:pt>
                <c:pt idx="15">
                  <c:v>0.12599280000000002</c:v>
                </c:pt>
                <c:pt idx="16">
                  <c:v>0.11966580000000002</c:v>
                </c:pt>
                <c:pt idx="17">
                  <c:v>0.11399240000000001</c:v>
                </c:pt>
                <c:pt idx="18">
                  <c:v>0.10886999999999999</c:v>
                </c:pt>
                <c:pt idx="19">
                  <c:v>0.10422640000000001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50F-46F6-9E6A-14EDE5B1E7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839952"/>
        <c:axId val="75836112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'concrete cover '!$D$6</c15:sqref>
                        </c15:formulaRef>
                      </c:ext>
                    </c:extLst>
                    <c:strCache>
                      <c:ptCount val="1"/>
                      <c:pt idx="0">
                        <c:v>Original</c:v>
                      </c:pt>
                    </c:strCache>
                  </c:strRef>
                </c:tx>
                <c:spPr>
                  <a:ln w="19050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'concrete cover '!$J$7:$J$25</c15:sqref>
                        </c15:formulaRef>
                      </c:ext>
                    </c:extLst>
                    <c:numCache>
                      <c:formatCode>General</c:formatCode>
                      <c:ptCount val="19"/>
                      <c:pt idx="0">
                        <c:v>0.32012762486072838</c:v>
                      </c:pt>
                      <c:pt idx="1">
                        <c:v>0.15973164726585909</c:v>
                      </c:pt>
                      <c:pt idx="2">
                        <c:v>0.10635788550664368</c:v>
                      </c:pt>
                      <c:pt idx="3">
                        <c:v>7.9699635167590918E-2</c:v>
                      </c:pt>
                      <c:pt idx="4">
                        <c:v>6.3717549784378463E-2</c:v>
                      </c:pt>
                      <c:pt idx="5">
                        <c:v>5.3068416248610369E-2</c:v>
                      </c:pt>
                      <c:pt idx="6">
                        <c:v>4.5466679367774196E-2</c:v>
                      </c:pt>
                      <c:pt idx="7">
                        <c:v>3.9766892517061329E-2</c:v>
                      </c:pt>
                      <c:pt idx="8">
                        <c:v>3.5336282150368319E-2</c:v>
                      </c:pt>
                      <c:pt idx="9">
                        <c:v>3.1792529272344779E-2</c:v>
                      </c:pt>
                      <c:pt idx="10">
                        <c:v>2.8894252256233873E-2</c:v>
                      </c:pt>
                      <c:pt idx="11">
                        <c:v>2.6478962889941244E-2</c:v>
                      </c:pt>
                      <c:pt idx="12">
                        <c:v>2.4436187825496003E-2</c:v>
                      </c:pt>
                      <c:pt idx="13">
                        <c:v>2.268559108362608E-2</c:v>
                      </c:pt>
                      <c:pt idx="14">
                        <c:v>2.1169163697769767E-2</c:v>
                      </c:pt>
                      <c:pt idx="15">
                        <c:v>1.9842033322986022E-2</c:v>
                      </c:pt>
                      <c:pt idx="16">
                        <c:v>1.8671657543534888E-2</c:v>
                      </c:pt>
                      <c:pt idx="17">
                        <c:v>1.7631602046447346E-2</c:v>
                      </c:pt>
                      <c:pt idx="18">
                        <c:v>1.6700517126669687E-2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'concrete cover '!$H$7:$H$26</c15:sqref>
                        </c15:formulaRef>
                      </c:ext>
                    </c:extLst>
                    <c:numCache>
                      <c:formatCode>General</c:formatCode>
                      <c:ptCount val="20"/>
                      <c:pt idx="0">
                        <c:v>3.5</c:v>
                      </c:pt>
                      <c:pt idx="1">
                        <c:v>1.9417500000000001</c:v>
                      </c:pt>
                      <c:pt idx="2">
                        <c:v>1.3756699999999999</c:v>
                      </c:pt>
                      <c:pt idx="3">
                        <c:v>1.07725</c:v>
                      </c:pt>
                      <c:pt idx="4">
                        <c:v>0.89114000000000004</c:v>
                      </c:pt>
                      <c:pt idx="5">
                        <c:v>0.76319999999999999</c:v>
                      </c:pt>
                      <c:pt idx="6">
                        <c:v>0.66947999999999996</c:v>
                      </c:pt>
                      <c:pt idx="7">
                        <c:v>0.59763999999999995</c:v>
                      </c:pt>
                      <c:pt idx="8">
                        <c:v>0.54071000000000002</c:v>
                      </c:pt>
                      <c:pt idx="9">
                        <c:v>0.49439</c:v>
                      </c:pt>
                      <c:pt idx="10">
                        <c:v>0.45591999999999999</c:v>
                      </c:pt>
                      <c:pt idx="11">
                        <c:v>0.42341000000000001</c:v>
                      </c:pt>
                      <c:pt idx="12">
                        <c:v>0.39556000000000002</c:v>
                      </c:pt>
                      <c:pt idx="13">
                        <c:v>0.37141000000000002</c:v>
                      </c:pt>
                      <c:pt idx="14">
                        <c:v>0.35026000000000002</c:v>
                      </c:pt>
                      <c:pt idx="15">
                        <c:v>0.33156000000000002</c:v>
                      </c:pt>
                      <c:pt idx="16">
                        <c:v>0.31491000000000002</c:v>
                      </c:pt>
                      <c:pt idx="17">
                        <c:v>0.29998000000000002</c:v>
                      </c:pt>
                      <c:pt idx="18">
                        <c:v>0.28649999999999998</c:v>
                      </c:pt>
                      <c:pt idx="19">
                        <c:v>0.27428000000000002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0-750F-46F6-9E6A-14EDE5B1E763}"/>
                  </c:ext>
                </c:extLst>
              </c15:ser>
            </c15:filteredScatterSeries>
            <c15:filteredScatte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'concrete cover '!$R$6</c15:sqref>
                        </c15:formulaRef>
                      </c:ext>
                    </c:extLst>
                    <c:strCache>
                      <c:ptCount val="1"/>
                      <c:pt idx="0">
                        <c:v>5 %</c:v>
                      </c:pt>
                    </c:strCache>
                  </c:strRef>
                </c:tx>
                <c:spPr>
                  <a:ln w="19050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'concrete cover '!$U$7:$U$32</c15:sqref>
                        </c15:formulaRef>
                      </c:ext>
                    </c:extLst>
                    <c:numCache>
                      <c:formatCode>General</c:formatCode>
                      <c:ptCount val="26"/>
                      <c:pt idx="0">
                        <c:v>4.7746928599678422E-3</c:v>
                      </c:pt>
                      <c:pt idx="1">
                        <c:v>8.8328546137118477E-2</c:v>
                      </c:pt>
                      <c:pt idx="2">
                        <c:v>0.1097833436496706</c:v>
                      </c:pt>
                      <c:pt idx="3">
                        <c:v>0.12450831383833387</c:v>
                      </c:pt>
                      <c:pt idx="4">
                        <c:v>0.13262087920107135</c:v>
                      </c:pt>
                      <c:pt idx="5">
                        <c:v>0.13502760509989717</c:v>
                      </c:pt>
                      <c:pt idx="6">
                        <c:v>0.13172440729637416</c:v>
                      </c:pt>
                      <c:pt idx="7">
                        <c:v>0.12320630977692387</c:v>
                      </c:pt>
                      <c:pt idx="8">
                        <c:v>0.11179339941709235</c:v>
                      </c:pt>
                      <c:pt idx="9">
                        <c:v>9.9472842873649978E-2</c:v>
                      </c:pt>
                      <c:pt idx="10">
                        <c:v>8.7544357381808949E-2</c:v>
                      </c:pt>
                      <c:pt idx="11">
                        <c:v>7.667562243688078E-2</c:v>
                      </c:pt>
                      <c:pt idx="12">
                        <c:v>6.7106152712155337E-2</c:v>
                      </c:pt>
                      <c:pt idx="13">
                        <c:v>5.8836525148978649E-2</c:v>
                      </c:pt>
                      <c:pt idx="14">
                        <c:v>5.1755895491328863E-2</c:v>
                      </c:pt>
                      <c:pt idx="15">
                        <c:v>4.5714157207811787E-2</c:v>
                      </c:pt>
                      <c:pt idx="16">
                        <c:v>4.0558511298735098E-2</c:v>
                      </c:pt>
                      <c:pt idx="17">
                        <c:v>3.614936597581847E-2</c:v>
                      </c:pt>
                      <c:pt idx="18">
                        <c:v>3.2365538368442193E-2</c:v>
                      </c:pt>
                      <c:pt idx="19">
                        <c:v>2.9104998137703363E-2</c:v>
                      </c:pt>
                      <c:pt idx="20">
                        <c:v>2.6282694777478702E-2</c:v>
                      </c:pt>
                      <c:pt idx="21">
                        <c:v>2.3828482468052758E-2</c:v>
                      </c:pt>
                      <c:pt idx="22">
                        <c:v>2.168446994247995E-2</c:v>
                      </c:pt>
                      <c:pt idx="23">
                        <c:v>1.9803126560509188E-2</c:v>
                      </c:pt>
                      <c:pt idx="24">
                        <c:v>1.8144976847335424E-2</c:v>
                      </c:pt>
                      <c:pt idx="25">
                        <c:v>1.6677452013876441E-2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'concrete cover '!$R$7:$R$32</c15:sqref>
                        </c15:formulaRef>
                      </c:ext>
                    </c:extLst>
                    <c:numCache>
                      <c:formatCode>General</c:formatCode>
                      <c:ptCount val="26"/>
                      <c:pt idx="0">
                        <c:v>9.9149452872901223E-2</c:v>
                      </c:pt>
                      <c:pt idx="1">
                        <c:v>1.1753062228536135</c:v>
                      </c:pt>
                      <c:pt idx="2">
                        <c:v>1.4131264055344139</c:v>
                      </c:pt>
                      <c:pt idx="3">
                        <c:v>1.5721886398825091</c:v>
                      </c:pt>
                      <c:pt idx="4">
                        <c:v>1.6585802010231898</c:v>
                      </c:pt>
                      <c:pt idx="5">
                        <c:v>1.6840527156480736</c:v>
                      </c:pt>
                      <c:pt idx="6">
                        <c:v>1.6490740724550963</c:v>
                      </c:pt>
                      <c:pt idx="7">
                        <c:v>1.5582447392608521</c:v>
                      </c:pt>
                      <c:pt idx="8">
                        <c:v>1.4350225668377954</c:v>
                      </c:pt>
                      <c:pt idx="9">
                        <c:v>1.2998186711827728</c:v>
                      </c:pt>
                      <c:pt idx="10">
                        <c:v>1.1664574398816479</c:v>
                      </c:pt>
                      <c:pt idx="11">
                        <c:v>1.0425095508839597</c:v>
                      </c:pt>
                      <c:pt idx="12">
                        <c:v>0.93114327086051074</c:v>
                      </c:pt>
                      <c:pt idx="13">
                        <c:v>0.83293994734836441</c:v>
                      </c:pt>
                      <c:pt idx="14">
                        <c:v>0.74717298077771732</c:v>
                      </c:pt>
                      <c:pt idx="15">
                        <c:v>0.6725668727148747</c:v>
                      </c:pt>
                      <c:pt idx="16">
                        <c:v>0.60770693337795489</c:v>
                      </c:pt>
                      <c:pt idx="17">
                        <c:v>0.55123545009709496</c:v>
                      </c:pt>
                      <c:pt idx="18">
                        <c:v>0.50193103204496836</c:v>
                      </c:pt>
                      <c:pt idx="19">
                        <c:v>0.4587365228747019</c:v>
                      </c:pt>
                      <c:pt idx="20">
                        <c:v>0.42074882132623681</c:v>
                      </c:pt>
                      <c:pt idx="21">
                        <c:v>0.38720741468288528</c:v>
                      </c:pt>
                      <c:pt idx="22">
                        <c:v>0.35747224762836011</c:v>
                      </c:pt>
                      <c:pt idx="23">
                        <c:v>0.33100895884283127</c:v>
                      </c:pt>
                      <c:pt idx="24">
                        <c:v>0.30736581069323715</c:v>
                      </c:pt>
                      <c:pt idx="25">
                        <c:v>0.28616463784455043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50F-46F6-9E6A-14EDE5B1E763}"/>
                  </c:ext>
                </c:extLst>
              </c15:ser>
            </c15:filteredScatterSeries>
          </c:ext>
        </c:extLst>
      </c:scatterChart>
      <c:valAx>
        <c:axId val="758399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836112"/>
        <c:crosses val="autoZero"/>
        <c:crossBetween val="midCat"/>
      </c:valAx>
      <c:valAx>
        <c:axId val="75836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8399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'rebar '!$BE$4:$BF$4</c:f>
              <c:strCache>
                <c:ptCount val="1"/>
                <c:pt idx="0">
                  <c:v>8 0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'rebar '!$BH$4:$BH$7</c:f>
              <c:numCache>
                <c:formatCode>General</c:formatCode>
                <c:ptCount val="4"/>
                <c:pt idx="0">
                  <c:v>0</c:v>
                </c:pt>
                <c:pt idx="1">
                  <c:v>2.1922999999999999E-3</c:v>
                </c:pt>
                <c:pt idx="2">
                  <c:v>0.20863300000000001</c:v>
                </c:pt>
                <c:pt idx="3">
                  <c:v>0.26474799999999998</c:v>
                </c:pt>
              </c:numCache>
            </c:numRef>
          </c:xVal>
          <c:yVal>
            <c:numRef>
              <c:f>'rebar '!$BI$4:$BI$7</c:f>
              <c:numCache>
                <c:formatCode>General</c:formatCode>
                <c:ptCount val="4"/>
                <c:pt idx="0">
                  <c:v>0</c:v>
                </c:pt>
                <c:pt idx="1">
                  <c:v>438.46</c:v>
                </c:pt>
                <c:pt idx="2">
                  <c:v>634.61500000000001</c:v>
                </c:pt>
                <c:pt idx="3">
                  <c:v>515.49027839361065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AA1-4983-B9EC-2B193A6ED28F}"/>
            </c:ext>
          </c:extLst>
        </c:ser>
        <c:ser>
          <c:idx val="1"/>
          <c:order val="1"/>
          <c:tx>
            <c:strRef>
              <c:f>'rebar '!$BE$8:$BF$8</c:f>
              <c:strCache>
                <c:ptCount val="1"/>
                <c:pt idx="0">
                  <c:v>8 5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'rebar '!$BH$8:$BH$11</c:f>
              <c:numCache>
                <c:formatCode>General</c:formatCode>
                <c:ptCount val="4"/>
                <c:pt idx="0">
                  <c:v>0</c:v>
                </c:pt>
                <c:pt idx="1">
                  <c:v>2.0385542857142861E-3</c:v>
                </c:pt>
                <c:pt idx="2">
                  <c:v>0.1940015948051948</c:v>
                </c:pt>
                <c:pt idx="3">
                  <c:v>0.22787071534258119</c:v>
                </c:pt>
              </c:numCache>
            </c:numRef>
          </c:xVal>
          <c:yVal>
            <c:numRef>
              <c:f>'rebar '!$BI$8:$BI$11</c:f>
              <c:numCache>
                <c:formatCode>General</c:formatCode>
                <c:ptCount val="4"/>
                <c:pt idx="0">
                  <c:v>0</c:v>
                </c:pt>
                <c:pt idx="1">
                  <c:v>392.42169999999999</c:v>
                </c:pt>
                <c:pt idx="2">
                  <c:v>567.98042499999997</c:v>
                </c:pt>
                <c:pt idx="3">
                  <c:v>496.08076260902789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AA1-4983-B9EC-2B193A6ED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27831168"/>
        <c:axId val="1927832128"/>
      </c:scatterChart>
      <c:valAx>
        <c:axId val="19278311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7832128"/>
        <c:crosses val="autoZero"/>
        <c:crossBetween val="midCat"/>
      </c:valAx>
      <c:valAx>
        <c:axId val="1927832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78311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'bond '!$L$16:$M$16</c:f>
              <c:strCache>
                <c:ptCount val="1"/>
                <c:pt idx="0">
                  <c:v>B1 0</c:v>
                </c:pt>
              </c:strCache>
              <c:extLst xmlns:c15="http://schemas.microsoft.com/office/drawing/2012/chart"/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'bond '!$N$16:$N$115</c:f>
              <c:numCache>
                <c:formatCode>General</c:formatCode>
                <c:ptCount val="100"/>
                <c:pt idx="0">
                  <c:v>0</c:v>
                </c:pt>
                <c:pt idx="1">
                  <c:v>0.2045166504158891</c:v>
                </c:pt>
                <c:pt idx="2">
                  <c:v>0.224968315457478</c:v>
                </c:pt>
                <c:pt idx="3">
                  <c:v>0.24541998049906691</c:v>
                </c:pt>
                <c:pt idx="4">
                  <c:v>0.26587164554065579</c:v>
                </c:pt>
                <c:pt idx="5">
                  <c:v>0.28632331058224469</c:v>
                </c:pt>
                <c:pt idx="6">
                  <c:v>0.3067749756238336</c:v>
                </c:pt>
                <c:pt idx="7">
                  <c:v>0.32722664066542251</c:v>
                </c:pt>
                <c:pt idx="8">
                  <c:v>0.34767830570701141</c:v>
                </c:pt>
                <c:pt idx="9">
                  <c:v>0.36812997074860032</c:v>
                </c:pt>
                <c:pt idx="10">
                  <c:v>0.38858163579018917</c:v>
                </c:pt>
                <c:pt idx="11">
                  <c:v>0.40903330083177808</c:v>
                </c:pt>
                <c:pt idx="12">
                  <c:v>0.42948496587336699</c:v>
                </c:pt>
                <c:pt idx="13">
                  <c:v>0.44993663091495589</c:v>
                </c:pt>
                <c:pt idx="14">
                  <c:v>0.47038829595654491</c:v>
                </c:pt>
                <c:pt idx="15">
                  <c:v>0.49083996099813382</c:v>
                </c:pt>
                <c:pt idx="16">
                  <c:v>0.51129162603972267</c:v>
                </c:pt>
                <c:pt idx="17">
                  <c:v>0.53174329108131158</c:v>
                </c:pt>
                <c:pt idx="18">
                  <c:v>0.55219495612290048</c:v>
                </c:pt>
                <c:pt idx="19">
                  <c:v>0.57264662116448939</c:v>
                </c:pt>
                <c:pt idx="20">
                  <c:v>0.5930982862060783</c:v>
                </c:pt>
                <c:pt idx="21">
                  <c:v>0.6135499512476672</c:v>
                </c:pt>
                <c:pt idx="22">
                  <c:v>0.63400161628925611</c:v>
                </c:pt>
                <c:pt idx="23">
                  <c:v>0.65445328133084502</c:v>
                </c:pt>
                <c:pt idx="24">
                  <c:v>0.67490494637243392</c:v>
                </c:pt>
                <c:pt idx="25">
                  <c:v>0.69535661141402283</c:v>
                </c:pt>
                <c:pt idx="26">
                  <c:v>0.71580827645561174</c:v>
                </c:pt>
                <c:pt idx="27">
                  <c:v>0.73625994149720064</c:v>
                </c:pt>
                <c:pt idx="28">
                  <c:v>0.75671160653878955</c:v>
                </c:pt>
                <c:pt idx="29">
                  <c:v>0.77716327158037846</c:v>
                </c:pt>
                <c:pt idx="30">
                  <c:v>0.79761493662196736</c:v>
                </c:pt>
                <c:pt idx="31">
                  <c:v>0.81806660166355627</c:v>
                </c:pt>
                <c:pt idx="32">
                  <c:v>0.83851826670514518</c:v>
                </c:pt>
                <c:pt idx="33">
                  <c:v>0.85896993174673408</c:v>
                </c:pt>
                <c:pt idx="34">
                  <c:v>0.87942159678832299</c:v>
                </c:pt>
                <c:pt idx="35">
                  <c:v>0.8998732618299119</c:v>
                </c:pt>
                <c:pt idx="36">
                  <c:v>0.9203249268715008</c:v>
                </c:pt>
                <c:pt idx="37">
                  <c:v>0.94077659191308971</c:v>
                </c:pt>
                <c:pt idx="38">
                  <c:v>0.96122825695467862</c:v>
                </c:pt>
                <c:pt idx="39">
                  <c:v>0.98167992199626752</c:v>
                </c:pt>
                <c:pt idx="40">
                  <c:v>1.002131587037856</c:v>
                </c:pt>
                <c:pt idx="41">
                  <c:v>1.0225832520794449</c:v>
                </c:pt>
                <c:pt idx="42">
                  <c:v>4.0903999999999998</c:v>
                </c:pt>
              </c:numCache>
              <c:extLst xmlns:c15="http://schemas.microsoft.com/office/drawing/2012/chart"/>
            </c:numRef>
          </c:xVal>
          <c:yVal>
            <c:numRef>
              <c:f>'bond '!$O$16:$O$115</c:f>
              <c:numCache>
                <c:formatCode>General</c:formatCode>
                <c:ptCount val="100"/>
                <c:pt idx="0">
                  <c:v>0</c:v>
                </c:pt>
                <c:pt idx="1">
                  <c:v>5.796986195450712</c:v>
                </c:pt>
                <c:pt idx="2">
                  <c:v>5.9085484788048399</c:v>
                </c:pt>
                <c:pt idx="3">
                  <c:v>6.0122705490717205</c:v>
                </c:pt>
                <c:pt idx="4">
                  <c:v>6.109292751847244</c:v>
                </c:pt>
                <c:pt idx="5">
                  <c:v>6.2005165825890742</c:v>
                </c:pt>
                <c:pt idx="6">
                  <c:v>6.2866678869890418</c:v>
                </c:pt>
                <c:pt idx="7">
                  <c:v>6.3683403044123992</c:v>
                </c:pt>
                <c:pt idx="8">
                  <c:v>6.446025963557422</c:v>
                </c:pt>
                <c:pt idx="9">
                  <c:v>6.5201376912715681</c:v>
                </c:pt>
                <c:pt idx="10">
                  <c:v>6.591025416212001</c:v>
                </c:pt>
                <c:pt idx="11">
                  <c:v>6.6589885066547536</c:v>
                </c:pt>
                <c:pt idx="12">
                  <c:v>6.7242852006610745</c:v>
                </c:pt>
                <c:pt idx="13">
                  <c:v>6.7871399180233531</c:v>
                </c:pt>
                <c:pt idx="14">
                  <c:v>6.8477490033214119</c:v>
                </c:pt>
                <c:pt idx="15">
                  <c:v>6.9062852895158056</c:v>
                </c:pt>
                <c:pt idx="16">
                  <c:v>6.9629017628089063</c:v>
                </c:pt>
                <c:pt idx="17">
                  <c:v>7.0177345342422379</c:v>
                </c:pt>
                <c:pt idx="18">
                  <c:v>7.0709052705061506</c:v>
                </c:pt>
                <c:pt idx="19">
                  <c:v>7.1225231985519057</c:v>
                </c:pt>
                <c:pt idx="20">
                  <c:v>7.1726867711287419</c:v>
                </c:pt>
                <c:pt idx="21">
                  <c:v>7.221485060196998</c:v>
                </c:pt>
                <c:pt idx="22">
                  <c:v>7.2689989301781477</c:v>
                </c:pt>
                <c:pt idx="23">
                  <c:v>7.3153020317398401</c:v>
                </c:pt>
                <c:pt idx="24">
                  <c:v>7.3604616482653888</c:v>
                </c:pt>
                <c:pt idx="25">
                  <c:v>7.4045394206065884</c:v>
                </c:pt>
                <c:pt idx="26">
                  <c:v>7.4475919706547797</c:v>
                </c:pt>
                <c:pt idx="27">
                  <c:v>7.4896714403178164</c:v>
                </c:pt>
                <c:pt idx="28">
                  <c:v>7.5308259593897464</c:v>
                </c:pt>
                <c:pt idx="29">
                  <c:v>7.571100053346373</c:v>
                </c:pt>
                <c:pt idx="30">
                  <c:v>7.6105350001449361</c:v>
                </c:pt>
                <c:pt idx="31">
                  <c:v>7.6491691435384777</c:v>
                </c:pt>
                <c:pt idx="32">
                  <c:v>7.6870381691506413</c:v>
                </c:pt>
                <c:pt idx="33">
                  <c:v>7.7241753485302835</c:v>
                </c:pt>
                <c:pt idx="34">
                  <c:v>7.7606117555677905</c:v>
                </c:pt>
                <c:pt idx="35">
                  <c:v>7.7963764589681368</c:v>
                </c:pt>
                <c:pt idx="36">
                  <c:v>7.8314966939095587</c:v>
                </c:pt>
                <c:pt idx="37">
                  <c:v>7.8659980155478921</c:v>
                </c:pt>
                <c:pt idx="38">
                  <c:v>7.89990443663664</c:v>
                </c:pt>
                <c:pt idx="39">
                  <c:v>7.9332385512070278</c:v>
                </c:pt>
                <c:pt idx="40">
                  <c:v>7.9660216459790636</c:v>
                </c:pt>
                <c:pt idx="41">
                  <c:v>7.9982738009445464</c:v>
                </c:pt>
                <c:pt idx="42">
                  <c:v>0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1-039C-4087-8028-AA9F09EDAA4B}"/>
            </c:ext>
          </c:extLst>
        </c:ser>
        <c:ser>
          <c:idx val="1"/>
          <c:order val="1"/>
          <c:tx>
            <c:strRef>
              <c:f>'bond '!$Q$16:$R$16</c:f>
              <c:strCache>
                <c:ptCount val="1"/>
                <c:pt idx="0">
                  <c:v>B1 5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'bond '!$T$16:$T$115</c:f>
              <c:numCache>
                <c:formatCode>General</c:formatCode>
                <c:ptCount val="100"/>
                <c:pt idx="0">
                  <c:v>0</c:v>
                </c:pt>
                <c:pt idx="1">
                  <c:v>5.9690987417658888E-2</c:v>
                </c:pt>
                <c:pt idx="2">
                  <c:v>6.5660086159424785E-2</c:v>
                </c:pt>
                <c:pt idx="3">
                  <c:v>7.1629184901190676E-2</c:v>
                </c:pt>
                <c:pt idx="4">
                  <c:v>7.7598283642956567E-2</c:v>
                </c:pt>
                <c:pt idx="5">
                  <c:v>8.3567382384722444E-2</c:v>
                </c:pt>
                <c:pt idx="6">
                  <c:v>8.9536481126488349E-2</c:v>
                </c:pt>
                <c:pt idx="7">
                  <c:v>9.5505579868254226E-2</c:v>
                </c:pt>
                <c:pt idx="8">
                  <c:v>0.1014746786100201</c:v>
                </c:pt>
                <c:pt idx="9">
                  <c:v>0.10744377735178599</c:v>
                </c:pt>
                <c:pt idx="10">
                  <c:v>0.1134128760935519</c:v>
                </c:pt>
                <c:pt idx="11">
                  <c:v>0.1193819748353178</c:v>
                </c:pt>
                <c:pt idx="12">
                  <c:v>0.12535107357708369</c:v>
                </c:pt>
                <c:pt idx="13">
                  <c:v>0.1313201723188496</c:v>
                </c:pt>
                <c:pt idx="14">
                  <c:v>0.13728927106061539</c:v>
                </c:pt>
                <c:pt idx="15">
                  <c:v>0.1432583698023813</c:v>
                </c:pt>
                <c:pt idx="16">
                  <c:v>0.1492274685441472</c:v>
                </c:pt>
                <c:pt idx="17">
                  <c:v>0.15519656728591311</c:v>
                </c:pt>
                <c:pt idx="18">
                  <c:v>0.16116566602767901</c:v>
                </c:pt>
                <c:pt idx="19">
                  <c:v>0.16713476476944489</c:v>
                </c:pt>
                <c:pt idx="20">
                  <c:v>0.17310386351121079</c:v>
                </c:pt>
                <c:pt idx="21">
                  <c:v>0.1790729622529767</c:v>
                </c:pt>
                <c:pt idx="22">
                  <c:v>0.1850420609947426</c:v>
                </c:pt>
                <c:pt idx="23">
                  <c:v>0.19101115973650851</c:v>
                </c:pt>
                <c:pt idx="24">
                  <c:v>0.1969802584782743</c:v>
                </c:pt>
                <c:pt idx="25">
                  <c:v>0.20294935722004021</c:v>
                </c:pt>
                <c:pt idx="26">
                  <c:v>0.20891845596180611</c:v>
                </c:pt>
                <c:pt idx="27">
                  <c:v>0.21488755470357199</c:v>
                </c:pt>
                <c:pt idx="28">
                  <c:v>0.22085665344533789</c:v>
                </c:pt>
                <c:pt idx="29">
                  <c:v>0.2268257521871038</c:v>
                </c:pt>
                <c:pt idx="30">
                  <c:v>0.2327948509288697</c:v>
                </c:pt>
                <c:pt idx="31">
                  <c:v>0.23876394967063561</c:v>
                </c:pt>
                <c:pt idx="32">
                  <c:v>0.24473304841240151</c:v>
                </c:pt>
                <c:pt idx="33">
                  <c:v>0.25070214715416728</c:v>
                </c:pt>
                <c:pt idx="34">
                  <c:v>0.25667124589593321</c:v>
                </c:pt>
                <c:pt idx="35">
                  <c:v>0.26264034463769909</c:v>
                </c:pt>
                <c:pt idx="36">
                  <c:v>0.26860944337946502</c:v>
                </c:pt>
                <c:pt idx="37">
                  <c:v>0.2745785421212309</c:v>
                </c:pt>
                <c:pt idx="38">
                  <c:v>0.28054764086299683</c:v>
                </c:pt>
                <c:pt idx="39">
                  <c:v>0.2865167396047627</c:v>
                </c:pt>
                <c:pt idx="40">
                  <c:v>0.29248583834652858</c:v>
                </c:pt>
                <c:pt idx="41">
                  <c:v>0.29845493708829451</c:v>
                </c:pt>
                <c:pt idx="42">
                  <c:v>1.194</c:v>
                </c:pt>
              </c:numCache>
            </c:numRef>
          </c:xVal>
          <c:yVal>
            <c:numRef>
              <c:f>'bond '!$U$16:$U$115</c:f>
              <c:numCache>
                <c:formatCode>General</c:formatCode>
                <c:ptCount val="100"/>
                <c:pt idx="0">
                  <c:v>0</c:v>
                </c:pt>
                <c:pt idx="1">
                  <c:v>4.7901415897501538</c:v>
                </c:pt>
                <c:pt idx="2">
                  <c:v>4.8823272730214855</c:v>
                </c:pt>
                <c:pt idx="3">
                  <c:v>4.9680344639322174</c:v>
                </c:pt>
                <c:pt idx="4">
                  <c:v>5.0482054481255094</c:v>
                </c:pt>
                <c:pt idx="5">
                  <c:v>5.1235851455889412</c:v>
                </c:pt>
                <c:pt idx="6">
                  <c:v>5.1947733341241102</c:v>
                </c:pt>
                <c:pt idx="7">
                  <c:v>5.2622605473491602</c:v>
                </c:pt>
                <c:pt idx="8">
                  <c:v>5.3264534390089269</c:v>
                </c:pt>
                <c:pt idx="9">
                  <c:v>5.3876931344717809</c:v>
                </c:pt>
                <c:pt idx="10">
                  <c:v>5.4462687853343636</c:v>
                </c:pt>
                <c:pt idx="11">
                  <c:v>5.5024277643488846</c:v>
                </c:pt>
                <c:pt idx="12">
                  <c:v>5.5563834577190576</c:v>
                </c:pt>
                <c:pt idx="13">
                  <c:v>5.6083213070769409</c:v>
                </c:pt>
                <c:pt idx="14">
                  <c:v>5.6584035550613816</c:v>
                </c:pt>
                <c:pt idx="15">
                  <c:v>5.7067730162875145</c:v>
                </c:pt>
                <c:pt idx="16">
                  <c:v>5.7535561056795679</c:v>
                </c:pt>
                <c:pt idx="17">
                  <c:v>5.7988652939488423</c:v>
                </c:pt>
                <c:pt idx="18">
                  <c:v>5.8428011162102926</c:v>
                </c:pt>
                <c:pt idx="19">
                  <c:v>5.8854538284252618</c:v>
                </c:pt>
                <c:pt idx="20">
                  <c:v>5.9269047836611595</c:v>
                </c:pt>
                <c:pt idx="21">
                  <c:v>5.9672275834908284</c:v>
                </c:pt>
                <c:pt idx="22">
                  <c:v>6.0064890474676265</c:v>
                </c:pt>
                <c:pt idx="23">
                  <c:v>6.0447500343057783</c:v>
                </c:pt>
                <c:pt idx="24">
                  <c:v>6.0820661413315218</c:v>
                </c:pt>
                <c:pt idx="25">
                  <c:v>6.1184883033578545</c:v>
                </c:pt>
                <c:pt idx="26">
                  <c:v>6.1540633079511862</c:v>
                </c:pt>
                <c:pt idx="27">
                  <c:v>6.1888342407965542</c:v>
                </c:pt>
                <c:pt idx="28">
                  <c:v>6.2228408723057553</c:v>
                </c:pt>
                <c:pt idx="29">
                  <c:v>6.2561199945852843</c:v>
                </c:pt>
                <c:pt idx="30">
                  <c:v>6.2887057162655644</c:v>
                </c:pt>
                <c:pt idx="31">
                  <c:v>6.3206297213975766</c:v>
                </c:pt>
                <c:pt idx="32">
                  <c:v>6.3519214975778437</c:v>
                </c:pt>
                <c:pt idx="33">
                  <c:v>6.3826085376146189</c:v>
                </c:pt>
                <c:pt idx="34">
                  <c:v>6.4127165183561292</c:v>
                </c:pt>
                <c:pt idx="35">
                  <c:v>6.4422694597341028</c:v>
                </c:pt>
                <c:pt idx="36">
                  <c:v>6.4712898666080614</c:v>
                </c:pt>
                <c:pt idx="37">
                  <c:v>6.4997988556083843</c:v>
                </c:pt>
                <c:pt idx="38">
                  <c:v>6.5278162688539521</c:v>
                </c:pt>
                <c:pt idx="39">
                  <c:v>6.5553607761509358</c:v>
                </c:pt>
                <c:pt idx="40">
                  <c:v>6.5824499670535284</c:v>
                </c:pt>
                <c:pt idx="41">
                  <c:v>6.6091004339772663</c:v>
                </c:pt>
                <c:pt idx="42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039C-4087-8028-AA9F09EDAA4B}"/>
            </c:ext>
          </c:extLst>
        </c:ser>
        <c:ser>
          <c:idx val="2"/>
          <c:order val="2"/>
          <c:tx>
            <c:strRef>
              <c:f>'bond '!$W$16:$X$16</c:f>
              <c:strCache>
                <c:ptCount val="1"/>
                <c:pt idx="0">
                  <c:v>B1 10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'bond '!$Y$16:$Y$58</c:f>
              <c:numCache>
                <c:formatCode>General</c:formatCode>
                <c:ptCount val="43"/>
                <c:pt idx="0">
                  <c:v>0</c:v>
                </c:pt>
                <c:pt idx="1">
                  <c:v>5.3306502185855413E-2</c:v>
                </c:pt>
                <c:pt idx="2">
                  <c:v>5.8637152404440951E-2</c:v>
                </c:pt>
                <c:pt idx="3">
                  <c:v>6.3967802623026496E-2</c:v>
                </c:pt>
                <c:pt idx="4">
                  <c:v>6.929845284161204E-2</c:v>
                </c:pt>
                <c:pt idx="5">
                  <c:v>7.4629103060197571E-2</c:v>
                </c:pt>
                <c:pt idx="6">
                  <c:v>7.9959753278783116E-2</c:v>
                </c:pt>
                <c:pt idx="7">
                  <c:v>8.5290403497368661E-2</c:v>
                </c:pt>
                <c:pt idx="8">
                  <c:v>9.0621053715954192E-2</c:v>
                </c:pt>
                <c:pt idx="9">
                  <c:v>9.5951703934539737E-2</c:v>
                </c:pt>
                <c:pt idx="10">
                  <c:v>0.1012823541531253</c:v>
                </c:pt>
                <c:pt idx="11">
                  <c:v>0.1066130043717108</c:v>
                </c:pt>
                <c:pt idx="12">
                  <c:v>0.1119436545902964</c:v>
                </c:pt>
                <c:pt idx="13">
                  <c:v>0.1172743048088819</c:v>
                </c:pt>
                <c:pt idx="14">
                  <c:v>0.1226049550274674</c:v>
                </c:pt>
                <c:pt idx="15">
                  <c:v>0.12793560524605299</c:v>
                </c:pt>
                <c:pt idx="16">
                  <c:v>0.13326625546463849</c:v>
                </c:pt>
                <c:pt idx="17">
                  <c:v>0.13859690568322411</c:v>
                </c:pt>
                <c:pt idx="18">
                  <c:v>0.14392755590180961</c:v>
                </c:pt>
                <c:pt idx="19">
                  <c:v>0.14925820612039509</c:v>
                </c:pt>
                <c:pt idx="20">
                  <c:v>0.1545888563389807</c:v>
                </c:pt>
                <c:pt idx="21">
                  <c:v>0.1599195065575662</c:v>
                </c:pt>
                <c:pt idx="22">
                  <c:v>0.16525015677615179</c:v>
                </c:pt>
                <c:pt idx="23">
                  <c:v>0.17058080699473729</c:v>
                </c:pt>
                <c:pt idx="24">
                  <c:v>0.17591145721332291</c:v>
                </c:pt>
                <c:pt idx="25">
                  <c:v>0.18124210743190841</c:v>
                </c:pt>
                <c:pt idx="26">
                  <c:v>0.18657275765049389</c:v>
                </c:pt>
                <c:pt idx="27">
                  <c:v>0.1919034078690795</c:v>
                </c:pt>
                <c:pt idx="28">
                  <c:v>0.197234058087665</c:v>
                </c:pt>
                <c:pt idx="29">
                  <c:v>0.20256470830625059</c:v>
                </c:pt>
                <c:pt idx="30">
                  <c:v>0.20789535852483609</c:v>
                </c:pt>
                <c:pt idx="31">
                  <c:v>0.2132260087434216</c:v>
                </c:pt>
                <c:pt idx="32">
                  <c:v>0.21855665896200721</c:v>
                </c:pt>
                <c:pt idx="33">
                  <c:v>0.22388730918059269</c:v>
                </c:pt>
                <c:pt idx="34">
                  <c:v>0.22921795939917819</c:v>
                </c:pt>
                <c:pt idx="35">
                  <c:v>0.2345486096177638</c:v>
                </c:pt>
                <c:pt idx="36">
                  <c:v>0.23987925983634931</c:v>
                </c:pt>
                <c:pt idx="37">
                  <c:v>0.24520991005493489</c:v>
                </c:pt>
                <c:pt idx="38">
                  <c:v>0.2505405602735204</c:v>
                </c:pt>
                <c:pt idx="39">
                  <c:v>0.25587121049210593</c:v>
                </c:pt>
                <c:pt idx="40">
                  <c:v>0.26120186071069151</c:v>
                </c:pt>
                <c:pt idx="41">
                  <c:v>0.26653251092927699</c:v>
                </c:pt>
                <c:pt idx="42">
                  <c:v>1.0660000000000001</c:v>
                </c:pt>
              </c:numCache>
            </c:numRef>
          </c:xVal>
          <c:yVal>
            <c:numRef>
              <c:f>'bond '!$Z$16:$Z$58</c:f>
              <c:numCache>
                <c:formatCode>General</c:formatCode>
                <c:ptCount val="43"/>
                <c:pt idx="0">
                  <c:v>0</c:v>
                </c:pt>
                <c:pt idx="1">
                  <c:v>3.647760084520721</c:v>
                </c:pt>
                <c:pt idx="2">
                  <c:v>3.717960776817788</c:v>
                </c:pt>
                <c:pt idx="3">
                  <c:v>3.7832280062102432</c:v>
                </c:pt>
                <c:pt idx="4">
                  <c:v>3.844279336447078</c:v>
                </c:pt>
                <c:pt idx="5">
                  <c:v>3.9016820345591179</c:v>
                </c:pt>
                <c:pt idx="6">
                  <c:v>3.9558928397644531</c:v>
                </c:pt>
                <c:pt idx="7">
                  <c:v>4.0072853003014535</c:v>
                </c:pt>
                <c:pt idx="8">
                  <c:v>4.0561690887071054</c:v>
                </c:pt>
                <c:pt idx="9">
                  <c:v>4.1028039767395601</c:v>
                </c:pt>
                <c:pt idx="10">
                  <c:v>4.1474101573999738</c:v>
                </c:pt>
                <c:pt idx="11">
                  <c:v>4.1901760085127977</c:v>
                </c:pt>
                <c:pt idx="12">
                  <c:v>4.2312640266685673</c:v>
                </c:pt>
                <c:pt idx="13">
                  <c:v>4.2708154282740916</c:v>
                </c:pt>
                <c:pt idx="14">
                  <c:v>4.308953763377092</c:v>
                </c:pt>
                <c:pt idx="15">
                  <c:v>4.3457877873124193</c:v>
                </c:pt>
                <c:pt idx="16">
                  <c:v>4.3814137668200086</c:v>
                </c:pt>
                <c:pt idx="17">
                  <c:v>4.4159173499258513</c:v>
                </c:pt>
                <c:pt idx="18">
                  <c:v>4.4493750955317131</c:v>
                </c:pt>
                <c:pt idx="19">
                  <c:v>4.4818557348195425</c:v>
                </c:pt>
                <c:pt idx="20">
                  <c:v>4.5134212192925514</c:v>
                </c:pt>
                <c:pt idx="21">
                  <c:v>4.5441275975819773</c:v>
                </c:pt>
                <c:pt idx="22">
                  <c:v>4.574025753715997</c:v>
                </c:pt>
                <c:pt idx="23">
                  <c:v>4.6031620324600784</c:v>
                </c:pt>
                <c:pt idx="24">
                  <c:v>4.6315787719588624</c:v>
                </c:pt>
                <c:pt idx="25">
                  <c:v>4.6593147597876747</c:v>
                </c:pt>
                <c:pt idx="26">
                  <c:v>4.6864056253353388</c:v>
                </c:pt>
                <c:pt idx="27">
                  <c:v>4.7128841789560267</c:v>
                </c:pt>
                <c:pt idx="28">
                  <c:v>4.7387807063767822</c:v>
                </c:pt>
                <c:pt idx="29">
                  <c:v>4.7641232253033436</c:v>
                </c:pt>
                <c:pt idx="30">
                  <c:v>4.788937709936735</c:v>
                </c:pt>
                <c:pt idx="31">
                  <c:v>4.8132482881266929</c:v>
                </c:pt>
                <c:pt idx="32">
                  <c:v>4.837077415092037</c:v>
                </c:pt>
                <c:pt idx="33">
                  <c:v>4.8604460269923129</c:v>
                </c:pt>
                <c:pt idx="34">
                  <c:v>4.8833736771080005</c:v>
                </c:pt>
                <c:pt idx="35">
                  <c:v>4.9058786569544059</c:v>
                </c:pt>
                <c:pt idx="36">
                  <c:v>4.9279781042980693</c:v>
                </c:pt>
                <c:pt idx="37">
                  <c:v>4.9496880997495492</c:v>
                </c:pt>
                <c:pt idx="38">
                  <c:v>4.9710237533609982</c:v>
                </c:pt>
                <c:pt idx="39">
                  <c:v>4.9919992824519799</c:v>
                </c:pt>
                <c:pt idx="40">
                  <c:v>5.0126280817150084</c:v>
                </c:pt>
                <c:pt idx="41">
                  <c:v>5.0329227865075064</c:v>
                </c:pt>
                <c:pt idx="42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039C-4087-8028-AA9F09EDAA4B}"/>
            </c:ext>
          </c:extLst>
        </c:ser>
        <c:ser>
          <c:idx val="3"/>
          <c:order val="3"/>
          <c:tx>
            <c:strRef>
              <c:f>'bond '!$AA$16:$AB$16</c:f>
              <c:strCache>
                <c:ptCount val="1"/>
                <c:pt idx="0">
                  <c:v>B1 15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'bond '!$AC$16:$AC$60</c:f>
              <c:numCache>
                <c:formatCode>General</c:formatCode>
                <c:ptCount val="45"/>
                <c:pt idx="0">
                  <c:v>0</c:v>
                </c:pt>
                <c:pt idx="1">
                  <c:v>5.1051384542384171E-2</c:v>
                </c:pt>
                <c:pt idx="2">
                  <c:v>5.615652299662259E-2</c:v>
                </c:pt>
                <c:pt idx="3">
                  <c:v>6.1261661450861003E-2</c:v>
                </c:pt>
                <c:pt idx="4">
                  <c:v>6.6366799905099416E-2</c:v>
                </c:pt>
                <c:pt idx="5">
                  <c:v>7.1471938359337836E-2</c:v>
                </c:pt>
                <c:pt idx="6">
                  <c:v>7.6577076813576256E-2</c:v>
                </c:pt>
                <c:pt idx="7">
                  <c:v>8.1682215267814676E-2</c:v>
                </c:pt>
                <c:pt idx="8">
                  <c:v>8.6787353722053096E-2</c:v>
                </c:pt>
                <c:pt idx="9">
                  <c:v>9.1892492176291501E-2</c:v>
                </c:pt>
                <c:pt idx="10">
                  <c:v>9.6997630630529935E-2</c:v>
                </c:pt>
                <c:pt idx="11">
                  <c:v>0.1021027690847683</c:v>
                </c:pt>
                <c:pt idx="12">
                  <c:v>0.1072079075390068</c:v>
                </c:pt>
                <c:pt idx="13">
                  <c:v>0.11231304599324519</c:v>
                </c:pt>
                <c:pt idx="14">
                  <c:v>0.1174181844474836</c:v>
                </c:pt>
                <c:pt idx="15">
                  <c:v>0.12252332290172201</c:v>
                </c:pt>
                <c:pt idx="16">
                  <c:v>0.1276284613559604</c:v>
                </c:pt>
                <c:pt idx="17">
                  <c:v>0.1327335998101988</c:v>
                </c:pt>
                <c:pt idx="18">
                  <c:v>0.13783873826443729</c:v>
                </c:pt>
                <c:pt idx="19">
                  <c:v>0.1429438767186757</c:v>
                </c:pt>
                <c:pt idx="20">
                  <c:v>0.14804901517291411</c:v>
                </c:pt>
                <c:pt idx="21">
                  <c:v>0.15315415362715251</c:v>
                </c:pt>
                <c:pt idx="22">
                  <c:v>0.15825929208139089</c:v>
                </c:pt>
                <c:pt idx="23">
                  <c:v>0.16336443053562941</c:v>
                </c:pt>
                <c:pt idx="24">
                  <c:v>0.16846956898986781</c:v>
                </c:pt>
                <c:pt idx="25">
                  <c:v>0.17357470744410619</c:v>
                </c:pt>
                <c:pt idx="26">
                  <c:v>0.1786798458983446</c:v>
                </c:pt>
                <c:pt idx="27">
                  <c:v>0.183784984352583</c:v>
                </c:pt>
                <c:pt idx="28">
                  <c:v>0.18889012280682141</c:v>
                </c:pt>
                <c:pt idx="29">
                  <c:v>0.19399526126105979</c:v>
                </c:pt>
                <c:pt idx="30">
                  <c:v>0.1991003997152983</c:v>
                </c:pt>
                <c:pt idx="31">
                  <c:v>0.20420553816953671</c:v>
                </c:pt>
                <c:pt idx="32">
                  <c:v>0.20931067662377509</c:v>
                </c:pt>
                <c:pt idx="33">
                  <c:v>0.21441581507801349</c:v>
                </c:pt>
                <c:pt idx="34">
                  <c:v>0.2195209535322519</c:v>
                </c:pt>
                <c:pt idx="35">
                  <c:v>0.22462609198649039</c:v>
                </c:pt>
                <c:pt idx="36">
                  <c:v>0.2297312304407288</c:v>
                </c:pt>
                <c:pt idx="37">
                  <c:v>0.2348363688949672</c:v>
                </c:pt>
                <c:pt idx="38">
                  <c:v>0.23994150734920561</c:v>
                </c:pt>
                <c:pt idx="39">
                  <c:v>0.24504664580344401</c:v>
                </c:pt>
                <c:pt idx="40">
                  <c:v>0.25015178425768247</c:v>
                </c:pt>
                <c:pt idx="41">
                  <c:v>0.25525692271192091</c:v>
                </c:pt>
                <c:pt idx="42">
                  <c:v>1.0212000000000001</c:v>
                </c:pt>
              </c:numCache>
            </c:numRef>
          </c:xVal>
          <c:yVal>
            <c:numRef>
              <c:f>'bond '!$AD$16:$AD$60</c:f>
              <c:numCache>
                <c:formatCode>General</c:formatCode>
                <c:ptCount val="45"/>
                <c:pt idx="0">
                  <c:v>0</c:v>
                </c:pt>
                <c:pt idx="1">
                  <c:v>2.7775518411939277</c:v>
                </c:pt>
                <c:pt idx="2">
                  <c:v>2.8310054833263227</c:v>
                </c:pt>
                <c:pt idx="3">
                  <c:v>2.8807025875678862</c:v>
                </c:pt>
                <c:pt idx="4">
                  <c:v>2.9271895359355278</c:v>
                </c:pt>
                <c:pt idx="5">
                  <c:v>2.970898268455294</c:v>
                </c:pt>
                <c:pt idx="6">
                  <c:v>3.0121765648130077</c:v>
                </c:pt>
                <c:pt idx="7">
                  <c:v>3.051308859722909</c:v>
                </c:pt>
                <c:pt idx="8">
                  <c:v>3.0885309503606195</c:v>
                </c:pt>
                <c:pt idx="9">
                  <c:v>3.1240406374335392</c:v>
                </c:pt>
                <c:pt idx="10">
                  <c:v>3.1580055847851241</c:v>
                </c:pt>
                <c:pt idx="11">
                  <c:v>3.1905692308984501</c:v>
                </c:pt>
                <c:pt idx="12">
                  <c:v>3.2218553072398892</c:v>
                </c:pt>
                <c:pt idx="13">
                  <c:v>3.2519713416845328</c:v>
                </c:pt>
                <c:pt idx="14">
                  <c:v>3.2810114102282211</c:v>
                </c:pt>
                <c:pt idx="15">
                  <c:v>3.3090583235749333</c:v>
                </c:pt>
                <c:pt idx="16">
                  <c:v>3.3361853831081385</c:v>
                </c:pt>
                <c:pt idx="17">
                  <c:v>3.3624578046936748</c:v>
                </c:pt>
                <c:pt idx="18">
                  <c:v>3.3879338833711379</c:v>
                </c:pt>
                <c:pt idx="19">
                  <c:v>3.4126659538381361</c:v>
                </c:pt>
                <c:pt idx="20">
                  <c:v>3.4367011884710901</c:v>
                </c:pt>
                <c:pt idx="21">
                  <c:v>3.4600822649613217</c:v>
                </c:pt>
                <c:pt idx="22">
                  <c:v>3.4828479284628076</c:v>
                </c:pt>
                <c:pt idx="23">
                  <c:v>3.5050334677515846</c:v>
                </c:pt>
                <c:pt idx="24">
                  <c:v>3.5266711208007822</c:v>
                </c:pt>
                <c:pt idx="25">
                  <c:v>3.5477904220366732</c:v>
                </c:pt>
                <c:pt idx="26">
                  <c:v>3.5684185011147793</c:v>
                </c:pt>
                <c:pt idx="27">
                  <c:v>3.5885803411637953</c:v>
                </c:pt>
                <c:pt idx="28">
                  <c:v>3.6082990029593667</c:v>
                </c:pt>
                <c:pt idx="29">
                  <c:v>3.6275958203141214</c:v>
                </c:pt>
                <c:pt idx="30">
                  <c:v>3.6464905710336755</c:v>
                </c:pt>
                <c:pt idx="31">
                  <c:v>3.6650016270372054</c:v>
                </c:pt>
                <c:pt idx="32">
                  <c:v>3.6831460866351651</c:v>
                </c:pt>
                <c:pt idx="33">
                  <c:v>3.7009398914649267</c:v>
                </c:pt>
                <c:pt idx="34">
                  <c:v>3.7183979301838979</c:v>
                </c:pt>
                <c:pt idx="35">
                  <c:v>3.7355341306905241</c:v>
                </c:pt>
                <c:pt idx="36">
                  <c:v>3.7523615423723493</c:v>
                </c:pt>
                <c:pt idx="37">
                  <c:v>3.7688924096556597</c:v>
                </c:pt>
                <c:pt idx="38">
                  <c:v>3.7851382379443761</c:v>
                </c:pt>
                <c:pt idx="39">
                  <c:v>3.8011098528797724</c:v>
                </c:pt>
                <c:pt idx="40">
                  <c:v>3.8168174537216659</c:v>
                </c:pt>
                <c:pt idx="41">
                  <c:v>3.8322706615414721</c:v>
                </c:pt>
                <c:pt idx="42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039C-4087-8028-AA9F09EDAA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9995424"/>
        <c:axId val="896912560"/>
        <c:extLst/>
      </c:scatterChart>
      <c:valAx>
        <c:axId val="889995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6912560"/>
        <c:crosses val="autoZero"/>
        <c:crossBetween val="midCat"/>
      </c:valAx>
      <c:valAx>
        <c:axId val="896912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99954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ndard"/>
        <c:varyColors val="0"/>
        <c:ser>
          <c:idx val="0"/>
          <c:order val="0"/>
          <c:tx>
            <c:strRef>
              <c:f>'B2'!$AE$17</c:f>
              <c:strCache>
                <c:ptCount val="1"/>
                <c:pt idx="0">
                  <c:v>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val>
            <c:numRef>
              <c:f>('B2'!$AF$17,'B2'!$AF$21,'B2'!$AF$25,'B2'!$AF$29,'B2'!$AF$33,'B2'!$AF$37,'B2'!$AF$41,'B2'!$AF$45,'B2'!$AF$49,'B2'!$AF$53)</c:f>
              <c:numCache>
                <c:formatCode>General</c:formatCode>
                <c:ptCount val="10"/>
                <c:pt idx="0">
                  <c:v>342.84</c:v>
                </c:pt>
                <c:pt idx="1">
                  <c:v>331.61</c:v>
                </c:pt>
                <c:pt idx="2">
                  <c:v>342.38</c:v>
                </c:pt>
                <c:pt idx="4">
                  <c:v>326.54899999999998</c:v>
                </c:pt>
                <c:pt idx="6">
                  <c:v>328.17</c:v>
                </c:pt>
                <c:pt idx="7">
                  <c:v>341.53</c:v>
                </c:pt>
                <c:pt idx="9">
                  <c:v>327.79599999999999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FC-406A-9CB3-2D9A4BC808E7}"/>
            </c:ext>
          </c:extLst>
        </c:ser>
        <c:ser>
          <c:idx val="2"/>
          <c:order val="2"/>
          <c:tx>
            <c:strRef>
              <c:f>'B2'!$AE$19</c:f>
              <c:strCache>
                <c:ptCount val="1"/>
                <c:pt idx="0">
                  <c:v>int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val>
            <c:numRef>
              <c:f>('B2'!$AF$19,'B2'!$AF$23,'B2'!$AF$27,'B2'!$AF$31,'B2'!$AF$35,'B2'!$AF$39,'B2'!$AF$43,'B2'!$AF$47,'B2'!$AF$51,'B2'!$AF$55)</c:f>
              <c:numCache>
                <c:formatCode>General</c:formatCode>
                <c:ptCount val="10"/>
                <c:pt idx="0">
                  <c:v>350.91</c:v>
                </c:pt>
                <c:pt idx="1">
                  <c:v>341.09500000000003</c:v>
                </c:pt>
                <c:pt idx="2">
                  <c:v>360.02</c:v>
                </c:pt>
                <c:pt idx="3">
                  <c:v>352.84</c:v>
                </c:pt>
                <c:pt idx="4">
                  <c:v>332.07799999999997</c:v>
                </c:pt>
                <c:pt idx="5">
                  <c:v>323.13</c:v>
                </c:pt>
                <c:pt idx="6">
                  <c:v>315.39999999999998</c:v>
                </c:pt>
                <c:pt idx="7">
                  <c:v>343.45</c:v>
                </c:pt>
                <c:pt idx="8">
                  <c:v>335.77</c:v>
                </c:pt>
                <c:pt idx="9">
                  <c:v>344.34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FC-406A-9CB3-2D9A4BC808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10705472"/>
        <c:axId val="610698272"/>
        <c:axId val="627351744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'B2'!$AE$18</c15:sqref>
                        </c15:formulaRef>
                      </c:ext>
                    </c:extLst>
                    <c:strCache>
                      <c:ptCount val="1"/>
                      <c:pt idx="0">
                        <c:v>B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  <a:sp3d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('B2'!$AF$18,'B2'!$AF$22,'B2'!$AF$26,'B2'!$AF$30,'B2'!$AF$34,'B2'!$AF$38,'B2'!$AF$42,'B2'!$AF$46,'B2'!$AF$50,'B2'!$AF$54)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352.42</c:v>
                      </c:pt>
                      <c:pt idx="1">
                        <c:v>243.65</c:v>
                      </c:pt>
                      <c:pt idx="2">
                        <c:v>238.00450000000001</c:v>
                      </c:pt>
                      <c:pt idx="4">
                        <c:v>244.24</c:v>
                      </c:pt>
                      <c:pt idx="6">
                        <c:v>251.77</c:v>
                      </c:pt>
                      <c:pt idx="7">
                        <c:v>265.42</c:v>
                      </c:pt>
                      <c:pt idx="9">
                        <c:v>253.35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1FC-406A-9CB3-2D9A4BC808E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'B2'!$AE$20</c15:sqref>
                        </c15:formulaRef>
                      </c:ext>
                    </c:extLst>
                    <c:strCache>
                      <c:ptCount val="1"/>
                      <c:pt idx="0">
                        <c:v>intt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  <a:sp3d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('B2'!$AF$20,'B2'!$AF$24,'B2'!$AF$28,'B2'!$AF$32,'B2'!$AF$36,'B2'!$AF$40,'B2'!$AF$44,'B2'!$AF$48,'B2'!$AF$52,'B2'!$AF$56)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352.08</c:v>
                      </c:pt>
                      <c:pt idx="1">
                        <c:v>249.2</c:v>
                      </c:pt>
                      <c:pt idx="2">
                        <c:v>243.78</c:v>
                      </c:pt>
                      <c:pt idx="3">
                        <c:v>253.92</c:v>
                      </c:pt>
                      <c:pt idx="4">
                        <c:v>238.67</c:v>
                      </c:pt>
                      <c:pt idx="5">
                        <c:v>222.03299999999999</c:v>
                      </c:pt>
                      <c:pt idx="6">
                        <c:v>243.71</c:v>
                      </c:pt>
                      <c:pt idx="7">
                        <c:v>255.59</c:v>
                      </c:pt>
                      <c:pt idx="8">
                        <c:v>255.48</c:v>
                      </c:pt>
                      <c:pt idx="9">
                        <c:v>260.56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B1FC-406A-9CB3-2D9A4BC808E7}"/>
                  </c:ext>
                </c:extLst>
              </c15:ser>
            </c15:filteredBarSeries>
          </c:ext>
        </c:extLst>
      </c:bar3DChart>
      <c:catAx>
        <c:axId val="6107054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0698272"/>
        <c:crosses val="autoZero"/>
        <c:auto val="1"/>
        <c:lblAlgn val="ctr"/>
        <c:lblOffset val="100"/>
        <c:noMultiLvlLbl val="0"/>
      </c:catAx>
      <c:valAx>
        <c:axId val="610698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0705472"/>
        <c:crosses val="autoZero"/>
        <c:crossBetween val="between"/>
      </c:valAx>
      <c:serAx>
        <c:axId val="6273517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0698272"/>
        <c:crosses val="autoZero"/>
      </c:ser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ndard"/>
        <c:varyColors val="0"/>
        <c:ser>
          <c:idx val="1"/>
          <c:order val="1"/>
          <c:tx>
            <c:strRef>
              <c:f>'B2'!$AE$18</c:f>
              <c:strCache>
                <c:ptCount val="1"/>
                <c:pt idx="0">
                  <c:v>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val>
            <c:numRef>
              <c:f>('B2'!$AF$18,'B2'!$AF$22,'B2'!$AF$26,'B2'!$AF$30,'B2'!$AF$34,'B2'!$AF$38,'B2'!$AF$42,'B2'!$AF$46,'B2'!$AF$50,'B2'!$AF$54)</c:f>
              <c:numCache>
                <c:formatCode>General</c:formatCode>
                <c:ptCount val="10"/>
                <c:pt idx="0">
                  <c:v>352.42</c:v>
                </c:pt>
                <c:pt idx="1">
                  <c:v>243.65</c:v>
                </c:pt>
                <c:pt idx="2">
                  <c:v>238.00450000000001</c:v>
                </c:pt>
                <c:pt idx="4">
                  <c:v>244.24</c:v>
                </c:pt>
                <c:pt idx="6">
                  <c:v>251.77</c:v>
                </c:pt>
                <c:pt idx="7">
                  <c:v>265.42</c:v>
                </c:pt>
                <c:pt idx="9">
                  <c:v>253.35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1C-4790-802E-CC66901052DA}"/>
            </c:ext>
          </c:extLst>
        </c:ser>
        <c:ser>
          <c:idx val="3"/>
          <c:order val="3"/>
          <c:tx>
            <c:strRef>
              <c:f>'B2'!$AE$20</c:f>
              <c:strCache>
                <c:ptCount val="1"/>
                <c:pt idx="0">
                  <c:v>intt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val>
            <c:numRef>
              <c:f>('B2'!$AF$20,'B2'!$AF$24,'B2'!$AF$28,'B2'!$AF$32,'B2'!$AF$36,'B2'!$AF$40,'B2'!$AF$44,'B2'!$AF$48,'B2'!$AF$52,'B2'!$AF$56)</c:f>
              <c:numCache>
                <c:formatCode>General</c:formatCode>
                <c:ptCount val="10"/>
                <c:pt idx="0">
                  <c:v>352.08</c:v>
                </c:pt>
                <c:pt idx="1">
                  <c:v>249.2</c:v>
                </c:pt>
                <c:pt idx="2">
                  <c:v>243.78</c:v>
                </c:pt>
                <c:pt idx="3">
                  <c:v>253.92</c:v>
                </c:pt>
                <c:pt idx="4">
                  <c:v>238.67</c:v>
                </c:pt>
                <c:pt idx="5">
                  <c:v>222.03299999999999</c:v>
                </c:pt>
                <c:pt idx="6">
                  <c:v>243.71</c:v>
                </c:pt>
                <c:pt idx="7">
                  <c:v>255.59</c:v>
                </c:pt>
                <c:pt idx="8">
                  <c:v>255.48</c:v>
                </c:pt>
                <c:pt idx="9">
                  <c:v>260.56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1C-4790-802E-CC66901052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10705472"/>
        <c:axId val="610698272"/>
        <c:axId val="627351744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'B2'!$AE$17</c15:sqref>
                        </c15:formulaRef>
                      </c:ext>
                    </c:extLst>
                    <c:strCache>
                      <c:ptCount val="1"/>
                      <c:pt idx="0">
                        <c:v>A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('B2'!$AF$17,'B2'!$AF$21,'B2'!$AF$25,'B2'!$AF$29,'B2'!$AF$33,'B2'!$AF$37,'B2'!$AF$41,'B2'!$AF$45,'B2'!$AF$49,'B2'!$AF$53)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342.84</c:v>
                      </c:pt>
                      <c:pt idx="1">
                        <c:v>331.61</c:v>
                      </c:pt>
                      <c:pt idx="2">
                        <c:v>342.38</c:v>
                      </c:pt>
                      <c:pt idx="4">
                        <c:v>326.54899999999998</c:v>
                      </c:pt>
                      <c:pt idx="6">
                        <c:v>328.17</c:v>
                      </c:pt>
                      <c:pt idx="7">
                        <c:v>341.53</c:v>
                      </c:pt>
                      <c:pt idx="9">
                        <c:v>327.79599999999999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A71C-4790-802E-CC66901052D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'B2'!$AE$19</c15:sqref>
                        </c15:formulaRef>
                      </c:ext>
                    </c:extLst>
                    <c:strCache>
                      <c:ptCount val="1"/>
                      <c:pt idx="0">
                        <c:v>int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  <a:sp3d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('B2'!$AF$19,'B2'!$AF$23,'B2'!$AF$27,'B2'!$AF$31,'B2'!$AF$35,'B2'!$AF$39,'B2'!$AF$43,'B2'!$AF$47,'B2'!$AF$51,'B2'!$AF$55)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350.91</c:v>
                      </c:pt>
                      <c:pt idx="1">
                        <c:v>341.09500000000003</c:v>
                      </c:pt>
                      <c:pt idx="2">
                        <c:v>360.02</c:v>
                      </c:pt>
                      <c:pt idx="3">
                        <c:v>352.84</c:v>
                      </c:pt>
                      <c:pt idx="4">
                        <c:v>332.07799999999997</c:v>
                      </c:pt>
                      <c:pt idx="5">
                        <c:v>323.13</c:v>
                      </c:pt>
                      <c:pt idx="6">
                        <c:v>315.39999999999998</c:v>
                      </c:pt>
                      <c:pt idx="7">
                        <c:v>343.45</c:v>
                      </c:pt>
                      <c:pt idx="8">
                        <c:v>335.77</c:v>
                      </c:pt>
                      <c:pt idx="9">
                        <c:v>344.34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A71C-4790-802E-CC66901052DA}"/>
                  </c:ext>
                </c:extLst>
              </c15:ser>
            </c15:filteredBarSeries>
          </c:ext>
        </c:extLst>
      </c:bar3DChart>
      <c:catAx>
        <c:axId val="6107054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0698272"/>
        <c:crosses val="autoZero"/>
        <c:auto val="1"/>
        <c:lblAlgn val="ctr"/>
        <c:lblOffset val="100"/>
        <c:noMultiLvlLbl val="0"/>
      </c:catAx>
      <c:valAx>
        <c:axId val="610698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0705472"/>
        <c:crosses val="autoZero"/>
        <c:crossBetween val="between"/>
      </c:valAx>
      <c:serAx>
        <c:axId val="6273517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0698272"/>
        <c:crosses val="autoZero"/>
      </c:ser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ndard"/>
        <c:varyColors val="0"/>
        <c:ser>
          <c:idx val="0"/>
          <c:order val="0"/>
          <c:tx>
            <c:strRef>
              <c:f>'B2'!$AE$17</c:f>
              <c:strCache>
                <c:ptCount val="1"/>
                <c:pt idx="0">
                  <c:v>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numRef>
              <c:f>'B2'!$AI$51:$AI$58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('B2'!$AJ$17,'B2'!$AJ$21,'B2'!$AJ$25,'B2'!$AJ$29,'B2'!$AJ$33,'B2'!$AJ$37,'B2'!$AJ$41,'B2'!$AJ$45)</c:f>
              <c:numCache>
                <c:formatCode>General</c:formatCode>
                <c:ptCount val="8"/>
                <c:pt idx="0">
                  <c:v>354.87</c:v>
                </c:pt>
                <c:pt idx="2">
                  <c:v>382.8</c:v>
                </c:pt>
                <c:pt idx="3">
                  <c:v>362.85</c:v>
                </c:pt>
                <c:pt idx="4">
                  <c:v>378.56</c:v>
                </c:pt>
                <c:pt idx="6">
                  <c:v>370.24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B4-408D-BBC1-BFD87DEF4E4E}"/>
            </c:ext>
          </c:extLst>
        </c:ser>
        <c:ser>
          <c:idx val="2"/>
          <c:order val="2"/>
          <c:tx>
            <c:strRef>
              <c:f>'B2'!$AE$19</c:f>
              <c:strCache>
                <c:ptCount val="1"/>
                <c:pt idx="0">
                  <c:v>int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numRef>
              <c:f>'B2'!$AI$51:$AI$58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('B2'!$AJ$19,'B2'!$AJ$23,'B2'!$AJ$27,'B2'!$AJ$31,'B2'!$AJ$35,'B2'!$AJ$39,'B2'!$AJ$43,'B2'!$AJ$47)</c:f>
              <c:numCache>
                <c:formatCode>General</c:formatCode>
                <c:ptCount val="8"/>
                <c:pt idx="0">
                  <c:v>383.62</c:v>
                </c:pt>
                <c:pt idx="1">
                  <c:v>385.87</c:v>
                </c:pt>
                <c:pt idx="2">
                  <c:v>384.13</c:v>
                </c:pt>
                <c:pt idx="3">
                  <c:v>369.85</c:v>
                </c:pt>
                <c:pt idx="4">
                  <c:v>382.98</c:v>
                </c:pt>
                <c:pt idx="5">
                  <c:v>378.94</c:v>
                </c:pt>
                <c:pt idx="6">
                  <c:v>387</c:v>
                </c:pt>
                <c:pt idx="7">
                  <c:v>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B4-408D-BBC1-BFD87DEF4E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10705472"/>
        <c:axId val="610698272"/>
        <c:axId val="627351744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'B2'!$AE$18</c15:sqref>
                        </c15:formulaRef>
                      </c:ext>
                    </c:extLst>
                    <c:strCache>
                      <c:ptCount val="1"/>
                      <c:pt idx="0">
                        <c:v>B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'B2'!$AI$51:$AI$58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('B2'!$AJ$18,'B2'!$AJ$22,'B2'!$AJ$26,'B2'!$AJ$30,'B2'!$AJ$34,'B2'!$AJ$38,'B2'!$AJ$42,'B2'!$AJ$46)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311.20999999999998</c:v>
                      </c:pt>
                      <c:pt idx="2">
                        <c:v>322.94</c:v>
                      </c:pt>
                      <c:pt idx="3">
                        <c:v>309.17</c:v>
                      </c:pt>
                      <c:pt idx="4">
                        <c:v>323.68</c:v>
                      </c:pt>
                      <c:pt idx="6">
                        <c:v>314.02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CAB4-408D-BBC1-BFD87DEF4E4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'B2'!$AE$20</c15:sqref>
                        </c15:formulaRef>
                      </c:ext>
                    </c:extLst>
                    <c:strCache>
                      <c:ptCount val="1"/>
                      <c:pt idx="0">
                        <c:v>intt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'B2'!$AI$51:$AI$58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('B2'!$AJ$20,'B2'!$AJ$24,'B2'!$AJ$28,'B2'!$AJ$32,'B2'!$AJ$36,'B2'!$AJ$40,'B2'!$AJ$44,'B2'!$AJ$48)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325.55</c:v>
                      </c:pt>
                      <c:pt idx="1">
                        <c:v>320.58999999999997</c:v>
                      </c:pt>
                      <c:pt idx="2">
                        <c:v>326.08</c:v>
                      </c:pt>
                      <c:pt idx="3">
                        <c:v>319.26</c:v>
                      </c:pt>
                      <c:pt idx="4">
                        <c:v>326.99</c:v>
                      </c:pt>
                      <c:pt idx="5">
                        <c:v>320.59800000000001</c:v>
                      </c:pt>
                      <c:pt idx="6">
                        <c:v>325.55</c:v>
                      </c:pt>
                      <c:pt idx="7">
                        <c:v>328.74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AB4-408D-BBC1-BFD87DEF4E4E}"/>
                  </c:ext>
                </c:extLst>
              </c15:ser>
            </c15:filteredBarSeries>
          </c:ext>
        </c:extLst>
      </c:bar3DChart>
      <c:catAx>
        <c:axId val="610705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0698272"/>
        <c:crosses val="autoZero"/>
        <c:auto val="1"/>
        <c:lblAlgn val="ctr"/>
        <c:lblOffset val="100"/>
        <c:noMultiLvlLbl val="0"/>
      </c:catAx>
      <c:valAx>
        <c:axId val="610698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0705472"/>
        <c:crosses val="autoZero"/>
        <c:crossBetween val="between"/>
      </c:valAx>
      <c:serAx>
        <c:axId val="6273517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0698272"/>
        <c:crosses val="autoZero"/>
      </c:ser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ndard"/>
        <c:varyColors val="0"/>
        <c:ser>
          <c:idx val="1"/>
          <c:order val="1"/>
          <c:tx>
            <c:strRef>
              <c:f>'B2'!$AE$18</c:f>
              <c:strCache>
                <c:ptCount val="1"/>
                <c:pt idx="0">
                  <c:v>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numRef>
              <c:f>'B2'!$AI$51:$AI$58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('B2'!$AJ$18,'B2'!$AJ$22,'B2'!$AJ$26,'B2'!$AJ$30,'B2'!$AJ$34,'B2'!$AJ$38,'B2'!$AJ$42,'B2'!$AJ$46)</c:f>
              <c:numCache>
                <c:formatCode>General</c:formatCode>
                <c:ptCount val="8"/>
                <c:pt idx="0">
                  <c:v>311.20999999999998</c:v>
                </c:pt>
                <c:pt idx="2">
                  <c:v>322.94</c:v>
                </c:pt>
                <c:pt idx="3">
                  <c:v>309.17</c:v>
                </c:pt>
                <c:pt idx="4">
                  <c:v>323.68</c:v>
                </c:pt>
                <c:pt idx="6">
                  <c:v>314.02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042D-4D2F-9A15-EC049422FD34}"/>
            </c:ext>
          </c:extLst>
        </c:ser>
        <c:ser>
          <c:idx val="3"/>
          <c:order val="3"/>
          <c:tx>
            <c:strRef>
              <c:f>'B2'!$AE$20</c:f>
              <c:strCache>
                <c:ptCount val="1"/>
                <c:pt idx="0">
                  <c:v>intt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numRef>
              <c:f>'B2'!$AI$51:$AI$58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('B2'!$AJ$20,'B2'!$AJ$24,'B2'!$AJ$28,'B2'!$AJ$32,'B2'!$AJ$36,'B2'!$AJ$40,'B2'!$AJ$44,'B2'!$AJ$48)</c:f>
              <c:numCache>
                <c:formatCode>General</c:formatCode>
                <c:ptCount val="8"/>
                <c:pt idx="0">
                  <c:v>325.55</c:v>
                </c:pt>
                <c:pt idx="1">
                  <c:v>320.58999999999997</c:v>
                </c:pt>
                <c:pt idx="2">
                  <c:v>326.08</c:v>
                </c:pt>
                <c:pt idx="3">
                  <c:v>319.26</c:v>
                </c:pt>
                <c:pt idx="4">
                  <c:v>326.99</c:v>
                </c:pt>
                <c:pt idx="5">
                  <c:v>320.59800000000001</c:v>
                </c:pt>
                <c:pt idx="6">
                  <c:v>325.55</c:v>
                </c:pt>
                <c:pt idx="7">
                  <c:v>328.74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042D-4D2F-9A15-EC049422FD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10705472"/>
        <c:axId val="610698272"/>
        <c:axId val="627351744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'B2'!$AE$17</c15:sqref>
                        </c15:formulaRef>
                      </c:ext>
                    </c:extLst>
                    <c:strCache>
                      <c:ptCount val="1"/>
                      <c:pt idx="0">
                        <c:v>A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'B2'!$AI$51:$AI$58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('B2'!$AJ$17,'B2'!$AJ$21,'B2'!$AJ$25,'B2'!$AJ$29,'B2'!$AJ$33,'B2'!$AJ$37,'B2'!$AJ$41,'B2'!$AJ$45)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354.87</c:v>
                      </c:pt>
                      <c:pt idx="2">
                        <c:v>382.8</c:v>
                      </c:pt>
                      <c:pt idx="3">
                        <c:v>362.85</c:v>
                      </c:pt>
                      <c:pt idx="4">
                        <c:v>378.56</c:v>
                      </c:pt>
                      <c:pt idx="6">
                        <c:v>370.24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042D-4D2F-9A15-EC049422FD3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'B2'!$AE$19</c15:sqref>
                        </c15:formulaRef>
                      </c:ext>
                    </c:extLst>
                    <c:strCache>
                      <c:ptCount val="1"/>
                      <c:pt idx="0">
                        <c:v>int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'B2'!$AI$51:$AI$58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('B2'!$AJ$19,'B2'!$AJ$23,'B2'!$AJ$27,'B2'!$AJ$31,'B2'!$AJ$35,'B2'!$AJ$39,'B2'!$AJ$43,'B2'!$AJ$47)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383.62</c:v>
                      </c:pt>
                      <c:pt idx="1">
                        <c:v>385.87</c:v>
                      </c:pt>
                      <c:pt idx="2">
                        <c:v>384.13</c:v>
                      </c:pt>
                      <c:pt idx="3">
                        <c:v>369.85</c:v>
                      </c:pt>
                      <c:pt idx="4">
                        <c:v>382.98</c:v>
                      </c:pt>
                      <c:pt idx="5">
                        <c:v>378.94</c:v>
                      </c:pt>
                      <c:pt idx="6">
                        <c:v>387</c:v>
                      </c:pt>
                      <c:pt idx="7">
                        <c:v>387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042D-4D2F-9A15-EC049422FD34}"/>
                  </c:ext>
                </c:extLst>
              </c15:ser>
            </c15:filteredBarSeries>
          </c:ext>
        </c:extLst>
      </c:bar3DChart>
      <c:catAx>
        <c:axId val="610705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0698272"/>
        <c:crosses val="autoZero"/>
        <c:auto val="1"/>
        <c:lblAlgn val="ctr"/>
        <c:lblOffset val="100"/>
        <c:noMultiLvlLbl val="0"/>
      </c:catAx>
      <c:valAx>
        <c:axId val="610698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0705472"/>
        <c:crosses val="autoZero"/>
        <c:crossBetween val="between"/>
      </c:valAx>
      <c:serAx>
        <c:axId val="6273517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0698272"/>
        <c:crosses val="autoZero"/>
      </c:ser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3"/>
          <c:order val="3"/>
          <c:tx>
            <c:strRef>
              <c:f>'B3-B4'!$Q$3</c:f>
              <c:strCache>
                <c:ptCount val="1"/>
                <c:pt idx="0">
                  <c:v>B3-L-25-C</c:v>
                </c:pt>
              </c:strCache>
              <c:extLst xmlns:c15="http://schemas.microsoft.com/office/drawing/2012/chart"/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'B3-B4'!$Q$4:$Q$30</c:f>
              <c:numCache>
                <c:formatCode>General</c:formatCode>
                <c:ptCount val="27"/>
                <c:pt idx="0">
                  <c:v>0</c:v>
                </c:pt>
                <c:pt idx="1">
                  <c:v>0.51978000000000013</c:v>
                </c:pt>
                <c:pt idx="2">
                  <c:v>1.2757700000000001</c:v>
                </c:pt>
                <c:pt idx="3">
                  <c:v>2.16201</c:v>
                </c:pt>
                <c:pt idx="4">
                  <c:v>2.9418299999999999</c:v>
                </c:pt>
                <c:pt idx="5">
                  <c:v>3.6868000000000003</c:v>
                </c:pt>
                <c:pt idx="6">
                  <c:v>4.3136500000000009</c:v>
                </c:pt>
                <c:pt idx="7">
                  <c:v>4.8224800000000005</c:v>
                </c:pt>
                <c:pt idx="8">
                  <c:v>4.8936299999999999</c:v>
                </c:pt>
                <c:pt idx="9">
                  <c:v>5.2487700000000004</c:v>
                </c:pt>
                <c:pt idx="10">
                  <c:v>5.3908699999999996</c:v>
                </c:pt>
                <c:pt idx="11">
                  <c:v>5.4621100000000009</c:v>
                </c:pt>
                <c:pt idx="12">
                  <c:v>5.6400600000000001</c:v>
                </c:pt>
                <c:pt idx="13">
                  <c:v>5.8772000000000002</c:v>
                </c:pt>
                <c:pt idx="14">
                  <c:v>6.4108599999999996</c:v>
                </c:pt>
                <c:pt idx="15">
                  <c:v>6.6957000000000004</c:v>
                </c:pt>
                <c:pt idx="16">
                  <c:v>6.9328099999999999</c:v>
                </c:pt>
                <c:pt idx="17">
                  <c:v>7.0516500000000004</c:v>
                </c:pt>
                <c:pt idx="18">
                  <c:v>7.1584599999999998</c:v>
                </c:pt>
                <c:pt idx="19">
                  <c:v>7.3125700000000009</c:v>
                </c:pt>
                <c:pt idx="20">
                  <c:v>7.4309600000000007</c:v>
                </c:pt>
                <c:pt idx="21">
                  <c:v>7.5495800000000006</c:v>
                </c:pt>
                <c:pt idx="22">
                  <c:v>7.6919400000000007</c:v>
                </c:pt>
                <c:pt idx="23">
                  <c:v>7.7632000000000012</c:v>
                </c:pt>
                <c:pt idx="24">
                  <c:v>7.8580300000000012</c:v>
                </c:pt>
                <c:pt idx="25">
                  <c:v>7.9764900000000001</c:v>
                </c:pt>
                <c:pt idx="26">
                  <c:v>8.0122800000000005</c:v>
                </c:pt>
              </c:numCache>
              <c:extLst xmlns:c15="http://schemas.microsoft.com/office/drawing/2012/chart"/>
            </c:numRef>
          </c:xVal>
          <c:yVal>
            <c:numRef>
              <c:f>'B3-B4'!$R$4:$R$30</c:f>
              <c:numCache>
                <c:formatCode>General</c:formatCode>
                <c:ptCount val="27"/>
                <c:pt idx="0">
                  <c:v>0</c:v>
                </c:pt>
                <c:pt idx="1">
                  <c:v>22.174900000000001</c:v>
                </c:pt>
                <c:pt idx="2">
                  <c:v>49.258000000000003</c:v>
                </c:pt>
                <c:pt idx="3">
                  <c:v>76.872700000000009</c:v>
                </c:pt>
                <c:pt idx="4">
                  <c:v>102.09699999999999</c:v>
                </c:pt>
                <c:pt idx="5">
                  <c:v>118.295</c:v>
                </c:pt>
                <c:pt idx="6">
                  <c:v>130.245</c:v>
                </c:pt>
                <c:pt idx="7">
                  <c:v>136.619</c:v>
                </c:pt>
                <c:pt idx="8">
                  <c:v>135.42399999999998</c:v>
                </c:pt>
                <c:pt idx="9">
                  <c:v>137.94799999999998</c:v>
                </c:pt>
                <c:pt idx="10">
                  <c:v>138.34700000000001</c:v>
                </c:pt>
                <c:pt idx="11">
                  <c:v>136.08999999999997</c:v>
                </c:pt>
                <c:pt idx="12">
                  <c:v>132.374</c:v>
                </c:pt>
                <c:pt idx="13">
                  <c:v>128.923</c:v>
                </c:pt>
                <c:pt idx="14">
                  <c:v>120.164</c:v>
                </c:pt>
                <c:pt idx="15">
                  <c:v>112.46599999999999</c:v>
                </c:pt>
                <c:pt idx="16">
                  <c:v>109.54600000000001</c:v>
                </c:pt>
                <c:pt idx="17">
                  <c:v>104.23699999999999</c:v>
                </c:pt>
                <c:pt idx="18">
                  <c:v>101.45</c:v>
                </c:pt>
                <c:pt idx="19">
                  <c:v>99.724599999999995</c:v>
                </c:pt>
                <c:pt idx="20">
                  <c:v>100.38900000000001</c:v>
                </c:pt>
                <c:pt idx="21">
                  <c:v>98.132499999999993</c:v>
                </c:pt>
                <c:pt idx="22">
                  <c:v>95.079899999999995</c:v>
                </c:pt>
                <c:pt idx="23">
                  <c:v>92.558000000000007</c:v>
                </c:pt>
                <c:pt idx="24">
                  <c:v>91.496400000000008</c:v>
                </c:pt>
                <c:pt idx="25">
                  <c:v>91.231300000000005</c:v>
                </c:pt>
                <c:pt idx="26">
                  <c:v>87.912800000000004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2-A0BB-46DA-AD16-B151B2A3E5B0}"/>
            </c:ext>
          </c:extLst>
        </c:ser>
        <c:ser>
          <c:idx val="6"/>
          <c:order val="6"/>
          <c:tx>
            <c:strRef>
              <c:f>'B3-B4'!$U$3</c:f>
              <c:strCache>
                <c:ptCount val="1"/>
                <c:pt idx="0">
                  <c:v>B3-L-20-M-Iho</c:v>
                </c:pt>
              </c:strCache>
              <c:extLst xmlns:c15="http://schemas.microsoft.com/office/drawing/2012/chart"/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xVal>
            <c:numRef>
              <c:f>'B3-B4'!$U$4:$U$32</c:f>
              <c:numCache>
                <c:formatCode>General</c:formatCode>
                <c:ptCount val="29"/>
                <c:pt idx="0">
                  <c:v>0</c:v>
                </c:pt>
                <c:pt idx="1">
                  <c:v>0.51289999999999991</c:v>
                </c:pt>
                <c:pt idx="2">
                  <c:v>0.89051000000000013</c:v>
                </c:pt>
                <c:pt idx="3">
                  <c:v>1.25682</c:v>
                </c:pt>
                <c:pt idx="4">
                  <c:v>1.8595900000000001</c:v>
                </c:pt>
                <c:pt idx="5">
                  <c:v>2.4744599999999997</c:v>
                </c:pt>
                <c:pt idx="6">
                  <c:v>3.1719200000000001</c:v>
                </c:pt>
                <c:pt idx="7">
                  <c:v>3.7984499999999999</c:v>
                </c:pt>
                <c:pt idx="8">
                  <c:v>4.5554199999999998</c:v>
                </c:pt>
                <c:pt idx="9">
                  <c:v>5.2535999999999996</c:v>
                </c:pt>
                <c:pt idx="10">
                  <c:v>5.5730699999999995</c:v>
                </c:pt>
                <c:pt idx="11">
                  <c:v>5.86904</c:v>
                </c:pt>
                <c:pt idx="12">
                  <c:v>6.1770100000000001</c:v>
                </c:pt>
                <c:pt idx="13">
                  <c:v>6.3901499999999993</c:v>
                </c:pt>
                <c:pt idx="14">
                  <c:v>6.7454800000000006</c:v>
                </c:pt>
                <c:pt idx="15">
                  <c:v>7.0533799999999989</c:v>
                </c:pt>
                <c:pt idx="16">
                  <c:v>7.3139599999999998</c:v>
                </c:pt>
                <c:pt idx="17">
                  <c:v>7.6219999999999999</c:v>
                </c:pt>
                <c:pt idx="18">
                  <c:v>8.2147000000000006</c:v>
                </c:pt>
                <c:pt idx="19">
                  <c:v>8.6179000000000006</c:v>
                </c:pt>
                <c:pt idx="20">
                  <c:v>8.855599999999999</c:v>
                </c:pt>
                <c:pt idx="21">
                  <c:v>9.2949999999999999</c:v>
                </c:pt>
                <c:pt idx="22">
                  <c:v>9.8407999999999998</c:v>
                </c:pt>
                <c:pt idx="23">
                  <c:v>10.2799</c:v>
                </c:pt>
                <c:pt idx="24">
                  <c:v>10.7659</c:v>
                </c:pt>
                <c:pt idx="25">
                  <c:v>11.441599999999999</c:v>
                </c:pt>
                <c:pt idx="26">
                  <c:v>11.808999999999999</c:v>
                </c:pt>
                <c:pt idx="27">
                  <c:v>11.9869</c:v>
                </c:pt>
                <c:pt idx="28">
                  <c:v>12.0108</c:v>
                </c:pt>
              </c:numCache>
              <c:extLst xmlns:c15="http://schemas.microsoft.com/office/drawing/2012/chart"/>
            </c:numRef>
          </c:xVal>
          <c:yVal>
            <c:numRef>
              <c:f>'B3-B4'!$V$4:$V$32</c:f>
              <c:numCache>
                <c:formatCode>General</c:formatCode>
                <c:ptCount val="29"/>
                <c:pt idx="0">
                  <c:v>0</c:v>
                </c:pt>
                <c:pt idx="1">
                  <c:v>22.7075</c:v>
                </c:pt>
                <c:pt idx="2">
                  <c:v>41.293499999999995</c:v>
                </c:pt>
                <c:pt idx="3">
                  <c:v>52.843800000000002</c:v>
                </c:pt>
                <c:pt idx="4">
                  <c:v>69.837599999999995</c:v>
                </c:pt>
                <c:pt idx="5">
                  <c:v>83.645600000000002</c:v>
                </c:pt>
                <c:pt idx="6">
                  <c:v>101.569</c:v>
                </c:pt>
                <c:pt idx="7">
                  <c:v>117.76599999999999</c:v>
                </c:pt>
                <c:pt idx="8">
                  <c:v>131.84</c:v>
                </c:pt>
                <c:pt idx="9">
                  <c:v>140.339</c:v>
                </c:pt>
                <c:pt idx="10">
                  <c:v>144.58799999999999</c:v>
                </c:pt>
                <c:pt idx="11">
                  <c:v>146.44800000000001</c:v>
                </c:pt>
                <c:pt idx="12">
                  <c:v>146.18300000000002</c:v>
                </c:pt>
                <c:pt idx="13">
                  <c:v>146.98099999999999</c:v>
                </c:pt>
                <c:pt idx="14">
                  <c:v>146.982</c:v>
                </c:pt>
                <c:pt idx="15">
                  <c:v>147.64699999999999</c:v>
                </c:pt>
                <c:pt idx="16">
                  <c:v>147.648</c:v>
                </c:pt>
                <c:pt idx="17">
                  <c:v>146.45400000000001</c:v>
                </c:pt>
                <c:pt idx="18">
                  <c:v>140.08499999999998</c:v>
                </c:pt>
                <c:pt idx="19">
                  <c:v>132.91800000000001</c:v>
                </c:pt>
                <c:pt idx="20">
                  <c:v>122.96300000000001</c:v>
                </c:pt>
                <c:pt idx="21">
                  <c:v>107.30000000000001</c:v>
                </c:pt>
                <c:pt idx="22">
                  <c:v>95.222499999999997</c:v>
                </c:pt>
                <c:pt idx="23">
                  <c:v>83.144199999999998</c:v>
                </c:pt>
                <c:pt idx="24">
                  <c:v>77.968999999999994</c:v>
                </c:pt>
                <c:pt idx="25">
                  <c:v>70.006700000000009</c:v>
                </c:pt>
                <c:pt idx="26">
                  <c:v>67.087699999999998</c:v>
                </c:pt>
                <c:pt idx="27">
                  <c:v>63.902500000000003</c:v>
                </c:pt>
                <c:pt idx="28">
                  <c:v>61.513100000000001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4-A0BB-46DA-AD16-B151B2A3E5B0}"/>
            </c:ext>
          </c:extLst>
        </c:ser>
        <c:ser>
          <c:idx val="7"/>
          <c:order val="7"/>
          <c:tx>
            <c:strRef>
              <c:f>'B3-B4'!$AI$3</c:f>
              <c:strCache>
                <c:ptCount val="1"/>
                <c:pt idx="0">
                  <c:v>B3-L-20-S-12.5</c:v>
                </c:pt>
              </c:strCache>
              <c:extLst xmlns:c15="http://schemas.microsoft.com/office/drawing/2012/chart"/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'B3-B4'!$AI$4:$AI$28</c:f>
              <c:numCache>
                <c:formatCode>General</c:formatCode>
                <c:ptCount val="25"/>
                <c:pt idx="0">
                  <c:v>0</c:v>
                </c:pt>
                <c:pt idx="1">
                  <c:v>0.87033999999999989</c:v>
                </c:pt>
                <c:pt idx="2">
                  <c:v>1.53203</c:v>
                </c:pt>
                <c:pt idx="3">
                  <c:v>2.3593999999999999</c:v>
                </c:pt>
                <c:pt idx="4">
                  <c:v>2.8202099999999994</c:v>
                </c:pt>
                <c:pt idx="5">
                  <c:v>3.9432599999999995</c:v>
                </c:pt>
                <c:pt idx="6">
                  <c:v>4.8541299999999996</c:v>
                </c:pt>
                <c:pt idx="7">
                  <c:v>5.4695200000000002</c:v>
                </c:pt>
                <c:pt idx="8">
                  <c:v>5.90747</c:v>
                </c:pt>
                <c:pt idx="9">
                  <c:v>6.15604</c:v>
                </c:pt>
                <c:pt idx="10">
                  <c:v>6.4166299999999996</c:v>
                </c:pt>
                <c:pt idx="11">
                  <c:v>6.7484500000000001</c:v>
                </c:pt>
                <c:pt idx="12">
                  <c:v>6.949889999999999</c:v>
                </c:pt>
                <c:pt idx="13">
                  <c:v>7.1630899999999995</c:v>
                </c:pt>
                <c:pt idx="14">
                  <c:v>7.3763700000000005</c:v>
                </c:pt>
                <c:pt idx="15">
                  <c:v>7.6491300000000004</c:v>
                </c:pt>
                <c:pt idx="16">
                  <c:v>7.8742600000000005</c:v>
                </c:pt>
                <c:pt idx="17">
                  <c:v>8.2534300000000016</c:v>
                </c:pt>
                <c:pt idx="18">
                  <c:v>8.5141600000000004</c:v>
                </c:pt>
                <c:pt idx="19">
                  <c:v>8.8342000000000009</c:v>
                </c:pt>
                <c:pt idx="20">
                  <c:v>9.2014000000000014</c:v>
                </c:pt>
                <c:pt idx="21">
                  <c:v>9.5213999999999999</c:v>
                </c:pt>
                <c:pt idx="22">
                  <c:v>9.7940000000000005</c:v>
                </c:pt>
                <c:pt idx="23">
                  <c:v>9.9245999999999999</c:v>
                </c:pt>
                <c:pt idx="24">
                  <c:v>10.0198</c:v>
                </c:pt>
              </c:numCache>
              <c:extLst xmlns:c15="http://schemas.microsoft.com/office/drawing/2012/chart"/>
            </c:numRef>
          </c:xVal>
          <c:yVal>
            <c:numRef>
              <c:f>'B3-B4'!$AJ$4:$AJ$28</c:f>
              <c:numCache>
                <c:formatCode>General</c:formatCode>
                <c:ptCount val="25"/>
                <c:pt idx="0">
                  <c:v>0</c:v>
                </c:pt>
                <c:pt idx="1">
                  <c:v>32.1325</c:v>
                </c:pt>
                <c:pt idx="2">
                  <c:v>53.241700000000002</c:v>
                </c:pt>
                <c:pt idx="3">
                  <c:v>76.209999999999994</c:v>
                </c:pt>
                <c:pt idx="4">
                  <c:v>91.079300000000003</c:v>
                </c:pt>
                <c:pt idx="5">
                  <c:v>119.624</c:v>
                </c:pt>
                <c:pt idx="6">
                  <c:v>134.893</c:v>
                </c:pt>
                <c:pt idx="7">
                  <c:v>141.666</c:v>
                </c:pt>
                <c:pt idx="8">
                  <c:v>145.517</c:v>
                </c:pt>
                <c:pt idx="9">
                  <c:v>147.642</c:v>
                </c:pt>
                <c:pt idx="10">
                  <c:v>147.37700000000001</c:v>
                </c:pt>
                <c:pt idx="11">
                  <c:v>145.12200000000001</c:v>
                </c:pt>
                <c:pt idx="12">
                  <c:v>143.928</c:v>
                </c:pt>
                <c:pt idx="13">
                  <c:v>143.929</c:v>
                </c:pt>
                <c:pt idx="14">
                  <c:v>142.86799999999999</c:v>
                </c:pt>
                <c:pt idx="15">
                  <c:v>138.35500000000002</c:v>
                </c:pt>
                <c:pt idx="16">
                  <c:v>137.16200000000001</c:v>
                </c:pt>
                <c:pt idx="17">
                  <c:v>135.172</c:v>
                </c:pt>
                <c:pt idx="18">
                  <c:v>133.04900000000001</c:v>
                </c:pt>
                <c:pt idx="19">
                  <c:v>130.262</c:v>
                </c:pt>
                <c:pt idx="20">
                  <c:v>129.06899999999999</c:v>
                </c:pt>
                <c:pt idx="21">
                  <c:v>127.34500000000001</c:v>
                </c:pt>
                <c:pt idx="22">
                  <c:v>124.956</c:v>
                </c:pt>
                <c:pt idx="23">
                  <c:v>120.84100000000001</c:v>
                </c:pt>
                <c:pt idx="24">
                  <c:v>113.93899999999999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5-A0BB-46DA-AD16-B151B2A3E5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2972943"/>
        <c:axId val="1652968623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'B3-B4'!$E$3</c15:sqref>
                        </c15:formulaRef>
                      </c:ext>
                    </c:extLst>
                    <c:strCache>
                      <c:ptCount val="1"/>
                      <c:pt idx="0">
                        <c:v>B3-L-20-M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sysDash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'B3-B4'!$E$4:$E$27</c15:sqref>
                        </c15:formulaRef>
                      </c:ext>
                    </c:extLst>
                    <c:numCache>
                      <c:formatCode>General</c:formatCode>
                      <c:ptCount val="24"/>
                      <c:pt idx="0">
                        <c:v>0</c:v>
                      </c:pt>
                      <c:pt idx="1">
                        <c:v>0.60472000000000015</c:v>
                      </c:pt>
                      <c:pt idx="2">
                        <c:v>1.33907</c:v>
                      </c:pt>
                      <c:pt idx="3">
                        <c:v>2.38137</c:v>
                      </c:pt>
                      <c:pt idx="4">
                        <c:v>3.1038700000000001</c:v>
                      </c:pt>
                      <c:pt idx="5">
                        <c:v>3.8500699999999997</c:v>
                      </c:pt>
                      <c:pt idx="6">
                        <c:v>4.4778200000000004</c:v>
                      </c:pt>
                      <c:pt idx="7">
                        <c:v>5.1292600000000004</c:v>
                      </c:pt>
                      <c:pt idx="8">
                        <c:v>5.73332</c:v>
                      </c:pt>
                      <c:pt idx="9">
                        <c:v>6.4913499999999997</c:v>
                      </c:pt>
                      <c:pt idx="10">
                        <c:v>7.0717299999999996</c:v>
                      </c:pt>
                      <c:pt idx="11">
                        <c:v>8.3035400000000017</c:v>
                      </c:pt>
                      <c:pt idx="12">
                        <c:v>9.3458000000000006</c:v>
                      </c:pt>
                      <c:pt idx="13">
                        <c:v>10.660599999999999</c:v>
                      </c:pt>
                      <c:pt idx="14">
                        <c:v>13.135999999999999</c:v>
                      </c:pt>
                      <c:pt idx="15">
                        <c:v>14.9956</c:v>
                      </c:pt>
                      <c:pt idx="16">
                        <c:v>17.459199999999999</c:v>
                      </c:pt>
                      <c:pt idx="17">
                        <c:v>20.029399999999999</c:v>
                      </c:pt>
                      <c:pt idx="18">
                        <c:v>23.3932</c:v>
                      </c:pt>
                      <c:pt idx="19">
                        <c:v>26.899100000000001</c:v>
                      </c:pt>
                      <c:pt idx="20">
                        <c:v>28.652100000000001</c:v>
                      </c:pt>
                      <c:pt idx="21">
                        <c:v>29.078499999999998</c:v>
                      </c:pt>
                      <c:pt idx="22">
                        <c:v>29.398299999999999</c:v>
                      </c:pt>
                      <c:pt idx="23">
                        <c:v>29.528600000000001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'B3-B4'!$F$4:$F$27</c15:sqref>
                        </c15:formulaRef>
                      </c:ext>
                    </c:extLst>
                    <c:numCache>
                      <c:formatCode>General</c:formatCode>
                      <c:ptCount val="24"/>
                      <c:pt idx="0" formatCode="0.00E+00">
                        <c:v>0</c:v>
                      </c:pt>
                      <c:pt idx="1">
                        <c:v>34.710699999999996</c:v>
                      </c:pt>
                      <c:pt idx="2">
                        <c:v>57.101399999999998</c:v>
                      </c:pt>
                      <c:pt idx="3">
                        <c:v>80.1524</c:v>
                      </c:pt>
                      <c:pt idx="4">
                        <c:v>91.146299999999997</c:v>
                      </c:pt>
                      <c:pt idx="5">
                        <c:v>101.477</c:v>
                      </c:pt>
                      <c:pt idx="6">
                        <c:v>108.23099999999999</c:v>
                      </c:pt>
                      <c:pt idx="7">
                        <c:v>113.13</c:v>
                      </c:pt>
                      <c:pt idx="8">
                        <c:v>116.438</c:v>
                      </c:pt>
                      <c:pt idx="9">
                        <c:v>118.28800000000001</c:v>
                      </c:pt>
                      <c:pt idx="10">
                        <c:v>118.946</c:v>
                      </c:pt>
                      <c:pt idx="11">
                        <c:v>118.804</c:v>
                      </c:pt>
                      <c:pt idx="12">
                        <c:v>117.33799999999999</c:v>
                      </c:pt>
                      <c:pt idx="13">
                        <c:v>116.003</c:v>
                      </c:pt>
                      <c:pt idx="14">
                        <c:v>112.009</c:v>
                      </c:pt>
                      <c:pt idx="15">
                        <c:v>106.959</c:v>
                      </c:pt>
                      <c:pt idx="16">
                        <c:v>99.783999999999992</c:v>
                      </c:pt>
                      <c:pt idx="17">
                        <c:v>93.933600000000013</c:v>
                      </c:pt>
                      <c:pt idx="18">
                        <c:v>89.269799999999989</c:v>
                      </c:pt>
                      <c:pt idx="19">
                        <c:v>87.918099999999995</c:v>
                      </c:pt>
                      <c:pt idx="20">
                        <c:v>87.374700000000004</c:v>
                      </c:pt>
                      <c:pt idx="21">
                        <c:v>86.841399999999993</c:v>
                      </c:pt>
                      <c:pt idx="22">
                        <c:v>84.586100000000002</c:v>
                      </c:pt>
                      <c:pt idx="23">
                        <c:v>81.802099999999996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0-A0BB-46DA-AD16-B151B2A3E5B0}"/>
                  </c:ext>
                </c:extLst>
              </c15:ser>
            </c15:filteredScatterSeries>
            <c15:filteredScatte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'B3-B4'!$AA$3</c15:sqref>
                        </c15:formulaRef>
                      </c:ext>
                    </c:extLst>
                    <c:strCache>
                      <c:ptCount val="1"/>
                      <c:pt idx="0">
                        <c:v>B4-L-20-M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'B3-B4'!$AA$4:$AA$37</c15:sqref>
                        </c15:formulaRef>
                      </c:ext>
                    </c:extLst>
                    <c:numCache>
                      <c:formatCode>General</c:formatCode>
                      <c:ptCount val="34"/>
                      <c:pt idx="0">
                        <c:v>0</c:v>
                      </c:pt>
                      <c:pt idx="1">
                        <c:v>0.48560999999999988</c:v>
                      </c:pt>
                      <c:pt idx="2">
                        <c:v>0.74618999999999991</c:v>
                      </c:pt>
                      <c:pt idx="3">
                        <c:v>1.17258</c:v>
                      </c:pt>
                      <c:pt idx="4">
                        <c:v>1.48054</c:v>
                      </c:pt>
                      <c:pt idx="5">
                        <c:v>2.00169</c:v>
                      </c:pt>
                      <c:pt idx="6">
                        <c:v>2.5939000000000001</c:v>
                      </c:pt>
                      <c:pt idx="7">
                        <c:v>3.0676799999999997</c:v>
                      </c:pt>
                      <c:pt idx="8">
                        <c:v>4.1336700000000004</c:v>
                      </c:pt>
                      <c:pt idx="9">
                        <c:v>4.9746199999999998</c:v>
                      </c:pt>
                      <c:pt idx="10">
                        <c:v>6.0524500000000003</c:v>
                      </c:pt>
                      <c:pt idx="11">
                        <c:v>6.4669999999999987</c:v>
                      </c:pt>
                      <c:pt idx="12">
                        <c:v>6.5617599999999996</c:v>
                      </c:pt>
                      <c:pt idx="13">
                        <c:v>7.3553300000000004</c:v>
                      </c:pt>
                      <c:pt idx="14">
                        <c:v>7.9593899999999991</c:v>
                      </c:pt>
                      <c:pt idx="15">
                        <c:v>7.9712300000000003</c:v>
                      </c:pt>
                      <c:pt idx="16">
                        <c:v>8.6818999999999988</c:v>
                      </c:pt>
                      <c:pt idx="17">
                        <c:v>9.2978000000000005</c:v>
                      </c:pt>
                      <c:pt idx="18">
                        <c:v>10.020299999999999</c:v>
                      </c:pt>
                      <c:pt idx="19">
                        <c:v>10.5296</c:v>
                      </c:pt>
                      <c:pt idx="20">
                        <c:v>10.873099999999999</c:v>
                      </c:pt>
                      <c:pt idx="21">
                        <c:v>11.642999999999999</c:v>
                      </c:pt>
                      <c:pt idx="22">
                        <c:v>12.365499999999999</c:v>
                      </c:pt>
                      <c:pt idx="23">
                        <c:v>12.697099999999999</c:v>
                      </c:pt>
                      <c:pt idx="24">
                        <c:v>13.158999999999999</c:v>
                      </c:pt>
                      <c:pt idx="25">
                        <c:v>13.4907</c:v>
                      </c:pt>
                      <c:pt idx="26">
                        <c:v>13.7986</c:v>
                      </c:pt>
                      <c:pt idx="27">
                        <c:v>14.0474</c:v>
                      </c:pt>
                      <c:pt idx="28">
                        <c:v>14.343499999999999</c:v>
                      </c:pt>
                      <c:pt idx="29">
                        <c:v>14.580399999999999</c:v>
                      </c:pt>
                      <c:pt idx="30">
                        <c:v>14.971200000000001</c:v>
                      </c:pt>
                      <c:pt idx="31">
                        <c:v>15.456799999999999</c:v>
                      </c:pt>
                      <c:pt idx="32">
                        <c:v>16.593900000000001</c:v>
                      </c:pt>
                      <c:pt idx="33">
                        <c:v>17.375600000000002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'B3-B4'!$AB$4:$AB$37</c15:sqref>
                        </c15:formulaRef>
                      </c:ext>
                    </c:extLst>
                    <c:numCache>
                      <c:formatCode>General</c:formatCode>
                      <c:ptCount val="34"/>
                      <c:pt idx="0">
                        <c:v>0</c:v>
                      </c:pt>
                      <c:pt idx="1">
                        <c:v>13.5015</c:v>
                      </c:pt>
                      <c:pt idx="2">
                        <c:v>21.583399999999997</c:v>
                      </c:pt>
                      <c:pt idx="3">
                        <c:v>34.434800000000003</c:v>
                      </c:pt>
                      <c:pt idx="4">
                        <c:v>41.323599999999999</c:v>
                      </c:pt>
                      <c:pt idx="5">
                        <c:v>48.8735</c:v>
                      </c:pt>
                      <c:pt idx="6">
                        <c:v>56.157699999999998</c:v>
                      </c:pt>
                      <c:pt idx="7">
                        <c:v>60.394799999999996</c:v>
                      </c:pt>
                      <c:pt idx="8">
                        <c:v>66.217700000000008</c:v>
                      </c:pt>
                      <c:pt idx="9">
                        <c:v>71.3797</c:v>
                      </c:pt>
                      <c:pt idx="10">
                        <c:v>76.9375</c:v>
                      </c:pt>
                      <c:pt idx="11">
                        <c:v>78.789700000000011</c:v>
                      </c:pt>
                      <c:pt idx="12">
                        <c:v>77.993800000000007</c:v>
                      </c:pt>
                      <c:pt idx="13">
                        <c:v>81.831000000000003</c:v>
                      </c:pt>
                      <c:pt idx="14">
                        <c:v>83.946799999999996</c:v>
                      </c:pt>
                      <c:pt idx="15">
                        <c:v>81.163700000000006</c:v>
                      </c:pt>
                      <c:pt idx="16">
                        <c:v>83.013600000000011</c:v>
                      </c:pt>
                      <c:pt idx="17">
                        <c:v>83.936599999999999</c:v>
                      </c:pt>
                      <c:pt idx="18">
                        <c:v>83.003499999999988</c:v>
                      </c:pt>
                      <c:pt idx="19">
                        <c:v>80.879300000000001</c:v>
                      </c:pt>
                      <c:pt idx="20">
                        <c:v>78.623799999999989</c:v>
                      </c:pt>
                      <c:pt idx="21">
                        <c:v>77.822800000000001</c:v>
                      </c:pt>
                      <c:pt idx="22">
                        <c:v>76.757199999999997</c:v>
                      </c:pt>
                      <c:pt idx="23">
                        <c:v>75.694500000000005</c:v>
                      </c:pt>
                      <c:pt idx="24">
                        <c:v>74.365799999999993</c:v>
                      </c:pt>
                      <c:pt idx="25">
                        <c:v>73.038000000000011</c:v>
                      </c:pt>
                      <c:pt idx="26">
                        <c:v>69.192600000000013</c:v>
                      </c:pt>
                      <c:pt idx="27">
                        <c:v>66.010100000000008</c:v>
                      </c:pt>
                      <c:pt idx="28">
                        <c:v>65.080200000000005</c:v>
                      </c:pt>
                      <c:pt idx="29">
                        <c:v>62.958100000000002</c:v>
                      </c:pt>
                      <c:pt idx="30">
                        <c:v>62.027499999999996</c:v>
                      </c:pt>
                      <c:pt idx="31">
                        <c:v>61.758800000000001</c:v>
                      </c:pt>
                      <c:pt idx="32">
                        <c:v>62.677800000000005</c:v>
                      </c:pt>
                      <c:pt idx="33">
                        <c:v>61.479199999999999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A0BB-46DA-AD16-B151B2A3E5B0}"/>
                  </c:ext>
                </c:extLst>
              </c15:ser>
            </c15:filteredScatterSeries>
            <c15:filteredScatte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'B3-B4'!$M$3</c15:sqref>
                        </c15:formulaRef>
                      </c:ext>
                    </c:extLst>
                    <c:strCache>
                      <c:ptCount val="1"/>
                      <c:pt idx="0">
                        <c:v>B3-L-20-C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'B3-B4'!$M$4:$M$38</c15:sqref>
                        </c15:formulaRef>
                      </c:ext>
                    </c:extLst>
                    <c:numCache>
                      <c:formatCode>General</c:formatCode>
                      <c:ptCount val="35"/>
                      <c:pt idx="0">
                        <c:v>0</c:v>
                      </c:pt>
                      <c:pt idx="1">
                        <c:v>0.34255999999999998</c:v>
                      </c:pt>
                      <c:pt idx="2">
                        <c:v>0.73219000000000012</c:v>
                      </c:pt>
                      <c:pt idx="3">
                        <c:v>0.99202000000000012</c:v>
                      </c:pt>
                      <c:pt idx="4">
                        <c:v>1.3347700000000002</c:v>
                      </c:pt>
                      <c:pt idx="5">
                        <c:v>1.9258199999999999</c:v>
                      </c:pt>
                      <c:pt idx="6">
                        <c:v>2.5406</c:v>
                      </c:pt>
                      <c:pt idx="7">
                        <c:v>3.0252899999999996</c:v>
                      </c:pt>
                      <c:pt idx="8">
                        <c:v>3.6048399999999998</c:v>
                      </c:pt>
                      <c:pt idx="9">
                        <c:v>4.1370900000000006</c:v>
                      </c:pt>
                      <c:pt idx="10">
                        <c:v>4.7879299999999994</c:v>
                      </c:pt>
                      <c:pt idx="11">
                        <c:v>5.2140299999999993</c:v>
                      </c:pt>
                      <c:pt idx="12">
                        <c:v>5.7230799999999995</c:v>
                      </c:pt>
                      <c:pt idx="13">
                        <c:v>6.3506199999999993</c:v>
                      </c:pt>
                      <c:pt idx="14">
                        <c:v>7.0255599999999987</c:v>
                      </c:pt>
                      <c:pt idx="15">
                        <c:v>7.8663499999999988</c:v>
                      </c:pt>
                      <c:pt idx="16">
                        <c:v>8.7426999999999992</c:v>
                      </c:pt>
                      <c:pt idx="17">
                        <c:v>9.3821999999999992</c:v>
                      </c:pt>
                      <c:pt idx="18">
                        <c:v>10.3889</c:v>
                      </c:pt>
                      <c:pt idx="19">
                        <c:v>11.1943</c:v>
                      </c:pt>
                      <c:pt idx="20">
                        <c:v>11.7628</c:v>
                      </c:pt>
                      <c:pt idx="21">
                        <c:v>11.952399999999999</c:v>
                      </c:pt>
                      <c:pt idx="22">
                        <c:v>12.473699999999999</c:v>
                      </c:pt>
                      <c:pt idx="23">
                        <c:v>12.580399999999999</c:v>
                      </c:pt>
                      <c:pt idx="24">
                        <c:v>12.900399999999999</c:v>
                      </c:pt>
                      <c:pt idx="25">
                        <c:v>13.468999999999999</c:v>
                      </c:pt>
                      <c:pt idx="26">
                        <c:v>13.824399999999999</c:v>
                      </c:pt>
                      <c:pt idx="27">
                        <c:v>13.931199999999999</c:v>
                      </c:pt>
                      <c:pt idx="28">
                        <c:v>14.357699999999999</c:v>
                      </c:pt>
                      <c:pt idx="29">
                        <c:v>15.1038</c:v>
                      </c:pt>
                      <c:pt idx="30">
                        <c:v>15.494699999999998</c:v>
                      </c:pt>
                      <c:pt idx="31">
                        <c:v>15.732499999999998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'B3-B4'!$N$4:$N$38</c15:sqref>
                        </c15:formulaRef>
                      </c:ext>
                    </c:extLst>
                    <c:numCache>
                      <c:formatCode>General</c:formatCode>
                      <c:ptCount val="35"/>
                      <c:pt idx="0">
                        <c:v>0</c:v>
                      </c:pt>
                      <c:pt idx="1">
                        <c:v>19.520599999999998</c:v>
                      </c:pt>
                      <c:pt idx="2">
                        <c:v>35.849899999999998</c:v>
                      </c:pt>
                      <c:pt idx="3">
                        <c:v>45.806899999999999</c:v>
                      </c:pt>
                      <c:pt idx="4">
                        <c:v>55.498699999999999</c:v>
                      </c:pt>
                      <c:pt idx="5">
                        <c:v>71.032300000000006</c:v>
                      </c:pt>
                      <c:pt idx="6">
                        <c:v>85.902199999999993</c:v>
                      </c:pt>
                      <c:pt idx="7">
                        <c:v>98.116699999999994</c:v>
                      </c:pt>
                      <c:pt idx="8">
                        <c:v>109.004</c:v>
                      </c:pt>
                      <c:pt idx="9">
                        <c:v>118.962</c:v>
                      </c:pt>
                      <c:pt idx="10">
                        <c:v>126.797</c:v>
                      </c:pt>
                      <c:pt idx="11">
                        <c:v>130.78100000000001</c:v>
                      </c:pt>
                      <c:pt idx="12">
                        <c:v>134.23399999999998</c:v>
                      </c:pt>
                      <c:pt idx="13">
                        <c:v>136.89100000000002</c:v>
                      </c:pt>
                      <c:pt idx="14">
                        <c:v>139.41600000000003</c:v>
                      </c:pt>
                      <c:pt idx="15">
                        <c:v>141.54300000000001</c:v>
                      </c:pt>
                      <c:pt idx="16">
                        <c:v>143.00700000000001</c:v>
                      </c:pt>
                      <c:pt idx="17">
                        <c:v>144.46899999999999</c:v>
                      </c:pt>
                      <c:pt idx="18">
                        <c:v>145.137</c:v>
                      </c:pt>
                      <c:pt idx="19">
                        <c:v>145.405</c:v>
                      </c:pt>
                      <c:pt idx="20">
                        <c:v>145.54</c:v>
                      </c:pt>
                      <c:pt idx="21">
                        <c:v>144.346</c:v>
                      </c:pt>
                      <c:pt idx="22">
                        <c:v>143.286</c:v>
                      </c:pt>
                      <c:pt idx="23">
                        <c:v>141.69399999999999</c:v>
                      </c:pt>
                      <c:pt idx="24">
                        <c:v>138.50899999999999</c:v>
                      </c:pt>
                      <c:pt idx="25">
                        <c:v>137.31700000000001</c:v>
                      </c:pt>
                      <c:pt idx="26">
                        <c:v>136.654</c:v>
                      </c:pt>
                      <c:pt idx="27">
                        <c:v>134.79599999999999</c:v>
                      </c:pt>
                      <c:pt idx="28">
                        <c:v>132.93899999999999</c:v>
                      </c:pt>
                      <c:pt idx="29">
                        <c:v>133.739</c:v>
                      </c:pt>
                      <c:pt idx="30">
                        <c:v>133.74</c:v>
                      </c:pt>
                      <c:pt idx="31">
                        <c:v>121.794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A0BB-46DA-AD16-B151B2A3E5B0}"/>
                  </c:ext>
                </c:extLst>
              </c15:ser>
            </c15:filteredScatterSeries>
            <c15:filteredScatte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'B3-B4'!$I$3</c15:sqref>
                        </c15:formulaRef>
                      </c:ext>
                    </c:extLst>
                    <c:strCache>
                      <c:ptCount val="1"/>
                      <c:pt idx="0">
                        <c:v>B3-L-20-S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'B3-B4'!$I$4:$I$31</c15:sqref>
                        </c15:formulaRef>
                      </c:ext>
                    </c:extLst>
                    <c:numCache>
                      <c:formatCode>General</c:formatCode>
                      <c:ptCount val="28"/>
                      <c:pt idx="0">
                        <c:v>0</c:v>
                      </c:pt>
                      <c:pt idx="1">
                        <c:v>1.0645199999999999</c:v>
                      </c:pt>
                      <c:pt idx="2">
                        <c:v>1.9397000000000002</c:v>
                      </c:pt>
                      <c:pt idx="3">
                        <c:v>2.5785</c:v>
                      </c:pt>
                      <c:pt idx="4">
                        <c:v>3.2766400000000004</c:v>
                      </c:pt>
                      <c:pt idx="5">
                        <c:v>4.0695699999999997</c:v>
                      </c:pt>
                      <c:pt idx="6">
                        <c:v>4.7798499999999997</c:v>
                      </c:pt>
                      <c:pt idx="7">
                        <c:v>5.9519200000000003</c:v>
                      </c:pt>
                      <c:pt idx="8">
                        <c:v>6.5557000000000007</c:v>
                      </c:pt>
                      <c:pt idx="9">
                        <c:v>7.5976299999999997</c:v>
                      </c:pt>
                      <c:pt idx="10">
                        <c:v>8.7699500000000015</c:v>
                      </c:pt>
                      <c:pt idx="11">
                        <c:v>9.6579499999999996</c:v>
                      </c:pt>
                      <c:pt idx="12">
                        <c:v>10.617149999999999</c:v>
                      </c:pt>
                      <c:pt idx="13">
                        <c:v>11.244949999999999</c:v>
                      </c:pt>
                      <c:pt idx="14">
                        <c:v>12.393750000000001</c:v>
                      </c:pt>
                      <c:pt idx="15">
                        <c:v>13.222850000000001</c:v>
                      </c:pt>
                      <c:pt idx="16">
                        <c:v>14.277249999999999</c:v>
                      </c:pt>
                      <c:pt idx="17">
                        <c:v>15.367149999999999</c:v>
                      </c:pt>
                      <c:pt idx="18">
                        <c:v>16.456949999999999</c:v>
                      </c:pt>
                      <c:pt idx="19">
                        <c:v>18.28135</c:v>
                      </c:pt>
                      <c:pt idx="20">
                        <c:v>19.844950000000001</c:v>
                      </c:pt>
                      <c:pt idx="21">
                        <c:v>21.254549999999998</c:v>
                      </c:pt>
                      <c:pt idx="22">
                        <c:v>24.500049999999998</c:v>
                      </c:pt>
                      <c:pt idx="23">
                        <c:v>26.525449999999999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'B3-B4'!$J$4:$J$31</c15:sqref>
                        </c15:formulaRef>
                      </c:ext>
                    </c:extLst>
                    <c:numCache>
                      <c:formatCode>General</c:formatCode>
                      <c:ptCount val="28"/>
                      <c:pt idx="0">
                        <c:v>0</c:v>
                      </c:pt>
                      <c:pt idx="1">
                        <c:v>23.904499999999999</c:v>
                      </c:pt>
                      <c:pt idx="2">
                        <c:v>41.164899999999996</c:v>
                      </c:pt>
                      <c:pt idx="3">
                        <c:v>51.654299999999999</c:v>
                      </c:pt>
                      <c:pt idx="4">
                        <c:v>60.551000000000002</c:v>
                      </c:pt>
                      <c:pt idx="5">
                        <c:v>69.049700000000001</c:v>
                      </c:pt>
                      <c:pt idx="6">
                        <c:v>74.096800000000002</c:v>
                      </c:pt>
                      <c:pt idx="7">
                        <c:v>81.004099999999994</c:v>
                      </c:pt>
                      <c:pt idx="8">
                        <c:v>84.723299999999995</c:v>
                      </c:pt>
                      <c:pt idx="9">
                        <c:v>89.638800000000003</c:v>
                      </c:pt>
                      <c:pt idx="10">
                        <c:v>93.360200000000006</c:v>
                      </c:pt>
                      <c:pt idx="11">
                        <c:v>98.009700000000009</c:v>
                      </c:pt>
                      <c:pt idx="12">
                        <c:v>99.871799999999993</c:v>
                      </c:pt>
                      <c:pt idx="13">
                        <c:v>99.874099999999999</c:v>
                      </c:pt>
                      <c:pt idx="14">
                        <c:v>100.94</c:v>
                      </c:pt>
                      <c:pt idx="15">
                        <c:v>100.28</c:v>
                      </c:pt>
                      <c:pt idx="16">
                        <c:v>96.965199999999996</c:v>
                      </c:pt>
                      <c:pt idx="17">
                        <c:v>94.978200000000001</c:v>
                      </c:pt>
                      <c:pt idx="18">
                        <c:v>92.5929</c:v>
                      </c:pt>
                      <c:pt idx="19">
                        <c:v>87.688199999999995</c:v>
                      </c:pt>
                      <c:pt idx="20">
                        <c:v>85.304599999999994</c:v>
                      </c:pt>
                      <c:pt idx="21">
                        <c:v>83.716999999999999</c:v>
                      </c:pt>
                      <c:pt idx="22">
                        <c:v>82.8001</c:v>
                      </c:pt>
                      <c:pt idx="23">
                        <c:v>81.613099999999989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A0BB-46DA-AD16-B151B2A3E5B0}"/>
                  </c:ext>
                </c:extLst>
              </c15:ser>
            </c15:filteredScatterSeries>
            <c15:filteredScatte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'B3-B4'!$AE$3</c15:sqref>
                        </c15:formulaRef>
                      </c:ext>
                    </c:extLst>
                    <c:strCache>
                      <c:ptCount val="1"/>
                      <c:pt idx="0">
                        <c:v>B4-L-20-S-12.5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'B3-B4'!$AE$4:$AE$25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0</c:v>
                      </c:pt>
                      <c:pt idx="1">
                        <c:v>0.79888000000000026</c:v>
                      </c:pt>
                      <c:pt idx="2">
                        <c:v>1.2479000000000002</c:v>
                      </c:pt>
                      <c:pt idx="3">
                        <c:v>1.6851100000000001</c:v>
                      </c:pt>
                      <c:pt idx="4">
                        <c:v>2.2290999999999999</c:v>
                      </c:pt>
                      <c:pt idx="5">
                        <c:v>2.8798599999999999</c:v>
                      </c:pt>
                      <c:pt idx="6">
                        <c:v>3.5898699999999995</c:v>
                      </c:pt>
                      <c:pt idx="7">
                        <c:v>4.2762799999999999</c:v>
                      </c:pt>
                      <c:pt idx="8">
                        <c:v>4.6549899999999997</c:v>
                      </c:pt>
                      <c:pt idx="9">
                        <c:v>4.8680699999999995</c:v>
                      </c:pt>
                      <c:pt idx="10">
                        <c:v>5.1877800000000001</c:v>
                      </c:pt>
                      <c:pt idx="11">
                        <c:v>5.7564099999999998</c:v>
                      </c:pt>
                      <c:pt idx="12">
                        <c:v>6.5263400000000003</c:v>
                      </c:pt>
                      <c:pt idx="13">
                        <c:v>6.9292899999999991</c:v>
                      </c:pt>
                      <c:pt idx="14">
                        <c:v>7.5811099999999998</c:v>
                      </c:pt>
                      <c:pt idx="15">
                        <c:v>8.2091600000000007</c:v>
                      </c:pt>
                      <c:pt idx="16">
                        <c:v>8.9199000000000002</c:v>
                      </c:pt>
                      <c:pt idx="17">
                        <c:v>9.4647000000000006</c:v>
                      </c:pt>
                      <c:pt idx="18">
                        <c:v>10.199200000000001</c:v>
                      </c:pt>
                      <c:pt idx="19">
                        <c:v>10.815200000000001</c:v>
                      </c:pt>
                      <c:pt idx="20">
                        <c:v>10.992900000000001</c:v>
                      </c:pt>
                      <c:pt idx="21">
                        <c:v>11.0762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'B3-B4'!$AF$4:$AF$25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0</c:v>
                      </c:pt>
                      <c:pt idx="1">
                        <c:v>20.584199999999999</c:v>
                      </c:pt>
                      <c:pt idx="2">
                        <c:v>34.657000000000004</c:v>
                      </c:pt>
                      <c:pt idx="3">
                        <c:v>48.331600000000002</c:v>
                      </c:pt>
                      <c:pt idx="4">
                        <c:v>59.617100000000001</c:v>
                      </c:pt>
                      <c:pt idx="5">
                        <c:v>68.513599999999997</c:v>
                      </c:pt>
                      <c:pt idx="6">
                        <c:v>77.144800000000004</c:v>
                      </c:pt>
                      <c:pt idx="7">
                        <c:v>84.581199999999995</c:v>
                      </c:pt>
                      <c:pt idx="8">
                        <c:v>88.697799999999987</c:v>
                      </c:pt>
                      <c:pt idx="9">
                        <c:v>90.291600000000003</c:v>
                      </c:pt>
                      <c:pt idx="10">
                        <c:v>91.354699999999994</c:v>
                      </c:pt>
                      <c:pt idx="11">
                        <c:v>90.029399999999995</c:v>
                      </c:pt>
                      <c:pt idx="12">
                        <c:v>89.368600000000001</c:v>
                      </c:pt>
                      <c:pt idx="13">
                        <c:v>86.184200000000004</c:v>
                      </c:pt>
                      <c:pt idx="14">
                        <c:v>81.142300000000006</c:v>
                      </c:pt>
                      <c:pt idx="15">
                        <c:v>77.162300000000002</c:v>
                      </c:pt>
                      <c:pt idx="16">
                        <c:v>75.837600000000009</c:v>
                      </c:pt>
                      <c:pt idx="17">
                        <c:v>76.105099999999993</c:v>
                      </c:pt>
                      <c:pt idx="18">
                        <c:v>73.983999999999995</c:v>
                      </c:pt>
                      <c:pt idx="19">
                        <c:v>73.853499999999997</c:v>
                      </c:pt>
                      <c:pt idx="20">
                        <c:v>72.792200000000008</c:v>
                      </c:pt>
                      <c:pt idx="21">
                        <c:v>67.880899999999997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A0BB-46DA-AD16-B151B2A3E5B0}"/>
                  </c:ext>
                </c:extLst>
              </c15:ser>
            </c15:filteredScatterSeries>
            <c15:filteredScatte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'B3-B4'!$C$3</c15:sqref>
                        </c15:formulaRef>
                      </c:ext>
                    </c:extLst>
                    <c:strCache>
                      <c:ptCount val="1"/>
                      <c:pt idx="0">
                        <c:v> abaqus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'B3-B4'!$C$4:$C$33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0</c:v>
                      </c:pt>
                      <c:pt idx="1">
                        <c:v>0.43812200000000001</c:v>
                      </c:pt>
                      <c:pt idx="2">
                        <c:v>0.80822499999999997</c:v>
                      </c:pt>
                      <c:pt idx="3">
                        <c:v>1.3031999999999999</c:v>
                      </c:pt>
                      <c:pt idx="4">
                        <c:v>2.1007600000000002</c:v>
                      </c:pt>
                      <c:pt idx="5">
                        <c:v>2.5737199999999998</c:v>
                      </c:pt>
                      <c:pt idx="6">
                        <c:v>2.9813800000000001</c:v>
                      </c:pt>
                      <c:pt idx="7">
                        <c:v>3.7944300000000002</c:v>
                      </c:pt>
                      <c:pt idx="8">
                        <c:v>4.7973800000000004</c:v>
                      </c:pt>
                      <c:pt idx="9">
                        <c:v>5.5432399999999999</c:v>
                      </c:pt>
                      <c:pt idx="10">
                        <c:v>6.4153599999999997</c:v>
                      </c:pt>
                      <c:pt idx="11">
                        <c:v>6.9891399999999999</c:v>
                      </c:pt>
                      <c:pt idx="12">
                        <c:v>7.7323899999999997</c:v>
                      </c:pt>
                      <c:pt idx="13">
                        <c:v>8.6451799999999999</c:v>
                      </c:pt>
                      <c:pt idx="14">
                        <c:v>9.1119800000000009</c:v>
                      </c:pt>
                      <c:pt idx="15">
                        <c:v>10.0685</c:v>
                      </c:pt>
                      <c:pt idx="16">
                        <c:v>11.280200000000001</c:v>
                      </c:pt>
                      <c:pt idx="17">
                        <c:v>12.2578</c:v>
                      </c:pt>
                      <c:pt idx="18">
                        <c:v>13.532500000000001</c:v>
                      </c:pt>
                      <c:pt idx="19">
                        <c:v>15.485200000000001</c:v>
                      </c:pt>
                      <c:pt idx="20">
                        <c:v>18.3934</c:v>
                      </c:pt>
                      <c:pt idx="21">
                        <c:v>20.559200000000001</c:v>
                      </c:pt>
                      <c:pt idx="22">
                        <c:v>23.0017</c:v>
                      </c:pt>
                      <c:pt idx="23">
                        <c:v>24.786999999999999</c:v>
                      </c:pt>
                      <c:pt idx="24">
                        <c:v>26.487300000000001</c:v>
                      </c:pt>
                      <c:pt idx="25">
                        <c:v>27.549600000000002</c:v>
                      </c:pt>
                      <c:pt idx="26">
                        <c:v>28.739100000000001</c:v>
                      </c:pt>
                      <c:pt idx="27">
                        <c:v>29.502600000000001</c:v>
                      </c:pt>
                      <c:pt idx="28">
                        <c:v>29.883099999999999</c:v>
                      </c:pt>
                      <c:pt idx="29">
                        <c:v>30.174199999999999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'B3-B4'!$D$4:$D$33</c15:sqref>
                        </c15:formulaRef>
                      </c:ext>
                    </c:extLst>
                    <c:numCache>
                      <c:formatCode>0.00E+00</c:formatCode>
                      <c:ptCount val="30"/>
                      <c:pt idx="0">
                        <c:v>0</c:v>
                      </c:pt>
                      <c:pt idx="1">
                        <c:v>26.517399999999999</c:v>
                      </c:pt>
                      <c:pt idx="2">
                        <c:v>44.368200000000002</c:v>
                      </c:pt>
                      <c:pt idx="3">
                        <c:v>56.786099999999998</c:v>
                      </c:pt>
                      <c:pt idx="4">
                        <c:v>79.422899999999998</c:v>
                      </c:pt>
                      <c:pt idx="5">
                        <c:v>90.288600000000002</c:v>
                      </c:pt>
                      <c:pt idx="6">
                        <c:v>98.049800000000005</c:v>
                      </c:pt>
                      <c:pt idx="7">
                        <c:v>108.91500000000001</c:v>
                      </c:pt>
                      <c:pt idx="8">
                        <c:v>116.935</c:v>
                      </c:pt>
                      <c:pt idx="9">
                        <c:v>120.816</c:v>
                      </c:pt>
                      <c:pt idx="10">
                        <c:v>122.10899999999999</c:v>
                      </c:pt>
                      <c:pt idx="11">
                        <c:v>121.851</c:v>
                      </c:pt>
                      <c:pt idx="12">
                        <c:v>120.428</c:v>
                      </c:pt>
                      <c:pt idx="13">
                        <c:v>117.97</c:v>
                      </c:pt>
                      <c:pt idx="14">
                        <c:v>116.289</c:v>
                      </c:pt>
                      <c:pt idx="15">
                        <c:v>116.289</c:v>
                      </c:pt>
                      <c:pt idx="16">
                        <c:v>116.547</c:v>
                      </c:pt>
                      <c:pt idx="17">
                        <c:v>116.289</c:v>
                      </c:pt>
                      <c:pt idx="18">
                        <c:v>114.995</c:v>
                      </c:pt>
                      <c:pt idx="19">
                        <c:v>109.17400000000001</c:v>
                      </c:pt>
                      <c:pt idx="20">
                        <c:v>101.413</c:v>
                      </c:pt>
                      <c:pt idx="21">
                        <c:v>96.626900000000006</c:v>
                      </c:pt>
                      <c:pt idx="22">
                        <c:v>92.746300000000005</c:v>
                      </c:pt>
                      <c:pt idx="23">
                        <c:v>92.358199999999997</c:v>
                      </c:pt>
                      <c:pt idx="24">
                        <c:v>92.099500000000006</c:v>
                      </c:pt>
                      <c:pt idx="25">
                        <c:v>91.064700000000002</c:v>
                      </c:pt>
                      <c:pt idx="26">
                        <c:v>89.5124</c:v>
                      </c:pt>
                      <c:pt idx="27">
                        <c:v>86.019900000000007</c:v>
                      </c:pt>
                      <c:pt idx="28">
                        <c:v>81.621899999999997</c:v>
                      </c:pt>
                      <c:pt idx="29">
                        <c:v>68.427899999999994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A0BB-46DA-AD16-B151B2A3E5B0}"/>
                  </c:ext>
                </c:extLst>
              </c15:ser>
            </c15:filteredScatterSeries>
            <c15:filteredScatte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'B3-B4'!$G$3</c15:sqref>
                        </c15:formulaRef>
                      </c:ext>
                    </c:extLst>
                    <c:strCache>
                      <c:ptCount val="1"/>
                      <c:pt idx="0">
                        <c:v> abaqus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'B3-B4'!$G$4:$G$23</c15:sqref>
                        </c15:formulaRef>
                      </c:ext>
                    </c:extLst>
                    <c:numCache>
                      <c:formatCode>General</c:formatCode>
                      <c:ptCount val="20"/>
                      <c:pt idx="0" formatCode="0.00E+00">
                        <c:v>0</c:v>
                      </c:pt>
                      <c:pt idx="1">
                        <c:v>1.2231399999999999</c:v>
                      </c:pt>
                      <c:pt idx="2">
                        <c:v>2.1487599999999998</c:v>
                      </c:pt>
                      <c:pt idx="3">
                        <c:v>2.9752100000000001</c:v>
                      </c:pt>
                      <c:pt idx="4">
                        <c:v>4.4462799999999998</c:v>
                      </c:pt>
                      <c:pt idx="5">
                        <c:v>4.8760300000000001</c:v>
                      </c:pt>
                      <c:pt idx="6">
                        <c:v>5.3719000000000001</c:v>
                      </c:pt>
                      <c:pt idx="7">
                        <c:v>5.9834699999999996</c:v>
                      </c:pt>
                      <c:pt idx="8">
                        <c:v>7.4214900000000004</c:v>
                      </c:pt>
                      <c:pt idx="9">
                        <c:v>8.4628099999999993</c:v>
                      </c:pt>
                      <c:pt idx="10">
                        <c:v>9.8677700000000002</c:v>
                      </c:pt>
                      <c:pt idx="11">
                        <c:v>11.388400000000001</c:v>
                      </c:pt>
                      <c:pt idx="12">
                        <c:v>13.2066</c:v>
                      </c:pt>
                      <c:pt idx="13">
                        <c:v>14.8264</c:v>
                      </c:pt>
                      <c:pt idx="14">
                        <c:v>17.603300000000001</c:v>
                      </c:pt>
                      <c:pt idx="15">
                        <c:v>19.504100000000001</c:v>
                      </c:pt>
                      <c:pt idx="16">
                        <c:v>21.239699999999999</c:v>
                      </c:pt>
                      <c:pt idx="17">
                        <c:v>23.223099999999999</c:v>
                      </c:pt>
                      <c:pt idx="18">
                        <c:v>25.603300000000001</c:v>
                      </c:pt>
                      <c:pt idx="19">
                        <c:v>26.694199999999999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'B3-B4'!$H$4:$H$23</c15:sqref>
                        </c15:formulaRef>
                      </c:ext>
                    </c:extLst>
                    <c:numCache>
                      <c:formatCode>General</c:formatCode>
                      <c:ptCount val="20"/>
                      <c:pt idx="0" formatCode="0.00E+00">
                        <c:v>0</c:v>
                      </c:pt>
                      <c:pt idx="1">
                        <c:v>28.020399999999999</c:v>
                      </c:pt>
                      <c:pt idx="2">
                        <c:v>47.4</c:v>
                      </c:pt>
                      <c:pt idx="3">
                        <c:v>61.151299999999999</c:v>
                      </c:pt>
                      <c:pt idx="4">
                        <c:v>76.873900000000006</c:v>
                      </c:pt>
                      <c:pt idx="5">
                        <c:v>81.721400000000003</c:v>
                      </c:pt>
                      <c:pt idx="6">
                        <c:v>83.167400000000001</c:v>
                      </c:pt>
                      <c:pt idx="7">
                        <c:v>83.175399999999996</c:v>
                      </c:pt>
                      <c:pt idx="8">
                        <c:v>90.391599999999997</c:v>
                      </c:pt>
                      <c:pt idx="9">
                        <c:v>94.854500000000002</c:v>
                      </c:pt>
                      <c:pt idx="10">
                        <c:v>100.107</c:v>
                      </c:pt>
                      <c:pt idx="11">
                        <c:v>102.221</c:v>
                      </c:pt>
                      <c:pt idx="12">
                        <c:v>103.161</c:v>
                      </c:pt>
                      <c:pt idx="13">
                        <c:v>100.565</c:v>
                      </c:pt>
                      <c:pt idx="14">
                        <c:v>95.628399999999999</c:v>
                      </c:pt>
                      <c:pt idx="15">
                        <c:v>92.381699999999995</c:v>
                      </c:pt>
                      <c:pt idx="16">
                        <c:v>89.918099999999995</c:v>
                      </c:pt>
                      <c:pt idx="17">
                        <c:v>86.934200000000004</c:v>
                      </c:pt>
                      <c:pt idx="18">
                        <c:v>84.086399999999998</c:v>
                      </c:pt>
                      <c:pt idx="19">
                        <c:v>81.352599999999995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A0BB-46DA-AD16-B151B2A3E5B0}"/>
                  </c:ext>
                </c:extLst>
              </c15:ser>
            </c15:filteredScatterSeries>
            <c15:filteredScatte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'B3-B4'!$K$3</c15:sqref>
                        </c15:formulaRef>
                      </c:ext>
                    </c:extLst>
                    <c:strCache>
                      <c:ptCount val="1"/>
                      <c:pt idx="0">
                        <c:v> abaqus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'B3-B4'!$K$4:$K$25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 formatCode="0.00E+00">
                        <c:v>0</c:v>
                      </c:pt>
                      <c:pt idx="1">
                        <c:v>0.77656400000000003</c:v>
                      </c:pt>
                      <c:pt idx="2">
                        <c:v>1.48983</c:v>
                      </c:pt>
                      <c:pt idx="3">
                        <c:v>1.98061</c:v>
                      </c:pt>
                      <c:pt idx="4">
                        <c:v>2.79128</c:v>
                      </c:pt>
                      <c:pt idx="5">
                        <c:v>3.4666000000000001</c:v>
                      </c:pt>
                      <c:pt idx="6">
                        <c:v>3.9108800000000001</c:v>
                      </c:pt>
                      <c:pt idx="7">
                        <c:v>4.2878999999999996</c:v>
                      </c:pt>
                      <c:pt idx="8">
                        <c:v>4.4912999999999998</c:v>
                      </c:pt>
                      <c:pt idx="9">
                        <c:v>4.7824</c:v>
                      </c:pt>
                      <c:pt idx="10">
                        <c:v>5.0640000000000001</c:v>
                      </c:pt>
                      <c:pt idx="11">
                        <c:v>5.6551799999999997</c:v>
                      </c:pt>
                      <c:pt idx="12">
                        <c:v>6.4208999999999996</c:v>
                      </c:pt>
                      <c:pt idx="13">
                        <c:v>7.0507799999999996</c:v>
                      </c:pt>
                      <c:pt idx="14">
                        <c:v>7.7781799999999999</c:v>
                      </c:pt>
                      <c:pt idx="15">
                        <c:v>8.9422599999999992</c:v>
                      </c:pt>
                      <c:pt idx="16">
                        <c:v>10.3589</c:v>
                      </c:pt>
                      <c:pt idx="17">
                        <c:v>11.514099999999999</c:v>
                      </c:pt>
                      <c:pt idx="18">
                        <c:v>13.194800000000001</c:v>
                      </c:pt>
                      <c:pt idx="19">
                        <c:v>14.409599999999999</c:v>
                      </c:pt>
                      <c:pt idx="20">
                        <c:v>15.3528</c:v>
                      </c:pt>
                      <c:pt idx="21">
                        <c:v>15.8406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'B3-B4'!$L$4:$L$25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0</c:v>
                      </c:pt>
                      <c:pt idx="1">
                        <c:v>40.363999999999997</c:v>
                      </c:pt>
                      <c:pt idx="2">
                        <c:v>60.899900000000002</c:v>
                      </c:pt>
                      <c:pt idx="3">
                        <c:v>78.301000000000002</c:v>
                      </c:pt>
                      <c:pt idx="4">
                        <c:v>97.447599999999994</c:v>
                      </c:pt>
                      <c:pt idx="5">
                        <c:v>114.331</c:v>
                      </c:pt>
                      <c:pt idx="6">
                        <c:v>123.383</c:v>
                      </c:pt>
                      <c:pt idx="7">
                        <c:v>129.65100000000001</c:v>
                      </c:pt>
                      <c:pt idx="8">
                        <c:v>131.39400000000001</c:v>
                      </c:pt>
                      <c:pt idx="9">
                        <c:v>131.74799999999999</c:v>
                      </c:pt>
                      <c:pt idx="10">
                        <c:v>131.232</c:v>
                      </c:pt>
                      <c:pt idx="11">
                        <c:v>134.89599999999999</c:v>
                      </c:pt>
                      <c:pt idx="12">
                        <c:v>139.25899999999999</c:v>
                      </c:pt>
                      <c:pt idx="13">
                        <c:v>143.44499999999999</c:v>
                      </c:pt>
                      <c:pt idx="14">
                        <c:v>145.721</c:v>
                      </c:pt>
                      <c:pt idx="15">
                        <c:v>148.352</c:v>
                      </c:pt>
                      <c:pt idx="16">
                        <c:v>150.12</c:v>
                      </c:pt>
                      <c:pt idx="17">
                        <c:v>149.62100000000001</c:v>
                      </c:pt>
                      <c:pt idx="18">
                        <c:v>143.22</c:v>
                      </c:pt>
                      <c:pt idx="19">
                        <c:v>136.809</c:v>
                      </c:pt>
                      <c:pt idx="20">
                        <c:v>129.697</c:v>
                      </c:pt>
                      <c:pt idx="21">
                        <c:v>119.27200000000001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A0BB-46DA-AD16-B151B2A3E5B0}"/>
                  </c:ext>
                </c:extLst>
              </c15:ser>
            </c15:filteredScatterSeries>
            <c15:filteredScatte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'B3-B4'!$S$3</c15:sqref>
                        </c15:formulaRef>
                      </c:ext>
                    </c:extLst>
                    <c:strCache>
                      <c:ptCount val="1"/>
                      <c:pt idx="0">
                        <c:v> abaqus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'B3-B4'!$S$4:$S$28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0</c:v>
                      </c:pt>
                      <c:pt idx="1">
                        <c:v>1.3769400000000001</c:v>
                      </c:pt>
                      <c:pt idx="2">
                        <c:v>1.9490000000000001</c:v>
                      </c:pt>
                      <c:pt idx="3">
                        <c:v>2.52772</c:v>
                      </c:pt>
                      <c:pt idx="4">
                        <c:v>3.1596500000000001</c:v>
                      </c:pt>
                      <c:pt idx="5">
                        <c:v>3.56541</c:v>
                      </c:pt>
                      <c:pt idx="6">
                        <c:v>4.0243900000000004</c:v>
                      </c:pt>
                      <c:pt idx="7">
                        <c:v>4.5631899999999996</c:v>
                      </c:pt>
                      <c:pt idx="8">
                        <c:v>5.0288199999999996</c:v>
                      </c:pt>
                      <c:pt idx="9">
                        <c:v>5.2682900000000004</c:v>
                      </c:pt>
                      <c:pt idx="10">
                        <c:v>5.5410199999999996</c:v>
                      </c:pt>
                      <c:pt idx="11">
                        <c:v>5.9135299999999997</c:v>
                      </c:pt>
                      <c:pt idx="12">
                        <c:v>6.2328200000000002</c:v>
                      </c:pt>
                      <c:pt idx="13">
                        <c:v>6.7516600000000002</c:v>
                      </c:pt>
                      <c:pt idx="14">
                        <c:v>7.44346</c:v>
                      </c:pt>
                      <c:pt idx="15">
                        <c:v>8.0022199999999994</c:v>
                      </c:pt>
                      <c:pt idx="16">
                        <c:v>8.5476700000000001</c:v>
                      </c:pt>
                      <c:pt idx="17">
                        <c:v>9.5055399999999999</c:v>
                      </c:pt>
                      <c:pt idx="18">
                        <c:v>9.9246099999999995</c:v>
                      </c:pt>
                      <c:pt idx="19">
                        <c:v>10.4435</c:v>
                      </c:pt>
                      <c:pt idx="20">
                        <c:v>10.9956</c:v>
                      </c:pt>
                      <c:pt idx="21">
                        <c:v>11.481199999999999</c:v>
                      </c:pt>
                      <c:pt idx="22">
                        <c:v>11.9468</c:v>
                      </c:pt>
                      <c:pt idx="23">
                        <c:v>12.139699999999999</c:v>
                      </c:pt>
                      <c:pt idx="24">
                        <c:v>12.212899999999999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'B3-B4'!$T$4:$T$28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0</c:v>
                      </c:pt>
                      <c:pt idx="1">
                        <c:v>56.684699999999999</c:v>
                      </c:pt>
                      <c:pt idx="2">
                        <c:v>75.232900000000001</c:v>
                      </c:pt>
                      <c:pt idx="3">
                        <c:v>88.580699999999993</c:v>
                      </c:pt>
                      <c:pt idx="4">
                        <c:v>107.30200000000001</c:v>
                      </c:pt>
                      <c:pt idx="5">
                        <c:v>119.437</c:v>
                      </c:pt>
                      <c:pt idx="6">
                        <c:v>130.184</c:v>
                      </c:pt>
                      <c:pt idx="7">
                        <c:v>138.505</c:v>
                      </c:pt>
                      <c:pt idx="8">
                        <c:v>142.31899999999999</c:v>
                      </c:pt>
                      <c:pt idx="9">
                        <c:v>142.31899999999999</c:v>
                      </c:pt>
                      <c:pt idx="10">
                        <c:v>142.31899999999999</c:v>
                      </c:pt>
                      <c:pt idx="11">
                        <c:v>143.35900000000001</c:v>
                      </c:pt>
                      <c:pt idx="12">
                        <c:v>145.43899999999999</c:v>
                      </c:pt>
                      <c:pt idx="13">
                        <c:v>147.86600000000001</c:v>
                      </c:pt>
                      <c:pt idx="14">
                        <c:v>147.346</c:v>
                      </c:pt>
                      <c:pt idx="15">
                        <c:v>145.785</c:v>
                      </c:pt>
                      <c:pt idx="16">
                        <c:v>140.41200000000001</c:v>
                      </c:pt>
                      <c:pt idx="17">
                        <c:v>116.143</c:v>
                      </c:pt>
                      <c:pt idx="18">
                        <c:v>106.43600000000001</c:v>
                      </c:pt>
                      <c:pt idx="19">
                        <c:v>93.781099999999995</c:v>
                      </c:pt>
                      <c:pt idx="20">
                        <c:v>83.900300000000001</c:v>
                      </c:pt>
                      <c:pt idx="21">
                        <c:v>76.966399999999993</c:v>
                      </c:pt>
                      <c:pt idx="22">
                        <c:v>69.512500000000003</c:v>
                      </c:pt>
                      <c:pt idx="23">
                        <c:v>62.578499999999998</c:v>
                      </c:pt>
                      <c:pt idx="24">
                        <c:v>55.297899999999998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A0BB-46DA-AD16-B151B2A3E5B0}"/>
                  </c:ext>
                </c:extLst>
              </c15:ser>
            </c15:filteredScatterSeries>
            <c15:filteredScatter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'B3-B4'!$AG$3</c15:sqref>
                        </c15:formulaRef>
                      </c:ext>
                    </c:extLst>
                    <c:strCache>
                      <c:ptCount val="1"/>
                      <c:pt idx="0">
                        <c:v> abaqus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'B3-B4'!$AG$4:$AG$23</c15:sqref>
                        </c15:formulaRef>
                      </c:ext>
                    </c:extLst>
                    <c:numCache>
                      <c:formatCode>General</c:formatCode>
                      <c:ptCount val="20"/>
                      <c:pt idx="0">
                        <c:v>0</c:v>
                      </c:pt>
                      <c:pt idx="1">
                        <c:v>1.6141700000000001</c:v>
                      </c:pt>
                      <c:pt idx="2">
                        <c:v>2.8608899999999999</c:v>
                      </c:pt>
                      <c:pt idx="3">
                        <c:v>3.5826799999999999</c:v>
                      </c:pt>
                      <c:pt idx="4">
                        <c:v>4.1076100000000002</c:v>
                      </c:pt>
                      <c:pt idx="5">
                        <c:v>4.6259800000000002</c:v>
                      </c:pt>
                      <c:pt idx="6">
                        <c:v>4.9737499999999999</c:v>
                      </c:pt>
                      <c:pt idx="7">
                        <c:v>5.4002600000000003</c:v>
                      </c:pt>
                      <c:pt idx="8">
                        <c:v>5.8464600000000004</c:v>
                      </c:pt>
                      <c:pt idx="9">
                        <c:v>6.1220499999999998</c:v>
                      </c:pt>
                      <c:pt idx="10">
                        <c:v>6.5288700000000004</c:v>
                      </c:pt>
                      <c:pt idx="11">
                        <c:v>6.9947499999999998</c:v>
                      </c:pt>
                      <c:pt idx="12">
                        <c:v>7.27034</c:v>
                      </c:pt>
                      <c:pt idx="13">
                        <c:v>7.5787399999999998</c:v>
                      </c:pt>
                      <c:pt idx="14">
                        <c:v>8.2217800000000008</c:v>
                      </c:pt>
                      <c:pt idx="15">
                        <c:v>8.5301799999999997</c:v>
                      </c:pt>
                      <c:pt idx="16">
                        <c:v>9.2585300000000004</c:v>
                      </c:pt>
                      <c:pt idx="17">
                        <c:v>9.6784800000000004</c:v>
                      </c:pt>
                      <c:pt idx="18">
                        <c:v>9.9606300000000001</c:v>
                      </c:pt>
                      <c:pt idx="19">
                        <c:v>10.124700000000001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'B3-B4'!$AH$4:$AH$23</c15:sqref>
                        </c15:formulaRef>
                      </c:ext>
                    </c:extLst>
                    <c:numCache>
                      <c:formatCode>General</c:formatCode>
                      <c:ptCount val="20"/>
                      <c:pt idx="0">
                        <c:v>0</c:v>
                      </c:pt>
                      <c:pt idx="1">
                        <c:v>58.2273</c:v>
                      </c:pt>
                      <c:pt idx="2">
                        <c:v>95.250200000000007</c:v>
                      </c:pt>
                      <c:pt idx="3">
                        <c:v>115.395</c:v>
                      </c:pt>
                      <c:pt idx="4">
                        <c:v>128.303</c:v>
                      </c:pt>
                      <c:pt idx="5">
                        <c:v>137.41499999999999</c:v>
                      </c:pt>
                      <c:pt idx="6">
                        <c:v>142.39699999999999</c:v>
                      </c:pt>
                      <c:pt idx="7">
                        <c:v>148.06299999999999</c:v>
                      </c:pt>
                      <c:pt idx="8">
                        <c:v>149.41300000000001</c:v>
                      </c:pt>
                      <c:pt idx="9">
                        <c:v>148.876</c:v>
                      </c:pt>
                      <c:pt idx="10">
                        <c:v>145.05099999999999</c:v>
                      </c:pt>
                      <c:pt idx="11">
                        <c:v>142.43</c:v>
                      </c:pt>
                      <c:pt idx="12">
                        <c:v>142.411</c:v>
                      </c:pt>
                      <c:pt idx="13">
                        <c:v>141.35400000000001</c:v>
                      </c:pt>
                      <c:pt idx="14">
                        <c:v>140.446</c:v>
                      </c:pt>
                      <c:pt idx="15">
                        <c:v>138.00899999999999</c:v>
                      </c:pt>
                      <c:pt idx="16">
                        <c:v>132.608</c:v>
                      </c:pt>
                      <c:pt idx="17">
                        <c:v>127.919</c:v>
                      </c:pt>
                      <c:pt idx="18">
                        <c:v>119.78700000000001</c:v>
                      </c:pt>
                      <c:pt idx="19">
                        <c:v>112.009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A0BB-46DA-AD16-B151B2A3E5B0}"/>
                  </c:ext>
                </c:extLst>
              </c15:ser>
            </c15:filteredScatterSeries>
            <c15:filteredScatter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'B3-B4'!$O$3</c15:sqref>
                        </c15:formulaRef>
                      </c:ext>
                    </c:extLst>
                    <c:strCache>
                      <c:ptCount val="1"/>
                      <c:pt idx="0">
                        <c:v> abaqus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'B3-B4'!$O$4:$O$23</c15:sqref>
                        </c15:formulaRef>
                      </c:ext>
                    </c:extLst>
                    <c:numCache>
                      <c:formatCode>General</c:formatCode>
                      <c:ptCount val="20"/>
                      <c:pt idx="0">
                        <c:v>0</c:v>
                      </c:pt>
                      <c:pt idx="1">
                        <c:v>1.0484</c:v>
                      </c:pt>
                      <c:pt idx="2">
                        <c:v>2.1027900000000002</c:v>
                      </c:pt>
                      <c:pt idx="3">
                        <c:v>2.71035</c:v>
                      </c:pt>
                      <c:pt idx="4">
                        <c:v>3.3705599999999998</c:v>
                      </c:pt>
                      <c:pt idx="5">
                        <c:v>3.8801800000000002</c:v>
                      </c:pt>
                      <c:pt idx="6">
                        <c:v>4.2286799999999998</c:v>
                      </c:pt>
                      <c:pt idx="7">
                        <c:v>4.5306699999999998</c:v>
                      </c:pt>
                      <c:pt idx="8">
                        <c:v>4.7234800000000003</c:v>
                      </c:pt>
                      <c:pt idx="9">
                        <c:v>4.9843000000000002</c:v>
                      </c:pt>
                      <c:pt idx="10">
                        <c:v>5.2448899999999998</c:v>
                      </c:pt>
                      <c:pt idx="11">
                        <c:v>5.48447</c:v>
                      </c:pt>
                      <c:pt idx="12">
                        <c:v>5.7138099999999996</c:v>
                      </c:pt>
                      <c:pt idx="13">
                        <c:v>6.17272</c:v>
                      </c:pt>
                      <c:pt idx="14">
                        <c:v>6.5484600000000004</c:v>
                      </c:pt>
                      <c:pt idx="15">
                        <c:v>7.0184899999999999</c:v>
                      </c:pt>
                      <c:pt idx="16">
                        <c:v>7.42584</c:v>
                      </c:pt>
                      <c:pt idx="17">
                        <c:v>7.8696299999999999</c:v>
                      </c:pt>
                      <c:pt idx="18">
                        <c:v>8.1155200000000001</c:v>
                      </c:pt>
                      <c:pt idx="19">
                        <c:v>8.1842100000000002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'B3-B4'!$P$4:$P$23</c15:sqref>
                        </c15:formulaRef>
                      </c:ext>
                    </c:extLst>
                    <c:numCache>
                      <c:formatCode>General</c:formatCode>
                      <c:ptCount val="20"/>
                      <c:pt idx="0">
                        <c:v>0</c:v>
                      </c:pt>
                      <c:pt idx="1">
                        <c:v>43.308300000000003</c:v>
                      </c:pt>
                      <c:pt idx="2">
                        <c:v>78.636399999999995</c:v>
                      </c:pt>
                      <c:pt idx="3">
                        <c:v>100.46</c:v>
                      </c:pt>
                      <c:pt idx="4">
                        <c:v>116.726</c:v>
                      </c:pt>
                      <c:pt idx="5">
                        <c:v>127.624</c:v>
                      </c:pt>
                      <c:pt idx="6">
                        <c:v>134.19399999999999</c:v>
                      </c:pt>
                      <c:pt idx="7">
                        <c:v>136.77600000000001</c:v>
                      </c:pt>
                      <c:pt idx="8">
                        <c:v>136.76300000000001</c:v>
                      </c:pt>
                      <c:pt idx="9">
                        <c:v>133.96799999999999</c:v>
                      </c:pt>
                      <c:pt idx="10">
                        <c:v>133.60300000000001</c:v>
                      </c:pt>
                      <c:pt idx="11">
                        <c:v>134.97399999999999</c:v>
                      </c:pt>
                      <c:pt idx="12">
                        <c:v>134.43799999999999</c:v>
                      </c:pt>
                      <c:pt idx="13">
                        <c:v>130.935</c:v>
                      </c:pt>
                      <c:pt idx="14">
                        <c:v>125.35599999999999</c:v>
                      </c:pt>
                      <c:pt idx="15">
                        <c:v>114.738</c:v>
                      </c:pt>
                      <c:pt idx="16">
                        <c:v>105.68600000000001</c:v>
                      </c:pt>
                      <c:pt idx="17">
                        <c:v>96.977999999999994</c:v>
                      </c:pt>
                      <c:pt idx="18">
                        <c:v>87.069299999999998</c:v>
                      </c:pt>
                      <c:pt idx="19">
                        <c:v>77.346599999999995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A0BB-46DA-AD16-B151B2A3E5B0}"/>
                  </c:ext>
                </c:extLst>
              </c15:ser>
            </c15:filteredScatterSeries>
            <c15:filteredScatter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'B3-B4'!$Y$3</c15:sqref>
                        </c15:formulaRef>
                      </c:ext>
                    </c:extLst>
                    <c:strCache>
                      <c:ptCount val="1"/>
                      <c:pt idx="0">
                        <c:v> abaqus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'B3-B4'!$Y$4:$Y$26</c15:sqref>
                        </c15:formulaRef>
                      </c:ext>
                    </c:extLst>
                    <c:numCache>
                      <c:formatCode>General</c:formatCode>
                      <c:ptCount val="23"/>
                      <c:pt idx="0">
                        <c:v>0</c:v>
                      </c:pt>
                      <c:pt idx="1">
                        <c:v>0.96820700000000004</c:v>
                      </c:pt>
                      <c:pt idx="2">
                        <c:v>1.51902</c:v>
                      </c:pt>
                      <c:pt idx="3">
                        <c:v>2.1823299999999999</c:v>
                      </c:pt>
                      <c:pt idx="4">
                        <c:v>2.7513000000000001</c:v>
                      </c:pt>
                      <c:pt idx="5">
                        <c:v>3.1442999999999999</c:v>
                      </c:pt>
                      <c:pt idx="6">
                        <c:v>3.9396200000000001</c:v>
                      </c:pt>
                      <c:pt idx="7">
                        <c:v>4.3626500000000004</c:v>
                      </c:pt>
                      <c:pt idx="8">
                        <c:v>4.86775</c:v>
                      </c:pt>
                      <c:pt idx="9">
                        <c:v>5.2077799999999996</c:v>
                      </c:pt>
                      <c:pt idx="10">
                        <c:v>6.0643599999999998</c:v>
                      </c:pt>
                      <c:pt idx="11">
                        <c:v>6.8797199999999998</c:v>
                      </c:pt>
                      <c:pt idx="12">
                        <c:v>7.6637300000000002</c:v>
                      </c:pt>
                      <c:pt idx="13">
                        <c:v>8.3030799999999996</c:v>
                      </c:pt>
                      <c:pt idx="14">
                        <c:v>9.3544199999999993</c:v>
                      </c:pt>
                      <c:pt idx="15">
                        <c:v>10.848100000000001</c:v>
                      </c:pt>
                      <c:pt idx="16">
                        <c:v>12.1866</c:v>
                      </c:pt>
                      <c:pt idx="17">
                        <c:v>13.1746</c:v>
                      </c:pt>
                      <c:pt idx="18">
                        <c:v>14.656599999999999</c:v>
                      </c:pt>
                      <c:pt idx="19">
                        <c:v>16.334</c:v>
                      </c:pt>
                      <c:pt idx="20">
                        <c:v>17.053599999999999</c:v>
                      </c:pt>
                      <c:pt idx="21">
                        <c:v>17.495100000000001</c:v>
                      </c:pt>
                      <c:pt idx="22">
                        <c:v>17.904599999999999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'B3-B4'!$Z$4:$Z$26</c15:sqref>
                        </c15:formulaRef>
                      </c:ext>
                    </c:extLst>
                    <c:numCache>
                      <c:formatCode>General</c:formatCode>
                      <c:ptCount val="23"/>
                      <c:pt idx="0">
                        <c:v>0</c:v>
                      </c:pt>
                      <c:pt idx="1">
                        <c:v>28.9344</c:v>
                      </c:pt>
                      <c:pt idx="2">
                        <c:v>42.620600000000003</c:v>
                      </c:pt>
                      <c:pt idx="3">
                        <c:v>53.864899999999999</c:v>
                      </c:pt>
                      <c:pt idx="4">
                        <c:v>60.417700000000004</c:v>
                      </c:pt>
                      <c:pt idx="5">
                        <c:v>64.623500000000007</c:v>
                      </c:pt>
                      <c:pt idx="6">
                        <c:v>70.201300000000003</c:v>
                      </c:pt>
                      <c:pt idx="7">
                        <c:v>71.866600000000005</c:v>
                      </c:pt>
                      <c:pt idx="8">
                        <c:v>72.457899999999995</c:v>
                      </c:pt>
                      <c:pt idx="9">
                        <c:v>72.461200000000005</c:v>
                      </c:pt>
                      <c:pt idx="10">
                        <c:v>76.378399999999999</c:v>
                      </c:pt>
                      <c:pt idx="11">
                        <c:v>80.295100000000005</c:v>
                      </c:pt>
                      <c:pt idx="12">
                        <c:v>82.941199999999995</c:v>
                      </c:pt>
                      <c:pt idx="13">
                        <c:v>84.413300000000007</c:v>
                      </c:pt>
                      <c:pt idx="14">
                        <c:v>85.400800000000004</c:v>
                      </c:pt>
                      <c:pt idx="15">
                        <c:v>84.242699999999999</c:v>
                      </c:pt>
                      <c:pt idx="16">
                        <c:v>81.226500000000001</c:v>
                      </c:pt>
                      <c:pt idx="17">
                        <c:v>77.913700000000006</c:v>
                      </c:pt>
                      <c:pt idx="18">
                        <c:v>72.748999999999995</c:v>
                      </c:pt>
                      <c:pt idx="19">
                        <c:v>66.413600000000002</c:v>
                      </c:pt>
                      <c:pt idx="20">
                        <c:v>61.534599999999998</c:v>
                      </c:pt>
                      <c:pt idx="21">
                        <c:v>56.848399999999998</c:v>
                      </c:pt>
                      <c:pt idx="22">
                        <c:v>49.1325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A0BB-46DA-AD16-B151B2A3E5B0}"/>
                  </c:ext>
                </c:extLst>
              </c15:ser>
            </c15:filteredScatterSeries>
            <c15:filteredScatter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'B3-B4'!$AC$3</c15:sqref>
                        </c15:formulaRef>
                      </c:ext>
                    </c:extLst>
                    <c:strCache>
                      <c:ptCount val="1"/>
                      <c:pt idx="0">
                        <c:v> abaqus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'B3-B4'!$AC$4:$AC$22</c15:sqref>
                        </c15:formulaRef>
                      </c:ext>
                    </c:extLst>
                    <c:numCache>
                      <c:formatCode>General</c:formatCode>
                      <c:ptCount val="19"/>
                      <c:pt idx="0">
                        <c:v>0</c:v>
                      </c:pt>
                      <c:pt idx="1">
                        <c:v>1.0149999999999999</c:v>
                      </c:pt>
                      <c:pt idx="2">
                        <c:v>1.4404300000000001</c:v>
                      </c:pt>
                      <c:pt idx="3">
                        <c:v>2.0756399999999999</c:v>
                      </c:pt>
                      <c:pt idx="4">
                        <c:v>2.6002700000000001</c:v>
                      </c:pt>
                      <c:pt idx="5">
                        <c:v>3.1118100000000002</c:v>
                      </c:pt>
                      <c:pt idx="6">
                        <c:v>3.3086899999999999</c:v>
                      </c:pt>
                      <c:pt idx="7" formatCode="#,##0">
                        <c:v>3.4992800000000002</c:v>
                      </c:pt>
                      <c:pt idx="8">
                        <c:v>3.79461</c:v>
                      </c:pt>
                      <c:pt idx="9">
                        <c:v>4.3063399999999996</c:v>
                      </c:pt>
                      <c:pt idx="10">
                        <c:v>4.8775399999999998</c:v>
                      </c:pt>
                      <c:pt idx="11">
                        <c:v>5.5739900000000002</c:v>
                      </c:pt>
                      <c:pt idx="12">
                        <c:v>6.5207199999999998</c:v>
                      </c:pt>
                      <c:pt idx="13">
                        <c:v>7.4808700000000004</c:v>
                      </c:pt>
                      <c:pt idx="14">
                        <c:v>8.7962799999999994</c:v>
                      </c:pt>
                      <c:pt idx="15">
                        <c:v>9.5985099999999992</c:v>
                      </c:pt>
                      <c:pt idx="16">
                        <c:v>10.407400000000001</c:v>
                      </c:pt>
                      <c:pt idx="17">
                        <c:v>10.795500000000001</c:v>
                      </c:pt>
                      <c:pt idx="18">
                        <c:v>11.0328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'B3-B4'!$AD$4:$AD$22</c15:sqref>
                        </c15:formulaRef>
                      </c:ext>
                    </c:extLst>
                    <c:numCache>
                      <c:formatCode>General</c:formatCode>
                      <c:ptCount val="19"/>
                      <c:pt idx="0">
                        <c:v>0</c:v>
                      </c:pt>
                      <c:pt idx="1">
                        <c:v>28.167899999999999</c:v>
                      </c:pt>
                      <c:pt idx="2">
                        <c:v>41.551400000000001</c:v>
                      </c:pt>
                      <c:pt idx="3">
                        <c:v>58.819099999999999</c:v>
                      </c:pt>
                      <c:pt idx="4">
                        <c:v>67.449299999999994</c:v>
                      </c:pt>
                      <c:pt idx="5">
                        <c:v>75.647800000000004</c:v>
                      </c:pt>
                      <c:pt idx="6">
                        <c:v>77.804299999999998</c:v>
                      </c:pt>
                      <c:pt idx="7">
                        <c:v>77.801000000000002</c:v>
                      </c:pt>
                      <c:pt idx="8">
                        <c:v>80.927599999999998</c:v>
                      </c:pt>
                      <c:pt idx="9">
                        <c:v>87.722200000000001</c:v>
                      </c:pt>
                      <c:pt idx="10">
                        <c:v>92.031999999999996</c:v>
                      </c:pt>
                      <c:pt idx="11">
                        <c:v>93.423900000000003</c:v>
                      </c:pt>
                      <c:pt idx="12">
                        <c:v>90.707700000000003</c:v>
                      </c:pt>
                      <c:pt idx="13">
                        <c:v>85.831500000000005</c:v>
                      </c:pt>
                      <c:pt idx="14">
                        <c:v>78.249399999999994</c:v>
                      </c:pt>
                      <c:pt idx="15">
                        <c:v>74.887799999999999</c:v>
                      </c:pt>
                      <c:pt idx="16">
                        <c:v>71.094099999999997</c:v>
                      </c:pt>
                      <c:pt idx="17">
                        <c:v>67.847700000000003</c:v>
                      </c:pt>
                      <c:pt idx="18">
                        <c:v>62.444000000000003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A0BB-46DA-AD16-B151B2A3E5B0}"/>
                  </c:ext>
                </c:extLst>
              </c15:ser>
            </c15:filteredScatterSeries>
          </c:ext>
        </c:extLst>
      </c:scatterChart>
      <c:valAx>
        <c:axId val="16529729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displacement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2968623"/>
        <c:crosses val="autoZero"/>
        <c:crossBetween val="midCat"/>
        <c:majorUnit val="2.5"/>
      </c:valAx>
      <c:valAx>
        <c:axId val="16529686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</a:t>
                </a:r>
                <a:r>
                  <a:rPr lang="en-US" baseline="0"/>
                  <a:t> (kN)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297294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'B3-B4'!$E$3</c:f>
              <c:strCache>
                <c:ptCount val="1"/>
                <c:pt idx="0">
                  <c:v>B3-L-20-M</c:v>
                </c:pt>
              </c:strCache>
              <c:extLst xmlns:c15="http://schemas.microsoft.com/office/drawing/2012/chart"/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xVal>
            <c:numRef>
              <c:f>'B3-B4'!$E$4:$E$27</c:f>
              <c:numCache>
                <c:formatCode>General</c:formatCode>
                <c:ptCount val="24"/>
                <c:pt idx="0">
                  <c:v>0</c:v>
                </c:pt>
                <c:pt idx="1">
                  <c:v>0.60472000000000015</c:v>
                </c:pt>
                <c:pt idx="2">
                  <c:v>1.33907</c:v>
                </c:pt>
                <c:pt idx="3">
                  <c:v>2.38137</c:v>
                </c:pt>
                <c:pt idx="4">
                  <c:v>3.1038700000000001</c:v>
                </c:pt>
                <c:pt idx="5">
                  <c:v>3.8500699999999997</c:v>
                </c:pt>
                <c:pt idx="6">
                  <c:v>4.4778200000000004</c:v>
                </c:pt>
                <c:pt idx="7">
                  <c:v>5.1292600000000004</c:v>
                </c:pt>
                <c:pt idx="8">
                  <c:v>5.73332</c:v>
                </c:pt>
                <c:pt idx="9">
                  <c:v>6.4913499999999997</c:v>
                </c:pt>
                <c:pt idx="10">
                  <c:v>7.0717299999999996</c:v>
                </c:pt>
                <c:pt idx="11">
                  <c:v>8.3035400000000017</c:v>
                </c:pt>
                <c:pt idx="12">
                  <c:v>9.3458000000000006</c:v>
                </c:pt>
                <c:pt idx="13">
                  <c:v>10.660599999999999</c:v>
                </c:pt>
                <c:pt idx="14">
                  <c:v>13.135999999999999</c:v>
                </c:pt>
                <c:pt idx="15">
                  <c:v>14.9956</c:v>
                </c:pt>
                <c:pt idx="16">
                  <c:v>17.459199999999999</c:v>
                </c:pt>
                <c:pt idx="17">
                  <c:v>20.029399999999999</c:v>
                </c:pt>
                <c:pt idx="18">
                  <c:v>23.3932</c:v>
                </c:pt>
                <c:pt idx="19">
                  <c:v>26.899100000000001</c:v>
                </c:pt>
                <c:pt idx="20">
                  <c:v>28.652100000000001</c:v>
                </c:pt>
                <c:pt idx="21">
                  <c:v>29.078499999999998</c:v>
                </c:pt>
                <c:pt idx="22">
                  <c:v>29.398299999999999</c:v>
                </c:pt>
                <c:pt idx="23">
                  <c:v>29.528600000000001</c:v>
                </c:pt>
              </c:numCache>
              <c:extLst xmlns:c15="http://schemas.microsoft.com/office/drawing/2012/chart"/>
            </c:numRef>
          </c:xVal>
          <c:yVal>
            <c:numRef>
              <c:f>'B3-B4'!$F$4:$F$27</c:f>
              <c:numCache>
                <c:formatCode>General</c:formatCode>
                <c:ptCount val="24"/>
                <c:pt idx="0" formatCode="0.00E+00">
                  <c:v>0</c:v>
                </c:pt>
                <c:pt idx="1">
                  <c:v>34.710699999999996</c:v>
                </c:pt>
                <c:pt idx="2">
                  <c:v>57.101399999999998</c:v>
                </c:pt>
                <c:pt idx="3">
                  <c:v>80.1524</c:v>
                </c:pt>
                <c:pt idx="4">
                  <c:v>91.146299999999997</c:v>
                </c:pt>
                <c:pt idx="5">
                  <c:v>101.477</c:v>
                </c:pt>
                <c:pt idx="6">
                  <c:v>108.23099999999999</c:v>
                </c:pt>
                <c:pt idx="7">
                  <c:v>113.13</c:v>
                </c:pt>
                <c:pt idx="8">
                  <c:v>116.438</c:v>
                </c:pt>
                <c:pt idx="9">
                  <c:v>118.28800000000001</c:v>
                </c:pt>
                <c:pt idx="10">
                  <c:v>118.946</c:v>
                </c:pt>
                <c:pt idx="11">
                  <c:v>118.804</c:v>
                </c:pt>
                <c:pt idx="12">
                  <c:v>117.33799999999999</c:v>
                </c:pt>
                <c:pt idx="13">
                  <c:v>116.003</c:v>
                </c:pt>
                <c:pt idx="14">
                  <c:v>112.009</c:v>
                </c:pt>
                <c:pt idx="15">
                  <c:v>106.959</c:v>
                </c:pt>
                <c:pt idx="16">
                  <c:v>99.783999999999992</c:v>
                </c:pt>
                <c:pt idx="17">
                  <c:v>93.933600000000013</c:v>
                </c:pt>
                <c:pt idx="18">
                  <c:v>89.269799999999989</c:v>
                </c:pt>
                <c:pt idx="19">
                  <c:v>87.918099999999995</c:v>
                </c:pt>
                <c:pt idx="20">
                  <c:v>87.374700000000004</c:v>
                </c:pt>
                <c:pt idx="21">
                  <c:v>86.841399999999993</c:v>
                </c:pt>
                <c:pt idx="22">
                  <c:v>84.586100000000002</c:v>
                </c:pt>
                <c:pt idx="23">
                  <c:v>81.802099999999996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3-3332-4776-BD04-D86E3771DF31}"/>
            </c:ext>
          </c:extLst>
        </c:ser>
        <c:ser>
          <c:idx val="2"/>
          <c:order val="2"/>
          <c:tx>
            <c:strRef>
              <c:f>'B3-B4'!$M$3</c:f>
              <c:strCache>
                <c:ptCount val="1"/>
                <c:pt idx="0">
                  <c:v>B3-L-20-C</c:v>
                </c:pt>
              </c:strCache>
              <c:extLst xmlns:c15="http://schemas.microsoft.com/office/drawing/2012/chart"/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'B3-B4'!$M$4:$M$38</c:f>
              <c:numCache>
                <c:formatCode>General</c:formatCode>
                <c:ptCount val="35"/>
                <c:pt idx="0">
                  <c:v>0</c:v>
                </c:pt>
                <c:pt idx="1">
                  <c:v>0.34255999999999998</c:v>
                </c:pt>
                <c:pt idx="2">
                  <c:v>0.73219000000000012</c:v>
                </c:pt>
                <c:pt idx="3">
                  <c:v>0.99202000000000012</c:v>
                </c:pt>
                <c:pt idx="4">
                  <c:v>1.3347700000000002</c:v>
                </c:pt>
                <c:pt idx="5">
                  <c:v>1.9258199999999999</c:v>
                </c:pt>
                <c:pt idx="6">
                  <c:v>2.5406</c:v>
                </c:pt>
                <c:pt idx="7">
                  <c:v>3.0252899999999996</c:v>
                </c:pt>
                <c:pt idx="8">
                  <c:v>3.6048399999999998</c:v>
                </c:pt>
                <c:pt idx="9">
                  <c:v>4.1370900000000006</c:v>
                </c:pt>
                <c:pt idx="10">
                  <c:v>4.7879299999999994</c:v>
                </c:pt>
                <c:pt idx="11">
                  <c:v>5.2140299999999993</c:v>
                </c:pt>
                <c:pt idx="12">
                  <c:v>5.7230799999999995</c:v>
                </c:pt>
                <c:pt idx="13">
                  <c:v>6.3506199999999993</c:v>
                </c:pt>
                <c:pt idx="14">
                  <c:v>7.0255599999999987</c:v>
                </c:pt>
                <c:pt idx="15">
                  <c:v>7.8663499999999988</c:v>
                </c:pt>
                <c:pt idx="16">
                  <c:v>8.7426999999999992</c:v>
                </c:pt>
                <c:pt idx="17">
                  <c:v>9.3821999999999992</c:v>
                </c:pt>
                <c:pt idx="18">
                  <c:v>10.3889</c:v>
                </c:pt>
                <c:pt idx="19">
                  <c:v>11.1943</c:v>
                </c:pt>
                <c:pt idx="20">
                  <c:v>11.7628</c:v>
                </c:pt>
                <c:pt idx="21">
                  <c:v>11.952399999999999</c:v>
                </c:pt>
                <c:pt idx="22">
                  <c:v>12.473699999999999</c:v>
                </c:pt>
                <c:pt idx="23">
                  <c:v>12.580399999999999</c:v>
                </c:pt>
                <c:pt idx="24">
                  <c:v>12.900399999999999</c:v>
                </c:pt>
                <c:pt idx="25">
                  <c:v>13.468999999999999</c:v>
                </c:pt>
                <c:pt idx="26">
                  <c:v>13.824399999999999</c:v>
                </c:pt>
                <c:pt idx="27">
                  <c:v>13.931199999999999</c:v>
                </c:pt>
                <c:pt idx="28">
                  <c:v>14.357699999999999</c:v>
                </c:pt>
                <c:pt idx="29">
                  <c:v>15.1038</c:v>
                </c:pt>
                <c:pt idx="30">
                  <c:v>15.494699999999998</c:v>
                </c:pt>
                <c:pt idx="31">
                  <c:v>15.732499999999998</c:v>
                </c:pt>
              </c:numCache>
              <c:extLst xmlns:c15="http://schemas.microsoft.com/office/drawing/2012/chart"/>
            </c:numRef>
          </c:xVal>
          <c:yVal>
            <c:numRef>
              <c:f>'B3-B4'!$N$4:$N$38</c:f>
              <c:numCache>
                <c:formatCode>General</c:formatCode>
                <c:ptCount val="35"/>
                <c:pt idx="0">
                  <c:v>0</c:v>
                </c:pt>
                <c:pt idx="1">
                  <c:v>19.520599999999998</c:v>
                </c:pt>
                <c:pt idx="2">
                  <c:v>35.849899999999998</c:v>
                </c:pt>
                <c:pt idx="3">
                  <c:v>45.806899999999999</c:v>
                </c:pt>
                <c:pt idx="4">
                  <c:v>55.498699999999999</c:v>
                </c:pt>
                <c:pt idx="5">
                  <c:v>71.032300000000006</c:v>
                </c:pt>
                <c:pt idx="6">
                  <c:v>85.902199999999993</c:v>
                </c:pt>
                <c:pt idx="7">
                  <c:v>98.116699999999994</c:v>
                </c:pt>
                <c:pt idx="8">
                  <c:v>109.004</c:v>
                </c:pt>
                <c:pt idx="9">
                  <c:v>118.962</c:v>
                </c:pt>
                <c:pt idx="10">
                  <c:v>126.797</c:v>
                </c:pt>
                <c:pt idx="11">
                  <c:v>130.78100000000001</c:v>
                </c:pt>
                <c:pt idx="12">
                  <c:v>134.23399999999998</c:v>
                </c:pt>
                <c:pt idx="13">
                  <c:v>136.89100000000002</c:v>
                </c:pt>
                <c:pt idx="14">
                  <c:v>139.41600000000003</c:v>
                </c:pt>
                <c:pt idx="15">
                  <c:v>141.54300000000001</c:v>
                </c:pt>
                <c:pt idx="16">
                  <c:v>143.00700000000001</c:v>
                </c:pt>
                <c:pt idx="17">
                  <c:v>144.46899999999999</c:v>
                </c:pt>
                <c:pt idx="18">
                  <c:v>145.137</c:v>
                </c:pt>
                <c:pt idx="19">
                  <c:v>145.405</c:v>
                </c:pt>
                <c:pt idx="20">
                  <c:v>145.54</c:v>
                </c:pt>
                <c:pt idx="21">
                  <c:v>144.346</c:v>
                </c:pt>
                <c:pt idx="22">
                  <c:v>143.286</c:v>
                </c:pt>
                <c:pt idx="23">
                  <c:v>141.69399999999999</c:v>
                </c:pt>
                <c:pt idx="24">
                  <c:v>138.50899999999999</c:v>
                </c:pt>
                <c:pt idx="25">
                  <c:v>137.31700000000001</c:v>
                </c:pt>
                <c:pt idx="26">
                  <c:v>136.654</c:v>
                </c:pt>
                <c:pt idx="27">
                  <c:v>134.79599999999999</c:v>
                </c:pt>
                <c:pt idx="28">
                  <c:v>132.93899999999999</c:v>
                </c:pt>
                <c:pt idx="29">
                  <c:v>133.739</c:v>
                </c:pt>
                <c:pt idx="30">
                  <c:v>133.74</c:v>
                </c:pt>
                <c:pt idx="31">
                  <c:v>121.794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5-3332-4776-BD04-D86E3771DF31}"/>
            </c:ext>
          </c:extLst>
        </c:ser>
        <c:ser>
          <c:idx val="4"/>
          <c:order val="4"/>
          <c:tx>
            <c:strRef>
              <c:f>'B3-B4'!$I$3</c:f>
              <c:strCache>
                <c:ptCount val="1"/>
                <c:pt idx="0">
                  <c:v>B3-L-20-S</c:v>
                </c:pt>
              </c:strCache>
              <c:extLst xmlns:c15="http://schemas.microsoft.com/office/drawing/2012/chart"/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'B3-B4'!$I$4:$I$31</c:f>
              <c:numCache>
                <c:formatCode>General</c:formatCode>
                <c:ptCount val="28"/>
                <c:pt idx="0">
                  <c:v>0</c:v>
                </c:pt>
                <c:pt idx="1">
                  <c:v>1.0645199999999999</c:v>
                </c:pt>
                <c:pt idx="2">
                  <c:v>1.9397000000000002</c:v>
                </c:pt>
                <c:pt idx="3">
                  <c:v>2.5785</c:v>
                </c:pt>
                <c:pt idx="4">
                  <c:v>3.2766400000000004</c:v>
                </c:pt>
                <c:pt idx="5">
                  <c:v>4.0695699999999997</c:v>
                </c:pt>
                <c:pt idx="6">
                  <c:v>4.7798499999999997</c:v>
                </c:pt>
                <c:pt idx="7">
                  <c:v>5.9519200000000003</c:v>
                </c:pt>
                <c:pt idx="8">
                  <c:v>6.5557000000000007</c:v>
                </c:pt>
                <c:pt idx="9">
                  <c:v>7.5976299999999997</c:v>
                </c:pt>
                <c:pt idx="10">
                  <c:v>8.7699500000000015</c:v>
                </c:pt>
                <c:pt idx="11">
                  <c:v>9.6579499999999996</c:v>
                </c:pt>
                <c:pt idx="12">
                  <c:v>10.617149999999999</c:v>
                </c:pt>
                <c:pt idx="13">
                  <c:v>11.244949999999999</c:v>
                </c:pt>
                <c:pt idx="14">
                  <c:v>12.393750000000001</c:v>
                </c:pt>
                <c:pt idx="15">
                  <c:v>13.222850000000001</c:v>
                </c:pt>
                <c:pt idx="16">
                  <c:v>14.277249999999999</c:v>
                </c:pt>
                <c:pt idx="17">
                  <c:v>15.367149999999999</c:v>
                </c:pt>
                <c:pt idx="18">
                  <c:v>16.456949999999999</c:v>
                </c:pt>
                <c:pt idx="19">
                  <c:v>18.28135</c:v>
                </c:pt>
                <c:pt idx="20">
                  <c:v>19.844950000000001</c:v>
                </c:pt>
                <c:pt idx="21">
                  <c:v>21.254549999999998</c:v>
                </c:pt>
                <c:pt idx="22">
                  <c:v>24.500049999999998</c:v>
                </c:pt>
                <c:pt idx="23">
                  <c:v>26.525449999999999</c:v>
                </c:pt>
              </c:numCache>
              <c:extLst xmlns:c15="http://schemas.microsoft.com/office/drawing/2012/chart"/>
            </c:numRef>
          </c:xVal>
          <c:yVal>
            <c:numRef>
              <c:f>'B3-B4'!$J$4:$J$31</c:f>
              <c:numCache>
                <c:formatCode>General</c:formatCode>
                <c:ptCount val="28"/>
                <c:pt idx="0">
                  <c:v>0</c:v>
                </c:pt>
                <c:pt idx="1">
                  <c:v>23.904499999999999</c:v>
                </c:pt>
                <c:pt idx="2">
                  <c:v>41.164899999999996</c:v>
                </c:pt>
                <c:pt idx="3">
                  <c:v>51.654299999999999</c:v>
                </c:pt>
                <c:pt idx="4">
                  <c:v>60.551000000000002</c:v>
                </c:pt>
                <c:pt idx="5">
                  <c:v>69.049700000000001</c:v>
                </c:pt>
                <c:pt idx="6">
                  <c:v>74.096800000000002</c:v>
                </c:pt>
                <c:pt idx="7">
                  <c:v>81.004099999999994</c:v>
                </c:pt>
                <c:pt idx="8">
                  <c:v>84.723299999999995</c:v>
                </c:pt>
                <c:pt idx="9">
                  <c:v>89.638800000000003</c:v>
                </c:pt>
                <c:pt idx="10">
                  <c:v>93.360200000000006</c:v>
                </c:pt>
                <c:pt idx="11">
                  <c:v>98.009700000000009</c:v>
                </c:pt>
                <c:pt idx="12">
                  <c:v>99.871799999999993</c:v>
                </c:pt>
                <c:pt idx="13">
                  <c:v>99.874099999999999</c:v>
                </c:pt>
                <c:pt idx="14">
                  <c:v>100.94</c:v>
                </c:pt>
                <c:pt idx="15">
                  <c:v>100.28</c:v>
                </c:pt>
                <c:pt idx="16">
                  <c:v>96.965199999999996</c:v>
                </c:pt>
                <c:pt idx="17">
                  <c:v>94.978200000000001</c:v>
                </c:pt>
                <c:pt idx="18">
                  <c:v>92.5929</c:v>
                </c:pt>
                <c:pt idx="19">
                  <c:v>87.688199999999995</c:v>
                </c:pt>
                <c:pt idx="20">
                  <c:v>85.304599999999994</c:v>
                </c:pt>
                <c:pt idx="21">
                  <c:v>83.716999999999999</c:v>
                </c:pt>
                <c:pt idx="22">
                  <c:v>82.8001</c:v>
                </c:pt>
                <c:pt idx="23">
                  <c:v>81.613099999999989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6-3332-4776-BD04-D86E3771D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2972943"/>
        <c:axId val="1652968623"/>
        <c:extLst>
          <c:ext xmlns:c15="http://schemas.microsoft.com/office/drawing/2012/chart" uri="{02D57815-91ED-43cb-92C2-25804820EDAC}">
            <c15:filteredScatte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'B3-B4'!$AA$3</c15:sqref>
                        </c15:formulaRef>
                      </c:ext>
                    </c:extLst>
                    <c:strCache>
                      <c:ptCount val="1"/>
                      <c:pt idx="0">
                        <c:v>B4-L-20-M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'B3-B4'!$AA$4:$AA$37</c15:sqref>
                        </c15:formulaRef>
                      </c:ext>
                    </c:extLst>
                    <c:numCache>
                      <c:formatCode>General</c:formatCode>
                      <c:ptCount val="34"/>
                      <c:pt idx="0">
                        <c:v>0</c:v>
                      </c:pt>
                      <c:pt idx="1">
                        <c:v>0.48560999999999988</c:v>
                      </c:pt>
                      <c:pt idx="2">
                        <c:v>0.74618999999999991</c:v>
                      </c:pt>
                      <c:pt idx="3">
                        <c:v>1.17258</c:v>
                      </c:pt>
                      <c:pt idx="4">
                        <c:v>1.48054</c:v>
                      </c:pt>
                      <c:pt idx="5">
                        <c:v>2.00169</c:v>
                      </c:pt>
                      <c:pt idx="6">
                        <c:v>2.5939000000000001</c:v>
                      </c:pt>
                      <c:pt idx="7">
                        <c:v>3.0676799999999997</c:v>
                      </c:pt>
                      <c:pt idx="8">
                        <c:v>4.1336700000000004</c:v>
                      </c:pt>
                      <c:pt idx="9">
                        <c:v>4.9746199999999998</c:v>
                      </c:pt>
                      <c:pt idx="10">
                        <c:v>6.0524500000000003</c:v>
                      </c:pt>
                      <c:pt idx="11">
                        <c:v>6.4669999999999987</c:v>
                      </c:pt>
                      <c:pt idx="12">
                        <c:v>6.5617599999999996</c:v>
                      </c:pt>
                      <c:pt idx="13">
                        <c:v>7.3553300000000004</c:v>
                      </c:pt>
                      <c:pt idx="14">
                        <c:v>7.9593899999999991</c:v>
                      </c:pt>
                      <c:pt idx="15">
                        <c:v>7.9712300000000003</c:v>
                      </c:pt>
                      <c:pt idx="16">
                        <c:v>8.6818999999999988</c:v>
                      </c:pt>
                      <c:pt idx="17">
                        <c:v>9.2978000000000005</c:v>
                      </c:pt>
                      <c:pt idx="18">
                        <c:v>10.020299999999999</c:v>
                      </c:pt>
                      <c:pt idx="19">
                        <c:v>10.5296</c:v>
                      </c:pt>
                      <c:pt idx="20">
                        <c:v>10.873099999999999</c:v>
                      </c:pt>
                      <c:pt idx="21">
                        <c:v>11.642999999999999</c:v>
                      </c:pt>
                      <c:pt idx="22">
                        <c:v>12.365499999999999</c:v>
                      </c:pt>
                      <c:pt idx="23">
                        <c:v>12.697099999999999</c:v>
                      </c:pt>
                      <c:pt idx="24">
                        <c:v>13.158999999999999</c:v>
                      </c:pt>
                      <c:pt idx="25">
                        <c:v>13.4907</c:v>
                      </c:pt>
                      <c:pt idx="26">
                        <c:v>13.7986</c:v>
                      </c:pt>
                      <c:pt idx="27">
                        <c:v>14.0474</c:v>
                      </c:pt>
                      <c:pt idx="28">
                        <c:v>14.343499999999999</c:v>
                      </c:pt>
                      <c:pt idx="29">
                        <c:v>14.580399999999999</c:v>
                      </c:pt>
                      <c:pt idx="30">
                        <c:v>14.971200000000001</c:v>
                      </c:pt>
                      <c:pt idx="31">
                        <c:v>15.456799999999999</c:v>
                      </c:pt>
                      <c:pt idx="32">
                        <c:v>16.593900000000001</c:v>
                      </c:pt>
                      <c:pt idx="33">
                        <c:v>17.375600000000002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'B3-B4'!$AB$4:$AB$37</c15:sqref>
                        </c15:formulaRef>
                      </c:ext>
                    </c:extLst>
                    <c:numCache>
                      <c:formatCode>General</c:formatCode>
                      <c:ptCount val="34"/>
                      <c:pt idx="0">
                        <c:v>0</c:v>
                      </c:pt>
                      <c:pt idx="1">
                        <c:v>13.5015</c:v>
                      </c:pt>
                      <c:pt idx="2">
                        <c:v>21.583399999999997</c:v>
                      </c:pt>
                      <c:pt idx="3">
                        <c:v>34.434800000000003</c:v>
                      </c:pt>
                      <c:pt idx="4">
                        <c:v>41.323599999999999</c:v>
                      </c:pt>
                      <c:pt idx="5">
                        <c:v>48.8735</c:v>
                      </c:pt>
                      <c:pt idx="6">
                        <c:v>56.157699999999998</c:v>
                      </c:pt>
                      <c:pt idx="7">
                        <c:v>60.394799999999996</c:v>
                      </c:pt>
                      <c:pt idx="8">
                        <c:v>66.217700000000008</c:v>
                      </c:pt>
                      <c:pt idx="9">
                        <c:v>71.3797</c:v>
                      </c:pt>
                      <c:pt idx="10">
                        <c:v>76.9375</c:v>
                      </c:pt>
                      <c:pt idx="11">
                        <c:v>78.789700000000011</c:v>
                      </c:pt>
                      <c:pt idx="12">
                        <c:v>77.993800000000007</c:v>
                      </c:pt>
                      <c:pt idx="13">
                        <c:v>81.831000000000003</c:v>
                      </c:pt>
                      <c:pt idx="14">
                        <c:v>83.946799999999996</c:v>
                      </c:pt>
                      <c:pt idx="15">
                        <c:v>81.163700000000006</c:v>
                      </c:pt>
                      <c:pt idx="16">
                        <c:v>83.013600000000011</c:v>
                      </c:pt>
                      <c:pt idx="17">
                        <c:v>83.936599999999999</c:v>
                      </c:pt>
                      <c:pt idx="18">
                        <c:v>83.003499999999988</c:v>
                      </c:pt>
                      <c:pt idx="19">
                        <c:v>80.879300000000001</c:v>
                      </c:pt>
                      <c:pt idx="20">
                        <c:v>78.623799999999989</c:v>
                      </c:pt>
                      <c:pt idx="21">
                        <c:v>77.822800000000001</c:v>
                      </c:pt>
                      <c:pt idx="22">
                        <c:v>76.757199999999997</c:v>
                      </c:pt>
                      <c:pt idx="23">
                        <c:v>75.694500000000005</c:v>
                      </c:pt>
                      <c:pt idx="24">
                        <c:v>74.365799999999993</c:v>
                      </c:pt>
                      <c:pt idx="25">
                        <c:v>73.038000000000011</c:v>
                      </c:pt>
                      <c:pt idx="26">
                        <c:v>69.192600000000013</c:v>
                      </c:pt>
                      <c:pt idx="27">
                        <c:v>66.010100000000008</c:v>
                      </c:pt>
                      <c:pt idx="28">
                        <c:v>65.080200000000005</c:v>
                      </c:pt>
                      <c:pt idx="29">
                        <c:v>62.958100000000002</c:v>
                      </c:pt>
                      <c:pt idx="30">
                        <c:v>62.027499999999996</c:v>
                      </c:pt>
                      <c:pt idx="31">
                        <c:v>61.758800000000001</c:v>
                      </c:pt>
                      <c:pt idx="32">
                        <c:v>62.677800000000005</c:v>
                      </c:pt>
                      <c:pt idx="33">
                        <c:v>61.479199999999999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4-3332-4776-BD04-D86E3771DF31}"/>
                  </c:ext>
                </c:extLst>
              </c15:ser>
            </c15:filteredScatterSeries>
            <c15:filteredScatte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'B3-B4'!$Q$3</c15:sqref>
                        </c15:formulaRef>
                      </c:ext>
                    </c:extLst>
                    <c:strCache>
                      <c:ptCount val="1"/>
                      <c:pt idx="0">
                        <c:v>B3-L-25-C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'B3-B4'!$Q$4:$Q$30</c15:sqref>
                        </c15:formulaRef>
                      </c:ext>
                    </c:extLst>
                    <c:numCache>
                      <c:formatCode>General</c:formatCode>
                      <c:ptCount val="27"/>
                      <c:pt idx="0">
                        <c:v>0</c:v>
                      </c:pt>
                      <c:pt idx="1">
                        <c:v>0.51978000000000013</c:v>
                      </c:pt>
                      <c:pt idx="2">
                        <c:v>1.2757700000000001</c:v>
                      </c:pt>
                      <c:pt idx="3">
                        <c:v>2.16201</c:v>
                      </c:pt>
                      <c:pt idx="4">
                        <c:v>2.9418299999999999</c:v>
                      </c:pt>
                      <c:pt idx="5">
                        <c:v>3.6868000000000003</c:v>
                      </c:pt>
                      <c:pt idx="6">
                        <c:v>4.3136500000000009</c:v>
                      </c:pt>
                      <c:pt idx="7">
                        <c:v>4.8224800000000005</c:v>
                      </c:pt>
                      <c:pt idx="8">
                        <c:v>4.8936299999999999</c:v>
                      </c:pt>
                      <c:pt idx="9">
                        <c:v>5.2487700000000004</c:v>
                      </c:pt>
                      <c:pt idx="10">
                        <c:v>5.3908699999999996</c:v>
                      </c:pt>
                      <c:pt idx="11">
                        <c:v>5.4621100000000009</c:v>
                      </c:pt>
                      <c:pt idx="12">
                        <c:v>5.6400600000000001</c:v>
                      </c:pt>
                      <c:pt idx="13">
                        <c:v>5.8772000000000002</c:v>
                      </c:pt>
                      <c:pt idx="14">
                        <c:v>6.4108599999999996</c:v>
                      </c:pt>
                      <c:pt idx="15">
                        <c:v>6.6957000000000004</c:v>
                      </c:pt>
                      <c:pt idx="16">
                        <c:v>6.9328099999999999</c:v>
                      </c:pt>
                      <c:pt idx="17">
                        <c:v>7.0516500000000004</c:v>
                      </c:pt>
                      <c:pt idx="18">
                        <c:v>7.1584599999999998</c:v>
                      </c:pt>
                      <c:pt idx="19">
                        <c:v>7.3125700000000009</c:v>
                      </c:pt>
                      <c:pt idx="20">
                        <c:v>7.4309600000000007</c:v>
                      </c:pt>
                      <c:pt idx="21">
                        <c:v>7.5495800000000006</c:v>
                      </c:pt>
                      <c:pt idx="22">
                        <c:v>7.6919400000000007</c:v>
                      </c:pt>
                      <c:pt idx="23">
                        <c:v>7.7632000000000012</c:v>
                      </c:pt>
                      <c:pt idx="24">
                        <c:v>7.8580300000000012</c:v>
                      </c:pt>
                      <c:pt idx="25">
                        <c:v>7.9764900000000001</c:v>
                      </c:pt>
                      <c:pt idx="26">
                        <c:v>8.0122800000000005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'B3-B4'!$R$4:$R$30</c15:sqref>
                        </c15:formulaRef>
                      </c:ext>
                    </c:extLst>
                    <c:numCache>
                      <c:formatCode>General</c:formatCode>
                      <c:ptCount val="27"/>
                      <c:pt idx="0">
                        <c:v>0</c:v>
                      </c:pt>
                      <c:pt idx="1">
                        <c:v>22.174900000000001</c:v>
                      </c:pt>
                      <c:pt idx="2">
                        <c:v>49.258000000000003</c:v>
                      </c:pt>
                      <c:pt idx="3">
                        <c:v>76.872700000000009</c:v>
                      </c:pt>
                      <c:pt idx="4">
                        <c:v>102.09699999999999</c:v>
                      </c:pt>
                      <c:pt idx="5">
                        <c:v>118.295</c:v>
                      </c:pt>
                      <c:pt idx="6">
                        <c:v>130.245</c:v>
                      </c:pt>
                      <c:pt idx="7">
                        <c:v>136.619</c:v>
                      </c:pt>
                      <c:pt idx="8">
                        <c:v>135.42399999999998</c:v>
                      </c:pt>
                      <c:pt idx="9">
                        <c:v>137.94799999999998</c:v>
                      </c:pt>
                      <c:pt idx="10">
                        <c:v>138.34700000000001</c:v>
                      </c:pt>
                      <c:pt idx="11">
                        <c:v>136.08999999999997</c:v>
                      </c:pt>
                      <c:pt idx="12">
                        <c:v>132.374</c:v>
                      </c:pt>
                      <c:pt idx="13">
                        <c:v>128.923</c:v>
                      </c:pt>
                      <c:pt idx="14">
                        <c:v>120.164</c:v>
                      </c:pt>
                      <c:pt idx="15">
                        <c:v>112.46599999999999</c:v>
                      </c:pt>
                      <c:pt idx="16">
                        <c:v>109.54600000000001</c:v>
                      </c:pt>
                      <c:pt idx="17">
                        <c:v>104.23699999999999</c:v>
                      </c:pt>
                      <c:pt idx="18">
                        <c:v>101.45</c:v>
                      </c:pt>
                      <c:pt idx="19">
                        <c:v>99.724599999999995</c:v>
                      </c:pt>
                      <c:pt idx="20">
                        <c:v>100.38900000000001</c:v>
                      </c:pt>
                      <c:pt idx="21">
                        <c:v>98.132499999999993</c:v>
                      </c:pt>
                      <c:pt idx="22">
                        <c:v>95.079899999999995</c:v>
                      </c:pt>
                      <c:pt idx="23">
                        <c:v>92.558000000000007</c:v>
                      </c:pt>
                      <c:pt idx="24">
                        <c:v>91.496400000000008</c:v>
                      </c:pt>
                      <c:pt idx="25">
                        <c:v>91.231300000000005</c:v>
                      </c:pt>
                      <c:pt idx="26">
                        <c:v>87.912800000000004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3332-4776-BD04-D86E3771DF31}"/>
                  </c:ext>
                </c:extLst>
              </c15:ser>
            </c15:filteredScatterSeries>
            <c15:filteredScatte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'B3-B4'!$AE$3</c15:sqref>
                        </c15:formulaRef>
                      </c:ext>
                    </c:extLst>
                    <c:strCache>
                      <c:ptCount val="1"/>
                      <c:pt idx="0">
                        <c:v>B4-L-20-S-12.5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'B3-B4'!$AE$4:$AE$25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0</c:v>
                      </c:pt>
                      <c:pt idx="1">
                        <c:v>0.79888000000000026</c:v>
                      </c:pt>
                      <c:pt idx="2">
                        <c:v>1.2479000000000002</c:v>
                      </c:pt>
                      <c:pt idx="3">
                        <c:v>1.6851100000000001</c:v>
                      </c:pt>
                      <c:pt idx="4">
                        <c:v>2.2290999999999999</c:v>
                      </c:pt>
                      <c:pt idx="5">
                        <c:v>2.8798599999999999</c:v>
                      </c:pt>
                      <c:pt idx="6">
                        <c:v>3.5898699999999995</c:v>
                      </c:pt>
                      <c:pt idx="7">
                        <c:v>4.2762799999999999</c:v>
                      </c:pt>
                      <c:pt idx="8">
                        <c:v>4.6549899999999997</c:v>
                      </c:pt>
                      <c:pt idx="9">
                        <c:v>4.8680699999999995</c:v>
                      </c:pt>
                      <c:pt idx="10">
                        <c:v>5.1877800000000001</c:v>
                      </c:pt>
                      <c:pt idx="11">
                        <c:v>5.7564099999999998</c:v>
                      </c:pt>
                      <c:pt idx="12">
                        <c:v>6.5263400000000003</c:v>
                      </c:pt>
                      <c:pt idx="13">
                        <c:v>6.9292899999999991</c:v>
                      </c:pt>
                      <c:pt idx="14">
                        <c:v>7.5811099999999998</c:v>
                      </c:pt>
                      <c:pt idx="15">
                        <c:v>8.2091600000000007</c:v>
                      </c:pt>
                      <c:pt idx="16">
                        <c:v>8.9199000000000002</c:v>
                      </c:pt>
                      <c:pt idx="17">
                        <c:v>9.4647000000000006</c:v>
                      </c:pt>
                      <c:pt idx="18">
                        <c:v>10.199200000000001</c:v>
                      </c:pt>
                      <c:pt idx="19">
                        <c:v>10.815200000000001</c:v>
                      </c:pt>
                      <c:pt idx="20">
                        <c:v>10.992900000000001</c:v>
                      </c:pt>
                      <c:pt idx="21">
                        <c:v>11.0762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'B3-B4'!$AF$4:$AF$25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0</c:v>
                      </c:pt>
                      <c:pt idx="1">
                        <c:v>20.584199999999999</c:v>
                      </c:pt>
                      <c:pt idx="2">
                        <c:v>34.657000000000004</c:v>
                      </c:pt>
                      <c:pt idx="3">
                        <c:v>48.331600000000002</c:v>
                      </c:pt>
                      <c:pt idx="4">
                        <c:v>59.617100000000001</c:v>
                      </c:pt>
                      <c:pt idx="5">
                        <c:v>68.513599999999997</c:v>
                      </c:pt>
                      <c:pt idx="6">
                        <c:v>77.144800000000004</c:v>
                      </c:pt>
                      <c:pt idx="7">
                        <c:v>84.581199999999995</c:v>
                      </c:pt>
                      <c:pt idx="8">
                        <c:v>88.697799999999987</c:v>
                      </c:pt>
                      <c:pt idx="9">
                        <c:v>90.291600000000003</c:v>
                      </c:pt>
                      <c:pt idx="10">
                        <c:v>91.354699999999994</c:v>
                      </c:pt>
                      <c:pt idx="11">
                        <c:v>90.029399999999995</c:v>
                      </c:pt>
                      <c:pt idx="12">
                        <c:v>89.368600000000001</c:v>
                      </c:pt>
                      <c:pt idx="13">
                        <c:v>86.184200000000004</c:v>
                      </c:pt>
                      <c:pt idx="14">
                        <c:v>81.142300000000006</c:v>
                      </c:pt>
                      <c:pt idx="15">
                        <c:v>77.162300000000002</c:v>
                      </c:pt>
                      <c:pt idx="16">
                        <c:v>75.837600000000009</c:v>
                      </c:pt>
                      <c:pt idx="17">
                        <c:v>76.105099999999993</c:v>
                      </c:pt>
                      <c:pt idx="18">
                        <c:v>73.983999999999995</c:v>
                      </c:pt>
                      <c:pt idx="19">
                        <c:v>73.853499999999997</c:v>
                      </c:pt>
                      <c:pt idx="20">
                        <c:v>72.792200000000008</c:v>
                      </c:pt>
                      <c:pt idx="21">
                        <c:v>67.880899999999997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332-4776-BD04-D86E3771DF31}"/>
                  </c:ext>
                </c:extLst>
              </c15:ser>
            </c15:filteredScatterSeries>
            <c15:filteredScatte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'B3-B4'!$U$3</c15:sqref>
                        </c15:formulaRef>
                      </c:ext>
                    </c:extLst>
                    <c:strCache>
                      <c:ptCount val="1"/>
                      <c:pt idx="0">
                        <c:v>B3-L-20-M-Iho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sysDash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'B3-B4'!$U$4:$U$32</c15:sqref>
                        </c15:formulaRef>
                      </c:ext>
                    </c:extLst>
                    <c:numCache>
                      <c:formatCode>General</c:formatCode>
                      <c:ptCount val="29"/>
                      <c:pt idx="0">
                        <c:v>0</c:v>
                      </c:pt>
                      <c:pt idx="1">
                        <c:v>0.51289999999999991</c:v>
                      </c:pt>
                      <c:pt idx="2">
                        <c:v>0.89051000000000013</c:v>
                      </c:pt>
                      <c:pt idx="3">
                        <c:v>1.25682</c:v>
                      </c:pt>
                      <c:pt idx="4">
                        <c:v>1.8595900000000001</c:v>
                      </c:pt>
                      <c:pt idx="5">
                        <c:v>2.4744599999999997</c:v>
                      </c:pt>
                      <c:pt idx="6">
                        <c:v>3.1719200000000001</c:v>
                      </c:pt>
                      <c:pt idx="7">
                        <c:v>3.7984499999999999</c:v>
                      </c:pt>
                      <c:pt idx="8">
                        <c:v>4.5554199999999998</c:v>
                      </c:pt>
                      <c:pt idx="9">
                        <c:v>5.2535999999999996</c:v>
                      </c:pt>
                      <c:pt idx="10">
                        <c:v>5.5730699999999995</c:v>
                      </c:pt>
                      <c:pt idx="11">
                        <c:v>5.86904</c:v>
                      </c:pt>
                      <c:pt idx="12">
                        <c:v>6.1770100000000001</c:v>
                      </c:pt>
                      <c:pt idx="13">
                        <c:v>6.3901499999999993</c:v>
                      </c:pt>
                      <c:pt idx="14">
                        <c:v>6.7454800000000006</c:v>
                      </c:pt>
                      <c:pt idx="15">
                        <c:v>7.0533799999999989</c:v>
                      </c:pt>
                      <c:pt idx="16">
                        <c:v>7.3139599999999998</c:v>
                      </c:pt>
                      <c:pt idx="17">
                        <c:v>7.6219999999999999</c:v>
                      </c:pt>
                      <c:pt idx="18">
                        <c:v>8.2147000000000006</c:v>
                      </c:pt>
                      <c:pt idx="19">
                        <c:v>8.6179000000000006</c:v>
                      </c:pt>
                      <c:pt idx="20">
                        <c:v>8.855599999999999</c:v>
                      </c:pt>
                      <c:pt idx="21">
                        <c:v>9.2949999999999999</c:v>
                      </c:pt>
                      <c:pt idx="22">
                        <c:v>9.8407999999999998</c:v>
                      </c:pt>
                      <c:pt idx="23">
                        <c:v>10.2799</c:v>
                      </c:pt>
                      <c:pt idx="24">
                        <c:v>10.7659</c:v>
                      </c:pt>
                      <c:pt idx="25">
                        <c:v>11.441599999999999</c:v>
                      </c:pt>
                      <c:pt idx="26">
                        <c:v>11.808999999999999</c:v>
                      </c:pt>
                      <c:pt idx="27">
                        <c:v>11.9869</c:v>
                      </c:pt>
                      <c:pt idx="28">
                        <c:v>12.0108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'B3-B4'!$V$4:$V$32</c15:sqref>
                        </c15:formulaRef>
                      </c:ext>
                    </c:extLst>
                    <c:numCache>
                      <c:formatCode>General</c:formatCode>
                      <c:ptCount val="29"/>
                      <c:pt idx="0">
                        <c:v>0</c:v>
                      </c:pt>
                      <c:pt idx="1">
                        <c:v>22.7075</c:v>
                      </c:pt>
                      <c:pt idx="2">
                        <c:v>41.293499999999995</c:v>
                      </c:pt>
                      <c:pt idx="3">
                        <c:v>52.843800000000002</c:v>
                      </c:pt>
                      <c:pt idx="4">
                        <c:v>69.837599999999995</c:v>
                      </c:pt>
                      <c:pt idx="5">
                        <c:v>83.645600000000002</c:v>
                      </c:pt>
                      <c:pt idx="6">
                        <c:v>101.569</c:v>
                      </c:pt>
                      <c:pt idx="7">
                        <c:v>117.76599999999999</c:v>
                      </c:pt>
                      <c:pt idx="8">
                        <c:v>131.84</c:v>
                      </c:pt>
                      <c:pt idx="9">
                        <c:v>140.339</c:v>
                      </c:pt>
                      <c:pt idx="10">
                        <c:v>144.58799999999999</c:v>
                      </c:pt>
                      <c:pt idx="11">
                        <c:v>146.44800000000001</c:v>
                      </c:pt>
                      <c:pt idx="12">
                        <c:v>146.18300000000002</c:v>
                      </c:pt>
                      <c:pt idx="13">
                        <c:v>146.98099999999999</c:v>
                      </c:pt>
                      <c:pt idx="14">
                        <c:v>146.982</c:v>
                      </c:pt>
                      <c:pt idx="15">
                        <c:v>147.64699999999999</c:v>
                      </c:pt>
                      <c:pt idx="16">
                        <c:v>147.648</c:v>
                      </c:pt>
                      <c:pt idx="17">
                        <c:v>146.45400000000001</c:v>
                      </c:pt>
                      <c:pt idx="18">
                        <c:v>140.08499999999998</c:v>
                      </c:pt>
                      <c:pt idx="19">
                        <c:v>132.91800000000001</c:v>
                      </c:pt>
                      <c:pt idx="20">
                        <c:v>122.96300000000001</c:v>
                      </c:pt>
                      <c:pt idx="21">
                        <c:v>107.30000000000001</c:v>
                      </c:pt>
                      <c:pt idx="22">
                        <c:v>95.222499999999997</c:v>
                      </c:pt>
                      <c:pt idx="23">
                        <c:v>83.144199999999998</c:v>
                      </c:pt>
                      <c:pt idx="24">
                        <c:v>77.968999999999994</c:v>
                      </c:pt>
                      <c:pt idx="25">
                        <c:v>70.006700000000009</c:v>
                      </c:pt>
                      <c:pt idx="26">
                        <c:v>67.087699999999998</c:v>
                      </c:pt>
                      <c:pt idx="27">
                        <c:v>63.902500000000003</c:v>
                      </c:pt>
                      <c:pt idx="28">
                        <c:v>61.513100000000001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332-4776-BD04-D86E3771DF31}"/>
                  </c:ext>
                </c:extLst>
              </c15:ser>
            </c15:filteredScatterSeries>
            <c15:filteredScatte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'B3-B4'!$AI$3</c15:sqref>
                        </c15:formulaRef>
                      </c:ext>
                    </c:extLst>
                    <c:strCache>
                      <c:ptCount val="1"/>
                      <c:pt idx="0">
                        <c:v>B3-L-20-S-12.5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'B3-B4'!$AI$4:$AI$28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0</c:v>
                      </c:pt>
                      <c:pt idx="1">
                        <c:v>0.87033999999999989</c:v>
                      </c:pt>
                      <c:pt idx="2">
                        <c:v>1.53203</c:v>
                      </c:pt>
                      <c:pt idx="3">
                        <c:v>2.3593999999999999</c:v>
                      </c:pt>
                      <c:pt idx="4">
                        <c:v>2.8202099999999994</c:v>
                      </c:pt>
                      <c:pt idx="5">
                        <c:v>3.9432599999999995</c:v>
                      </c:pt>
                      <c:pt idx="6">
                        <c:v>4.8541299999999996</c:v>
                      </c:pt>
                      <c:pt idx="7">
                        <c:v>5.4695200000000002</c:v>
                      </c:pt>
                      <c:pt idx="8">
                        <c:v>5.90747</c:v>
                      </c:pt>
                      <c:pt idx="9">
                        <c:v>6.15604</c:v>
                      </c:pt>
                      <c:pt idx="10">
                        <c:v>6.4166299999999996</c:v>
                      </c:pt>
                      <c:pt idx="11">
                        <c:v>6.7484500000000001</c:v>
                      </c:pt>
                      <c:pt idx="12">
                        <c:v>6.949889999999999</c:v>
                      </c:pt>
                      <c:pt idx="13">
                        <c:v>7.1630899999999995</c:v>
                      </c:pt>
                      <c:pt idx="14">
                        <c:v>7.3763700000000005</c:v>
                      </c:pt>
                      <c:pt idx="15">
                        <c:v>7.6491300000000004</c:v>
                      </c:pt>
                      <c:pt idx="16">
                        <c:v>7.8742600000000005</c:v>
                      </c:pt>
                      <c:pt idx="17">
                        <c:v>8.2534300000000016</c:v>
                      </c:pt>
                      <c:pt idx="18">
                        <c:v>8.5141600000000004</c:v>
                      </c:pt>
                      <c:pt idx="19">
                        <c:v>8.8342000000000009</c:v>
                      </c:pt>
                      <c:pt idx="20">
                        <c:v>9.2014000000000014</c:v>
                      </c:pt>
                      <c:pt idx="21">
                        <c:v>9.5213999999999999</c:v>
                      </c:pt>
                      <c:pt idx="22">
                        <c:v>9.7940000000000005</c:v>
                      </c:pt>
                      <c:pt idx="23">
                        <c:v>9.9245999999999999</c:v>
                      </c:pt>
                      <c:pt idx="24">
                        <c:v>10.0198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'B3-B4'!$AJ$4:$AJ$28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0</c:v>
                      </c:pt>
                      <c:pt idx="1">
                        <c:v>32.1325</c:v>
                      </c:pt>
                      <c:pt idx="2">
                        <c:v>53.241700000000002</c:v>
                      </c:pt>
                      <c:pt idx="3">
                        <c:v>76.209999999999994</c:v>
                      </c:pt>
                      <c:pt idx="4">
                        <c:v>91.079300000000003</c:v>
                      </c:pt>
                      <c:pt idx="5">
                        <c:v>119.624</c:v>
                      </c:pt>
                      <c:pt idx="6">
                        <c:v>134.893</c:v>
                      </c:pt>
                      <c:pt idx="7">
                        <c:v>141.666</c:v>
                      </c:pt>
                      <c:pt idx="8">
                        <c:v>145.517</c:v>
                      </c:pt>
                      <c:pt idx="9">
                        <c:v>147.642</c:v>
                      </c:pt>
                      <c:pt idx="10">
                        <c:v>147.37700000000001</c:v>
                      </c:pt>
                      <c:pt idx="11">
                        <c:v>145.12200000000001</c:v>
                      </c:pt>
                      <c:pt idx="12">
                        <c:v>143.928</c:v>
                      </c:pt>
                      <c:pt idx="13">
                        <c:v>143.929</c:v>
                      </c:pt>
                      <c:pt idx="14">
                        <c:v>142.86799999999999</c:v>
                      </c:pt>
                      <c:pt idx="15">
                        <c:v>138.35500000000002</c:v>
                      </c:pt>
                      <c:pt idx="16">
                        <c:v>137.16200000000001</c:v>
                      </c:pt>
                      <c:pt idx="17">
                        <c:v>135.172</c:v>
                      </c:pt>
                      <c:pt idx="18">
                        <c:v>133.04900000000001</c:v>
                      </c:pt>
                      <c:pt idx="19">
                        <c:v>130.262</c:v>
                      </c:pt>
                      <c:pt idx="20">
                        <c:v>129.06899999999999</c:v>
                      </c:pt>
                      <c:pt idx="21">
                        <c:v>127.34500000000001</c:v>
                      </c:pt>
                      <c:pt idx="22">
                        <c:v>124.956</c:v>
                      </c:pt>
                      <c:pt idx="23">
                        <c:v>120.84100000000001</c:v>
                      </c:pt>
                      <c:pt idx="24">
                        <c:v>113.93899999999999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332-4776-BD04-D86E3771DF31}"/>
                  </c:ext>
                </c:extLst>
              </c15:ser>
            </c15:filteredScatterSeries>
            <c15:filteredScatte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'B3-B4'!$C$3</c15:sqref>
                        </c15:formulaRef>
                      </c:ext>
                    </c:extLst>
                    <c:strCache>
                      <c:ptCount val="1"/>
                      <c:pt idx="0">
                        <c:v> abaqus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'B3-B4'!$C$4:$C$33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0</c:v>
                      </c:pt>
                      <c:pt idx="1">
                        <c:v>0.43812200000000001</c:v>
                      </c:pt>
                      <c:pt idx="2">
                        <c:v>0.80822499999999997</c:v>
                      </c:pt>
                      <c:pt idx="3">
                        <c:v>1.3031999999999999</c:v>
                      </c:pt>
                      <c:pt idx="4">
                        <c:v>2.1007600000000002</c:v>
                      </c:pt>
                      <c:pt idx="5">
                        <c:v>2.5737199999999998</c:v>
                      </c:pt>
                      <c:pt idx="6">
                        <c:v>2.9813800000000001</c:v>
                      </c:pt>
                      <c:pt idx="7">
                        <c:v>3.7944300000000002</c:v>
                      </c:pt>
                      <c:pt idx="8">
                        <c:v>4.7973800000000004</c:v>
                      </c:pt>
                      <c:pt idx="9">
                        <c:v>5.5432399999999999</c:v>
                      </c:pt>
                      <c:pt idx="10">
                        <c:v>6.4153599999999997</c:v>
                      </c:pt>
                      <c:pt idx="11">
                        <c:v>6.9891399999999999</c:v>
                      </c:pt>
                      <c:pt idx="12">
                        <c:v>7.7323899999999997</c:v>
                      </c:pt>
                      <c:pt idx="13">
                        <c:v>8.6451799999999999</c:v>
                      </c:pt>
                      <c:pt idx="14">
                        <c:v>9.1119800000000009</c:v>
                      </c:pt>
                      <c:pt idx="15">
                        <c:v>10.0685</c:v>
                      </c:pt>
                      <c:pt idx="16">
                        <c:v>11.280200000000001</c:v>
                      </c:pt>
                      <c:pt idx="17">
                        <c:v>12.2578</c:v>
                      </c:pt>
                      <c:pt idx="18">
                        <c:v>13.532500000000001</c:v>
                      </c:pt>
                      <c:pt idx="19">
                        <c:v>15.485200000000001</c:v>
                      </c:pt>
                      <c:pt idx="20">
                        <c:v>18.3934</c:v>
                      </c:pt>
                      <c:pt idx="21">
                        <c:v>20.559200000000001</c:v>
                      </c:pt>
                      <c:pt idx="22">
                        <c:v>23.0017</c:v>
                      </c:pt>
                      <c:pt idx="23">
                        <c:v>24.786999999999999</c:v>
                      </c:pt>
                      <c:pt idx="24">
                        <c:v>26.487300000000001</c:v>
                      </c:pt>
                      <c:pt idx="25">
                        <c:v>27.549600000000002</c:v>
                      </c:pt>
                      <c:pt idx="26">
                        <c:v>28.739100000000001</c:v>
                      </c:pt>
                      <c:pt idx="27">
                        <c:v>29.502600000000001</c:v>
                      </c:pt>
                      <c:pt idx="28">
                        <c:v>29.883099999999999</c:v>
                      </c:pt>
                      <c:pt idx="29">
                        <c:v>30.174199999999999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'B3-B4'!$D$4:$D$33</c15:sqref>
                        </c15:formulaRef>
                      </c:ext>
                    </c:extLst>
                    <c:numCache>
                      <c:formatCode>0.00E+00</c:formatCode>
                      <c:ptCount val="30"/>
                      <c:pt idx="0">
                        <c:v>0</c:v>
                      </c:pt>
                      <c:pt idx="1">
                        <c:v>26.517399999999999</c:v>
                      </c:pt>
                      <c:pt idx="2">
                        <c:v>44.368200000000002</c:v>
                      </c:pt>
                      <c:pt idx="3">
                        <c:v>56.786099999999998</c:v>
                      </c:pt>
                      <c:pt idx="4">
                        <c:v>79.422899999999998</c:v>
                      </c:pt>
                      <c:pt idx="5">
                        <c:v>90.288600000000002</c:v>
                      </c:pt>
                      <c:pt idx="6">
                        <c:v>98.049800000000005</c:v>
                      </c:pt>
                      <c:pt idx="7">
                        <c:v>108.91500000000001</c:v>
                      </c:pt>
                      <c:pt idx="8">
                        <c:v>116.935</c:v>
                      </c:pt>
                      <c:pt idx="9">
                        <c:v>120.816</c:v>
                      </c:pt>
                      <c:pt idx="10">
                        <c:v>122.10899999999999</c:v>
                      </c:pt>
                      <c:pt idx="11">
                        <c:v>121.851</c:v>
                      </c:pt>
                      <c:pt idx="12">
                        <c:v>120.428</c:v>
                      </c:pt>
                      <c:pt idx="13">
                        <c:v>117.97</c:v>
                      </c:pt>
                      <c:pt idx="14">
                        <c:v>116.289</c:v>
                      </c:pt>
                      <c:pt idx="15">
                        <c:v>116.289</c:v>
                      </c:pt>
                      <c:pt idx="16">
                        <c:v>116.547</c:v>
                      </c:pt>
                      <c:pt idx="17">
                        <c:v>116.289</c:v>
                      </c:pt>
                      <c:pt idx="18">
                        <c:v>114.995</c:v>
                      </c:pt>
                      <c:pt idx="19">
                        <c:v>109.17400000000001</c:v>
                      </c:pt>
                      <c:pt idx="20">
                        <c:v>101.413</c:v>
                      </c:pt>
                      <c:pt idx="21">
                        <c:v>96.626900000000006</c:v>
                      </c:pt>
                      <c:pt idx="22">
                        <c:v>92.746300000000005</c:v>
                      </c:pt>
                      <c:pt idx="23">
                        <c:v>92.358199999999997</c:v>
                      </c:pt>
                      <c:pt idx="24">
                        <c:v>92.099500000000006</c:v>
                      </c:pt>
                      <c:pt idx="25">
                        <c:v>91.064700000000002</c:v>
                      </c:pt>
                      <c:pt idx="26">
                        <c:v>89.5124</c:v>
                      </c:pt>
                      <c:pt idx="27">
                        <c:v>86.019900000000007</c:v>
                      </c:pt>
                      <c:pt idx="28">
                        <c:v>81.621899999999997</c:v>
                      </c:pt>
                      <c:pt idx="29">
                        <c:v>68.427899999999994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332-4776-BD04-D86E3771DF31}"/>
                  </c:ext>
                </c:extLst>
              </c15:ser>
            </c15:filteredScatterSeries>
            <c15:filteredScatte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'B3-B4'!$G$3</c15:sqref>
                        </c15:formulaRef>
                      </c:ext>
                    </c:extLst>
                    <c:strCache>
                      <c:ptCount val="1"/>
                      <c:pt idx="0">
                        <c:v> abaqus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'B3-B4'!$G$4:$G$23</c15:sqref>
                        </c15:formulaRef>
                      </c:ext>
                    </c:extLst>
                    <c:numCache>
                      <c:formatCode>General</c:formatCode>
                      <c:ptCount val="20"/>
                      <c:pt idx="0" formatCode="0.00E+00">
                        <c:v>0</c:v>
                      </c:pt>
                      <c:pt idx="1">
                        <c:v>1.2231399999999999</c:v>
                      </c:pt>
                      <c:pt idx="2">
                        <c:v>2.1487599999999998</c:v>
                      </c:pt>
                      <c:pt idx="3">
                        <c:v>2.9752100000000001</c:v>
                      </c:pt>
                      <c:pt idx="4">
                        <c:v>4.4462799999999998</c:v>
                      </c:pt>
                      <c:pt idx="5">
                        <c:v>4.8760300000000001</c:v>
                      </c:pt>
                      <c:pt idx="6">
                        <c:v>5.3719000000000001</c:v>
                      </c:pt>
                      <c:pt idx="7">
                        <c:v>5.9834699999999996</c:v>
                      </c:pt>
                      <c:pt idx="8">
                        <c:v>7.4214900000000004</c:v>
                      </c:pt>
                      <c:pt idx="9">
                        <c:v>8.4628099999999993</c:v>
                      </c:pt>
                      <c:pt idx="10">
                        <c:v>9.8677700000000002</c:v>
                      </c:pt>
                      <c:pt idx="11">
                        <c:v>11.388400000000001</c:v>
                      </c:pt>
                      <c:pt idx="12">
                        <c:v>13.2066</c:v>
                      </c:pt>
                      <c:pt idx="13">
                        <c:v>14.8264</c:v>
                      </c:pt>
                      <c:pt idx="14">
                        <c:v>17.603300000000001</c:v>
                      </c:pt>
                      <c:pt idx="15">
                        <c:v>19.504100000000001</c:v>
                      </c:pt>
                      <c:pt idx="16">
                        <c:v>21.239699999999999</c:v>
                      </c:pt>
                      <c:pt idx="17">
                        <c:v>23.223099999999999</c:v>
                      </c:pt>
                      <c:pt idx="18">
                        <c:v>25.603300000000001</c:v>
                      </c:pt>
                      <c:pt idx="19">
                        <c:v>26.694199999999999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'B3-B4'!$H$4:$H$23</c15:sqref>
                        </c15:formulaRef>
                      </c:ext>
                    </c:extLst>
                    <c:numCache>
                      <c:formatCode>General</c:formatCode>
                      <c:ptCount val="20"/>
                      <c:pt idx="0" formatCode="0.00E+00">
                        <c:v>0</c:v>
                      </c:pt>
                      <c:pt idx="1">
                        <c:v>28.020399999999999</c:v>
                      </c:pt>
                      <c:pt idx="2">
                        <c:v>47.4</c:v>
                      </c:pt>
                      <c:pt idx="3">
                        <c:v>61.151299999999999</c:v>
                      </c:pt>
                      <c:pt idx="4">
                        <c:v>76.873900000000006</c:v>
                      </c:pt>
                      <c:pt idx="5">
                        <c:v>81.721400000000003</c:v>
                      </c:pt>
                      <c:pt idx="6">
                        <c:v>83.167400000000001</c:v>
                      </c:pt>
                      <c:pt idx="7">
                        <c:v>83.175399999999996</c:v>
                      </c:pt>
                      <c:pt idx="8">
                        <c:v>90.391599999999997</c:v>
                      </c:pt>
                      <c:pt idx="9">
                        <c:v>94.854500000000002</c:v>
                      </c:pt>
                      <c:pt idx="10">
                        <c:v>100.107</c:v>
                      </c:pt>
                      <c:pt idx="11">
                        <c:v>102.221</c:v>
                      </c:pt>
                      <c:pt idx="12">
                        <c:v>103.161</c:v>
                      </c:pt>
                      <c:pt idx="13">
                        <c:v>100.565</c:v>
                      </c:pt>
                      <c:pt idx="14">
                        <c:v>95.628399999999999</c:v>
                      </c:pt>
                      <c:pt idx="15">
                        <c:v>92.381699999999995</c:v>
                      </c:pt>
                      <c:pt idx="16">
                        <c:v>89.918099999999995</c:v>
                      </c:pt>
                      <c:pt idx="17">
                        <c:v>86.934200000000004</c:v>
                      </c:pt>
                      <c:pt idx="18">
                        <c:v>84.086399999999998</c:v>
                      </c:pt>
                      <c:pt idx="19">
                        <c:v>81.352599999999995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332-4776-BD04-D86E3771DF31}"/>
                  </c:ext>
                </c:extLst>
              </c15:ser>
            </c15:filteredScatterSeries>
            <c15:filteredScatte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'B3-B4'!$K$3</c15:sqref>
                        </c15:formulaRef>
                      </c:ext>
                    </c:extLst>
                    <c:strCache>
                      <c:ptCount val="1"/>
                      <c:pt idx="0">
                        <c:v> abaqus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'B3-B4'!$K$4:$K$25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 formatCode="0.00E+00">
                        <c:v>0</c:v>
                      </c:pt>
                      <c:pt idx="1">
                        <c:v>0.77656400000000003</c:v>
                      </c:pt>
                      <c:pt idx="2">
                        <c:v>1.48983</c:v>
                      </c:pt>
                      <c:pt idx="3">
                        <c:v>1.98061</c:v>
                      </c:pt>
                      <c:pt idx="4">
                        <c:v>2.79128</c:v>
                      </c:pt>
                      <c:pt idx="5">
                        <c:v>3.4666000000000001</c:v>
                      </c:pt>
                      <c:pt idx="6">
                        <c:v>3.9108800000000001</c:v>
                      </c:pt>
                      <c:pt idx="7">
                        <c:v>4.2878999999999996</c:v>
                      </c:pt>
                      <c:pt idx="8">
                        <c:v>4.4912999999999998</c:v>
                      </c:pt>
                      <c:pt idx="9">
                        <c:v>4.7824</c:v>
                      </c:pt>
                      <c:pt idx="10">
                        <c:v>5.0640000000000001</c:v>
                      </c:pt>
                      <c:pt idx="11">
                        <c:v>5.6551799999999997</c:v>
                      </c:pt>
                      <c:pt idx="12">
                        <c:v>6.4208999999999996</c:v>
                      </c:pt>
                      <c:pt idx="13">
                        <c:v>7.0507799999999996</c:v>
                      </c:pt>
                      <c:pt idx="14">
                        <c:v>7.7781799999999999</c:v>
                      </c:pt>
                      <c:pt idx="15">
                        <c:v>8.9422599999999992</c:v>
                      </c:pt>
                      <c:pt idx="16">
                        <c:v>10.3589</c:v>
                      </c:pt>
                      <c:pt idx="17">
                        <c:v>11.514099999999999</c:v>
                      </c:pt>
                      <c:pt idx="18">
                        <c:v>13.194800000000001</c:v>
                      </c:pt>
                      <c:pt idx="19">
                        <c:v>14.409599999999999</c:v>
                      </c:pt>
                      <c:pt idx="20">
                        <c:v>15.3528</c:v>
                      </c:pt>
                      <c:pt idx="21">
                        <c:v>15.8406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'B3-B4'!$L$4:$L$25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0</c:v>
                      </c:pt>
                      <c:pt idx="1">
                        <c:v>40.363999999999997</c:v>
                      </c:pt>
                      <c:pt idx="2">
                        <c:v>60.899900000000002</c:v>
                      </c:pt>
                      <c:pt idx="3">
                        <c:v>78.301000000000002</c:v>
                      </c:pt>
                      <c:pt idx="4">
                        <c:v>97.447599999999994</c:v>
                      </c:pt>
                      <c:pt idx="5">
                        <c:v>114.331</c:v>
                      </c:pt>
                      <c:pt idx="6">
                        <c:v>123.383</c:v>
                      </c:pt>
                      <c:pt idx="7">
                        <c:v>129.65100000000001</c:v>
                      </c:pt>
                      <c:pt idx="8">
                        <c:v>131.39400000000001</c:v>
                      </c:pt>
                      <c:pt idx="9">
                        <c:v>131.74799999999999</c:v>
                      </c:pt>
                      <c:pt idx="10">
                        <c:v>131.232</c:v>
                      </c:pt>
                      <c:pt idx="11">
                        <c:v>134.89599999999999</c:v>
                      </c:pt>
                      <c:pt idx="12">
                        <c:v>139.25899999999999</c:v>
                      </c:pt>
                      <c:pt idx="13">
                        <c:v>143.44499999999999</c:v>
                      </c:pt>
                      <c:pt idx="14">
                        <c:v>145.721</c:v>
                      </c:pt>
                      <c:pt idx="15">
                        <c:v>148.352</c:v>
                      </c:pt>
                      <c:pt idx="16">
                        <c:v>150.12</c:v>
                      </c:pt>
                      <c:pt idx="17">
                        <c:v>149.62100000000001</c:v>
                      </c:pt>
                      <c:pt idx="18">
                        <c:v>143.22</c:v>
                      </c:pt>
                      <c:pt idx="19">
                        <c:v>136.809</c:v>
                      </c:pt>
                      <c:pt idx="20">
                        <c:v>129.697</c:v>
                      </c:pt>
                      <c:pt idx="21">
                        <c:v>119.27200000000001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3332-4776-BD04-D86E3771DF31}"/>
                  </c:ext>
                </c:extLst>
              </c15:ser>
            </c15:filteredScatterSeries>
            <c15:filteredScatte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'B3-B4'!$S$3</c15:sqref>
                        </c15:formulaRef>
                      </c:ext>
                    </c:extLst>
                    <c:strCache>
                      <c:ptCount val="1"/>
                      <c:pt idx="0">
                        <c:v> abaqus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'B3-B4'!$S$4:$S$28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0</c:v>
                      </c:pt>
                      <c:pt idx="1">
                        <c:v>1.3769400000000001</c:v>
                      </c:pt>
                      <c:pt idx="2">
                        <c:v>1.9490000000000001</c:v>
                      </c:pt>
                      <c:pt idx="3">
                        <c:v>2.52772</c:v>
                      </c:pt>
                      <c:pt idx="4">
                        <c:v>3.1596500000000001</c:v>
                      </c:pt>
                      <c:pt idx="5">
                        <c:v>3.56541</c:v>
                      </c:pt>
                      <c:pt idx="6">
                        <c:v>4.0243900000000004</c:v>
                      </c:pt>
                      <c:pt idx="7">
                        <c:v>4.5631899999999996</c:v>
                      </c:pt>
                      <c:pt idx="8">
                        <c:v>5.0288199999999996</c:v>
                      </c:pt>
                      <c:pt idx="9">
                        <c:v>5.2682900000000004</c:v>
                      </c:pt>
                      <c:pt idx="10">
                        <c:v>5.5410199999999996</c:v>
                      </c:pt>
                      <c:pt idx="11">
                        <c:v>5.9135299999999997</c:v>
                      </c:pt>
                      <c:pt idx="12">
                        <c:v>6.2328200000000002</c:v>
                      </c:pt>
                      <c:pt idx="13">
                        <c:v>6.7516600000000002</c:v>
                      </c:pt>
                      <c:pt idx="14">
                        <c:v>7.44346</c:v>
                      </c:pt>
                      <c:pt idx="15">
                        <c:v>8.0022199999999994</c:v>
                      </c:pt>
                      <c:pt idx="16">
                        <c:v>8.5476700000000001</c:v>
                      </c:pt>
                      <c:pt idx="17">
                        <c:v>9.5055399999999999</c:v>
                      </c:pt>
                      <c:pt idx="18">
                        <c:v>9.9246099999999995</c:v>
                      </c:pt>
                      <c:pt idx="19">
                        <c:v>10.4435</c:v>
                      </c:pt>
                      <c:pt idx="20">
                        <c:v>10.9956</c:v>
                      </c:pt>
                      <c:pt idx="21">
                        <c:v>11.481199999999999</c:v>
                      </c:pt>
                      <c:pt idx="22">
                        <c:v>11.9468</c:v>
                      </c:pt>
                      <c:pt idx="23">
                        <c:v>12.139699999999999</c:v>
                      </c:pt>
                      <c:pt idx="24">
                        <c:v>12.212899999999999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'B3-B4'!$T$4:$T$28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0</c:v>
                      </c:pt>
                      <c:pt idx="1">
                        <c:v>56.684699999999999</c:v>
                      </c:pt>
                      <c:pt idx="2">
                        <c:v>75.232900000000001</c:v>
                      </c:pt>
                      <c:pt idx="3">
                        <c:v>88.580699999999993</c:v>
                      </c:pt>
                      <c:pt idx="4">
                        <c:v>107.30200000000001</c:v>
                      </c:pt>
                      <c:pt idx="5">
                        <c:v>119.437</c:v>
                      </c:pt>
                      <c:pt idx="6">
                        <c:v>130.184</c:v>
                      </c:pt>
                      <c:pt idx="7">
                        <c:v>138.505</c:v>
                      </c:pt>
                      <c:pt idx="8">
                        <c:v>142.31899999999999</c:v>
                      </c:pt>
                      <c:pt idx="9">
                        <c:v>142.31899999999999</c:v>
                      </c:pt>
                      <c:pt idx="10">
                        <c:v>142.31899999999999</c:v>
                      </c:pt>
                      <c:pt idx="11">
                        <c:v>143.35900000000001</c:v>
                      </c:pt>
                      <c:pt idx="12">
                        <c:v>145.43899999999999</c:v>
                      </c:pt>
                      <c:pt idx="13">
                        <c:v>147.86600000000001</c:v>
                      </c:pt>
                      <c:pt idx="14">
                        <c:v>147.346</c:v>
                      </c:pt>
                      <c:pt idx="15">
                        <c:v>145.785</c:v>
                      </c:pt>
                      <c:pt idx="16">
                        <c:v>140.41200000000001</c:v>
                      </c:pt>
                      <c:pt idx="17">
                        <c:v>116.143</c:v>
                      </c:pt>
                      <c:pt idx="18">
                        <c:v>106.43600000000001</c:v>
                      </c:pt>
                      <c:pt idx="19">
                        <c:v>93.781099999999995</c:v>
                      </c:pt>
                      <c:pt idx="20">
                        <c:v>83.900300000000001</c:v>
                      </c:pt>
                      <c:pt idx="21">
                        <c:v>76.966399999999993</c:v>
                      </c:pt>
                      <c:pt idx="22">
                        <c:v>69.512500000000003</c:v>
                      </c:pt>
                      <c:pt idx="23">
                        <c:v>62.578499999999998</c:v>
                      </c:pt>
                      <c:pt idx="24">
                        <c:v>55.297899999999998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3332-4776-BD04-D86E3771DF31}"/>
                  </c:ext>
                </c:extLst>
              </c15:ser>
            </c15:filteredScatterSeries>
            <c15:filteredScatter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'B3-B4'!$AG$3</c15:sqref>
                        </c15:formulaRef>
                      </c:ext>
                    </c:extLst>
                    <c:strCache>
                      <c:ptCount val="1"/>
                      <c:pt idx="0">
                        <c:v> abaqus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'B3-B4'!$AG$4:$AG$23</c15:sqref>
                        </c15:formulaRef>
                      </c:ext>
                    </c:extLst>
                    <c:numCache>
                      <c:formatCode>General</c:formatCode>
                      <c:ptCount val="20"/>
                      <c:pt idx="0">
                        <c:v>0</c:v>
                      </c:pt>
                      <c:pt idx="1">
                        <c:v>1.6141700000000001</c:v>
                      </c:pt>
                      <c:pt idx="2">
                        <c:v>2.8608899999999999</c:v>
                      </c:pt>
                      <c:pt idx="3">
                        <c:v>3.5826799999999999</c:v>
                      </c:pt>
                      <c:pt idx="4">
                        <c:v>4.1076100000000002</c:v>
                      </c:pt>
                      <c:pt idx="5">
                        <c:v>4.6259800000000002</c:v>
                      </c:pt>
                      <c:pt idx="6">
                        <c:v>4.9737499999999999</c:v>
                      </c:pt>
                      <c:pt idx="7">
                        <c:v>5.4002600000000003</c:v>
                      </c:pt>
                      <c:pt idx="8">
                        <c:v>5.8464600000000004</c:v>
                      </c:pt>
                      <c:pt idx="9">
                        <c:v>6.1220499999999998</c:v>
                      </c:pt>
                      <c:pt idx="10">
                        <c:v>6.5288700000000004</c:v>
                      </c:pt>
                      <c:pt idx="11">
                        <c:v>6.9947499999999998</c:v>
                      </c:pt>
                      <c:pt idx="12">
                        <c:v>7.27034</c:v>
                      </c:pt>
                      <c:pt idx="13">
                        <c:v>7.5787399999999998</c:v>
                      </c:pt>
                      <c:pt idx="14">
                        <c:v>8.2217800000000008</c:v>
                      </c:pt>
                      <c:pt idx="15">
                        <c:v>8.5301799999999997</c:v>
                      </c:pt>
                      <c:pt idx="16">
                        <c:v>9.2585300000000004</c:v>
                      </c:pt>
                      <c:pt idx="17">
                        <c:v>9.6784800000000004</c:v>
                      </c:pt>
                      <c:pt idx="18">
                        <c:v>9.9606300000000001</c:v>
                      </c:pt>
                      <c:pt idx="19">
                        <c:v>10.124700000000001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'B3-B4'!$AH$4:$AH$23</c15:sqref>
                        </c15:formulaRef>
                      </c:ext>
                    </c:extLst>
                    <c:numCache>
                      <c:formatCode>General</c:formatCode>
                      <c:ptCount val="20"/>
                      <c:pt idx="0">
                        <c:v>0</c:v>
                      </c:pt>
                      <c:pt idx="1">
                        <c:v>58.2273</c:v>
                      </c:pt>
                      <c:pt idx="2">
                        <c:v>95.250200000000007</c:v>
                      </c:pt>
                      <c:pt idx="3">
                        <c:v>115.395</c:v>
                      </c:pt>
                      <c:pt idx="4">
                        <c:v>128.303</c:v>
                      </c:pt>
                      <c:pt idx="5">
                        <c:v>137.41499999999999</c:v>
                      </c:pt>
                      <c:pt idx="6">
                        <c:v>142.39699999999999</c:v>
                      </c:pt>
                      <c:pt idx="7">
                        <c:v>148.06299999999999</c:v>
                      </c:pt>
                      <c:pt idx="8">
                        <c:v>149.41300000000001</c:v>
                      </c:pt>
                      <c:pt idx="9">
                        <c:v>148.876</c:v>
                      </c:pt>
                      <c:pt idx="10">
                        <c:v>145.05099999999999</c:v>
                      </c:pt>
                      <c:pt idx="11">
                        <c:v>142.43</c:v>
                      </c:pt>
                      <c:pt idx="12">
                        <c:v>142.411</c:v>
                      </c:pt>
                      <c:pt idx="13">
                        <c:v>141.35400000000001</c:v>
                      </c:pt>
                      <c:pt idx="14">
                        <c:v>140.446</c:v>
                      </c:pt>
                      <c:pt idx="15">
                        <c:v>138.00899999999999</c:v>
                      </c:pt>
                      <c:pt idx="16">
                        <c:v>132.608</c:v>
                      </c:pt>
                      <c:pt idx="17">
                        <c:v>127.919</c:v>
                      </c:pt>
                      <c:pt idx="18">
                        <c:v>119.78700000000001</c:v>
                      </c:pt>
                      <c:pt idx="19">
                        <c:v>112.009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3332-4776-BD04-D86E3771DF31}"/>
                  </c:ext>
                </c:extLst>
              </c15:ser>
            </c15:filteredScatterSeries>
            <c15:filteredScatter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'B3-B4'!$O$3</c15:sqref>
                        </c15:formulaRef>
                      </c:ext>
                    </c:extLst>
                    <c:strCache>
                      <c:ptCount val="1"/>
                      <c:pt idx="0">
                        <c:v> abaqus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'B3-B4'!$O$4:$O$23</c15:sqref>
                        </c15:formulaRef>
                      </c:ext>
                    </c:extLst>
                    <c:numCache>
                      <c:formatCode>General</c:formatCode>
                      <c:ptCount val="20"/>
                      <c:pt idx="0">
                        <c:v>0</c:v>
                      </c:pt>
                      <c:pt idx="1">
                        <c:v>1.0484</c:v>
                      </c:pt>
                      <c:pt idx="2">
                        <c:v>2.1027900000000002</c:v>
                      </c:pt>
                      <c:pt idx="3">
                        <c:v>2.71035</c:v>
                      </c:pt>
                      <c:pt idx="4">
                        <c:v>3.3705599999999998</c:v>
                      </c:pt>
                      <c:pt idx="5">
                        <c:v>3.8801800000000002</c:v>
                      </c:pt>
                      <c:pt idx="6">
                        <c:v>4.2286799999999998</c:v>
                      </c:pt>
                      <c:pt idx="7">
                        <c:v>4.5306699999999998</c:v>
                      </c:pt>
                      <c:pt idx="8">
                        <c:v>4.7234800000000003</c:v>
                      </c:pt>
                      <c:pt idx="9">
                        <c:v>4.9843000000000002</c:v>
                      </c:pt>
                      <c:pt idx="10">
                        <c:v>5.2448899999999998</c:v>
                      </c:pt>
                      <c:pt idx="11">
                        <c:v>5.48447</c:v>
                      </c:pt>
                      <c:pt idx="12">
                        <c:v>5.7138099999999996</c:v>
                      </c:pt>
                      <c:pt idx="13">
                        <c:v>6.17272</c:v>
                      </c:pt>
                      <c:pt idx="14">
                        <c:v>6.5484600000000004</c:v>
                      </c:pt>
                      <c:pt idx="15">
                        <c:v>7.0184899999999999</c:v>
                      </c:pt>
                      <c:pt idx="16">
                        <c:v>7.42584</c:v>
                      </c:pt>
                      <c:pt idx="17">
                        <c:v>7.8696299999999999</c:v>
                      </c:pt>
                      <c:pt idx="18">
                        <c:v>8.1155200000000001</c:v>
                      </c:pt>
                      <c:pt idx="19">
                        <c:v>8.1842100000000002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'B3-B4'!$P$4:$P$23</c15:sqref>
                        </c15:formulaRef>
                      </c:ext>
                    </c:extLst>
                    <c:numCache>
                      <c:formatCode>General</c:formatCode>
                      <c:ptCount val="20"/>
                      <c:pt idx="0">
                        <c:v>0</c:v>
                      </c:pt>
                      <c:pt idx="1">
                        <c:v>43.308300000000003</c:v>
                      </c:pt>
                      <c:pt idx="2">
                        <c:v>78.636399999999995</c:v>
                      </c:pt>
                      <c:pt idx="3">
                        <c:v>100.46</c:v>
                      </c:pt>
                      <c:pt idx="4">
                        <c:v>116.726</c:v>
                      </c:pt>
                      <c:pt idx="5">
                        <c:v>127.624</c:v>
                      </c:pt>
                      <c:pt idx="6">
                        <c:v>134.19399999999999</c:v>
                      </c:pt>
                      <c:pt idx="7">
                        <c:v>136.77600000000001</c:v>
                      </c:pt>
                      <c:pt idx="8">
                        <c:v>136.76300000000001</c:v>
                      </c:pt>
                      <c:pt idx="9">
                        <c:v>133.96799999999999</c:v>
                      </c:pt>
                      <c:pt idx="10">
                        <c:v>133.60300000000001</c:v>
                      </c:pt>
                      <c:pt idx="11">
                        <c:v>134.97399999999999</c:v>
                      </c:pt>
                      <c:pt idx="12">
                        <c:v>134.43799999999999</c:v>
                      </c:pt>
                      <c:pt idx="13">
                        <c:v>130.935</c:v>
                      </c:pt>
                      <c:pt idx="14">
                        <c:v>125.35599999999999</c:v>
                      </c:pt>
                      <c:pt idx="15">
                        <c:v>114.738</c:v>
                      </c:pt>
                      <c:pt idx="16">
                        <c:v>105.68600000000001</c:v>
                      </c:pt>
                      <c:pt idx="17">
                        <c:v>96.977999999999994</c:v>
                      </c:pt>
                      <c:pt idx="18">
                        <c:v>87.069299999999998</c:v>
                      </c:pt>
                      <c:pt idx="19">
                        <c:v>77.346599999999995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3332-4776-BD04-D86E3771DF31}"/>
                  </c:ext>
                </c:extLst>
              </c15:ser>
            </c15:filteredScatterSeries>
            <c15:filteredScatter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'B3-B4'!$Y$3</c15:sqref>
                        </c15:formulaRef>
                      </c:ext>
                    </c:extLst>
                    <c:strCache>
                      <c:ptCount val="1"/>
                      <c:pt idx="0">
                        <c:v> abaqus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'B3-B4'!$Y$4:$Y$26</c15:sqref>
                        </c15:formulaRef>
                      </c:ext>
                    </c:extLst>
                    <c:numCache>
                      <c:formatCode>General</c:formatCode>
                      <c:ptCount val="23"/>
                      <c:pt idx="0">
                        <c:v>0</c:v>
                      </c:pt>
                      <c:pt idx="1">
                        <c:v>0.96820700000000004</c:v>
                      </c:pt>
                      <c:pt idx="2">
                        <c:v>1.51902</c:v>
                      </c:pt>
                      <c:pt idx="3">
                        <c:v>2.1823299999999999</c:v>
                      </c:pt>
                      <c:pt idx="4">
                        <c:v>2.7513000000000001</c:v>
                      </c:pt>
                      <c:pt idx="5">
                        <c:v>3.1442999999999999</c:v>
                      </c:pt>
                      <c:pt idx="6">
                        <c:v>3.9396200000000001</c:v>
                      </c:pt>
                      <c:pt idx="7">
                        <c:v>4.3626500000000004</c:v>
                      </c:pt>
                      <c:pt idx="8">
                        <c:v>4.86775</c:v>
                      </c:pt>
                      <c:pt idx="9">
                        <c:v>5.2077799999999996</c:v>
                      </c:pt>
                      <c:pt idx="10">
                        <c:v>6.0643599999999998</c:v>
                      </c:pt>
                      <c:pt idx="11">
                        <c:v>6.8797199999999998</c:v>
                      </c:pt>
                      <c:pt idx="12">
                        <c:v>7.6637300000000002</c:v>
                      </c:pt>
                      <c:pt idx="13">
                        <c:v>8.3030799999999996</c:v>
                      </c:pt>
                      <c:pt idx="14">
                        <c:v>9.3544199999999993</c:v>
                      </c:pt>
                      <c:pt idx="15">
                        <c:v>10.848100000000001</c:v>
                      </c:pt>
                      <c:pt idx="16">
                        <c:v>12.1866</c:v>
                      </c:pt>
                      <c:pt idx="17">
                        <c:v>13.1746</c:v>
                      </c:pt>
                      <c:pt idx="18">
                        <c:v>14.656599999999999</c:v>
                      </c:pt>
                      <c:pt idx="19">
                        <c:v>16.334</c:v>
                      </c:pt>
                      <c:pt idx="20">
                        <c:v>17.053599999999999</c:v>
                      </c:pt>
                      <c:pt idx="21">
                        <c:v>17.495100000000001</c:v>
                      </c:pt>
                      <c:pt idx="22">
                        <c:v>17.904599999999999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'B3-B4'!$Z$4:$Z$26</c15:sqref>
                        </c15:formulaRef>
                      </c:ext>
                    </c:extLst>
                    <c:numCache>
                      <c:formatCode>General</c:formatCode>
                      <c:ptCount val="23"/>
                      <c:pt idx="0">
                        <c:v>0</c:v>
                      </c:pt>
                      <c:pt idx="1">
                        <c:v>28.9344</c:v>
                      </c:pt>
                      <c:pt idx="2">
                        <c:v>42.620600000000003</c:v>
                      </c:pt>
                      <c:pt idx="3">
                        <c:v>53.864899999999999</c:v>
                      </c:pt>
                      <c:pt idx="4">
                        <c:v>60.417700000000004</c:v>
                      </c:pt>
                      <c:pt idx="5">
                        <c:v>64.623500000000007</c:v>
                      </c:pt>
                      <c:pt idx="6">
                        <c:v>70.201300000000003</c:v>
                      </c:pt>
                      <c:pt idx="7">
                        <c:v>71.866600000000005</c:v>
                      </c:pt>
                      <c:pt idx="8">
                        <c:v>72.457899999999995</c:v>
                      </c:pt>
                      <c:pt idx="9">
                        <c:v>72.461200000000005</c:v>
                      </c:pt>
                      <c:pt idx="10">
                        <c:v>76.378399999999999</c:v>
                      </c:pt>
                      <c:pt idx="11">
                        <c:v>80.295100000000005</c:v>
                      </c:pt>
                      <c:pt idx="12">
                        <c:v>82.941199999999995</c:v>
                      </c:pt>
                      <c:pt idx="13">
                        <c:v>84.413300000000007</c:v>
                      </c:pt>
                      <c:pt idx="14">
                        <c:v>85.400800000000004</c:v>
                      </c:pt>
                      <c:pt idx="15">
                        <c:v>84.242699999999999</c:v>
                      </c:pt>
                      <c:pt idx="16">
                        <c:v>81.226500000000001</c:v>
                      </c:pt>
                      <c:pt idx="17">
                        <c:v>77.913700000000006</c:v>
                      </c:pt>
                      <c:pt idx="18">
                        <c:v>72.748999999999995</c:v>
                      </c:pt>
                      <c:pt idx="19">
                        <c:v>66.413600000000002</c:v>
                      </c:pt>
                      <c:pt idx="20">
                        <c:v>61.534599999999998</c:v>
                      </c:pt>
                      <c:pt idx="21">
                        <c:v>56.848399999999998</c:v>
                      </c:pt>
                      <c:pt idx="22">
                        <c:v>49.1325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3332-4776-BD04-D86E3771DF31}"/>
                  </c:ext>
                </c:extLst>
              </c15:ser>
            </c15:filteredScatterSeries>
            <c15:filteredScatter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'B3-B4'!$AC$3</c15:sqref>
                        </c15:formulaRef>
                      </c:ext>
                    </c:extLst>
                    <c:strCache>
                      <c:ptCount val="1"/>
                      <c:pt idx="0">
                        <c:v> abaqus</c:v>
                      </c:pt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'B3-B4'!$AC$4:$AC$22</c15:sqref>
                        </c15:formulaRef>
                      </c:ext>
                    </c:extLst>
                    <c:numCache>
                      <c:formatCode>General</c:formatCode>
                      <c:ptCount val="19"/>
                      <c:pt idx="0">
                        <c:v>0</c:v>
                      </c:pt>
                      <c:pt idx="1">
                        <c:v>1.0149999999999999</c:v>
                      </c:pt>
                      <c:pt idx="2">
                        <c:v>1.4404300000000001</c:v>
                      </c:pt>
                      <c:pt idx="3">
                        <c:v>2.0756399999999999</c:v>
                      </c:pt>
                      <c:pt idx="4">
                        <c:v>2.6002700000000001</c:v>
                      </c:pt>
                      <c:pt idx="5">
                        <c:v>3.1118100000000002</c:v>
                      </c:pt>
                      <c:pt idx="6">
                        <c:v>3.3086899999999999</c:v>
                      </c:pt>
                      <c:pt idx="7" formatCode="#,##0">
                        <c:v>3.4992800000000002</c:v>
                      </c:pt>
                      <c:pt idx="8">
                        <c:v>3.79461</c:v>
                      </c:pt>
                      <c:pt idx="9">
                        <c:v>4.3063399999999996</c:v>
                      </c:pt>
                      <c:pt idx="10">
                        <c:v>4.8775399999999998</c:v>
                      </c:pt>
                      <c:pt idx="11">
                        <c:v>5.5739900000000002</c:v>
                      </c:pt>
                      <c:pt idx="12">
                        <c:v>6.5207199999999998</c:v>
                      </c:pt>
                      <c:pt idx="13">
                        <c:v>7.4808700000000004</c:v>
                      </c:pt>
                      <c:pt idx="14">
                        <c:v>8.7962799999999994</c:v>
                      </c:pt>
                      <c:pt idx="15">
                        <c:v>9.5985099999999992</c:v>
                      </c:pt>
                      <c:pt idx="16">
                        <c:v>10.407400000000001</c:v>
                      </c:pt>
                      <c:pt idx="17">
                        <c:v>10.795500000000001</c:v>
                      </c:pt>
                      <c:pt idx="18">
                        <c:v>11.0328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'B3-B4'!$AD$4:$AD$22</c15:sqref>
                        </c15:formulaRef>
                      </c:ext>
                    </c:extLst>
                    <c:numCache>
                      <c:formatCode>General</c:formatCode>
                      <c:ptCount val="19"/>
                      <c:pt idx="0">
                        <c:v>0</c:v>
                      </c:pt>
                      <c:pt idx="1">
                        <c:v>28.167899999999999</c:v>
                      </c:pt>
                      <c:pt idx="2">
                        <c:v>41.551400000000001</c:v>
                      </c:pt>
                      <c:pt idx="3">
                        <c:v>58.819099999999999</c:v>
                      </c:pt>
                      <c:pt idx="4">
                        <c:v>67.449299999999994</c:v>
                      </c:pt>
                      <c:pt idx="5">
                        <c:v>75.647800000000004</c:v>
                      </c:pt>
                      <c:pt idx="6">
                        <c:v>77.804299999999998</c:v>
                      </c:pt>
                      <c:pt idx="7">
                        <c:v>77.801000000000002</c:v>
                      </c:pt>
                      <c:pt idx="8">
                        <c:v>80.927599999999998</c:v>
                      </c:pt>
                      <c:pt idx="9">
                        <c:v>87.722200000000001</c:v>
                      </c:pt>
                      <c:pt idx="10">
                        <c:v>92.031999999999996</c:v>
                      </c:pt>
                      <c:pt idx="11">
                        <c:v>93.423900000000003</c:v>
                      </c:pt>
                      <c:pt idx="12">
                        <c:v>90.707700000000003</c:v>
                      </c:pt>
                      <c:pt idx="13">
                        <c:v>85.831500000000005</c:v>
                      </c:pt>
                      <c:pt idx="14">
                        <c:v>78.249399999999994</c:v>
                      </c:pt>
                      <c:pt idx="15">
                        <c:v>74.887799999999999</c:v>
                      </c:pt>
                      <c:pt idx="16">
                        <c:v>71.094099999999997</c:v>
                      </c:pt>
                      <c:pt idx="17">
                        <c:v>67.847700000000003</c:v>
                      </c:pt>
                      <c:pt idx="18">
                        <c:v>62.444000000000003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3332-4776-BD04-D86E3771DF31}"/>
                  </c:ext>
                </c:extLst>
              </c15:ser>
            </c15:filteredScatterSeries>
          </c:ext>
        </c:extLst>
      </c:scatterChart>
      <c:valAx>
        <c:axId val="16529729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displacement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2968623"/>
        <c:crosses val="autoZero"/>
        <c:crossBetween val="midCat"/>
        <c:majorUnit val="2.5"/>
      </c:valAx>
      <c:valAx>
        <c:axId val="16529686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</a:t>
                </a:r>
                <a:r>
                  <a:rPr lang="en-US" baseline="0"/>
                  <a:t> (kN)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297294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ndard"/>
        <c:varyColors val="0"/>
        <c:ser>
          <c:idx val="0"/>
          <c:order val="0"/>
          <c:tx>
            <c:strRef>
              <c:f>B1B2!$S$4</c:f>
              <c:strCache>
                <c:ptCount val="1"/>
                <c:pt idx="0">
                  <c:v>B1-U-0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B1B2!$T$3:$Z$3</c:f>
              <c:strCache>
                <c:ptCount val="7"/>
                <c:pt idx="0">
                  <c:v>k0 (kN/mm)</c:v>
                </c:pt>
                <c:pt idx="1">
                  <c:v>Pmax (kN) </c:v>
                </c:pt>
                <c:pt idx="2">
                  <c:v>delta_at_Pmax (mm) </c:v>
                </c:pt>
                <c:pt idx="3">
                  <c:v>Secant K@Pmax (kN/mm)</c:v>
                </c:pt>
                <c:pt idx="4">
                  <c:v>dy @0.75Pmax (mm)</c:v>
                </c:pt>
                <c:pt idx="5">
                  <c:v>mu = dmax/dy</c:v>
                </c:pt>
                <c:pt idx="6">
                  <c:v>corrosion_%</c:v>
                </c:pt>
              </c:strCache>
            </c:strRef>
          </c:cat>
          <c:val>
            <c:numRef>
              <c:f>(B1B2!$T$4:$Y$4,B1B2!$Z$4)</c:f>
              <c:numCache>
                <c:formatCode>General</c:formatCode>
                <c:ptCount val="7"/>
                <c:pt idx="0">
                  <c:v>65.91</c:v>
                </c:pt>
                <c:pt idx="1">
                  <c:v>133.33000000000001</c:v>
                </c:pt>
                <c:pt idx="2">
                  <c:v>4.97</c:v>
                </c:pt>
                <c:pt idx="3">
                  <c:v>26.85</c:v>
                </c:pt>
                <c:pt idx="4">
                  <c:v>3.06</c:v>
                </c:pt>
                <c:pt idx="5">
                  <c:v>1.62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47-4CFA-82A6-9865BAC9CC1A}"/>
            </c:ext>
          </c:extLst>
        </c:ser>
        <c:ser>
          <c:idx val="1"/>
          <c:order val="1"/>
          <c:tx>
            <c:strRef>
              <c:f>B1B2!$S$5</c:f>
              <c:strCache>
                <c:ptCount val="1"/>
                <c:pt idx="0">
                  <c:v>B1-U-5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B1B2!$T$3:$Z$3</c:f>
              <c:strCache>
                <c:ptCount val="7"/>
                <c:pt idx="0">
                  <c:v>k0 (kN/mm)</c:v>
                </c:pt>
                <c:pt idx="1">
                  <c:v>Pmax (kN) </c:v>
                </c:pt>
                <c:pt idx="2">
                  <c:v>delta_at_Pmax (mm) </c:v>
                </c:pt>
                <c:pt idx="3">
                  <c:v>Secant K@Pmax (kN/mm)</c:v>
                </c:pt>
                <c:pt idx="4">
                  <c:v>dy @0.75Pmax (mm)</c:v>
                </c:pt>
                <c:pt idx="5">
                  <c:v>mu = dmax/dy</c:v>
                </c:pt>
                <c:pt idx="6">
                  <c:v>corrosion_%</c:v>
                </c:pt>
              </c:strCache>
            </c:strRef>
          </c:cat>
          <c:val>
            <c:numRef>
              <c:f>(B1B2!$T$5:$Y$5,B1B2!$Z$5)</c:f>
              <c:numCache>
                <c:formatCode>General</c:formatCode>
                <c:ptCount val="7"/>
                <c:pt idx="0">
                  <c:v>33.15</c:v>
                </c:pt>
                <c:pt idx="1">
                  <c:v>123.39</c:v>
                </c:pt>
                <c:pt idx="2">
                  <c:v>4.58</c:v>
                </c:pt>
                <c:pt idx="3">
                  <c:v>26.93</c:v>
                </c:pt>
                <c:pt idx="4">
                  <c:v>3.24</c:v>
                </c:pt>
                <c:pt idx="5">
                  <c:v>1.42</c:v>
                </c:pt>
                <c:pt idx="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47-4CFA-82A6-9865BAC9CC1A}"/>
            </c:ext>
          </c:extLst>
        </c:ser>
        <c:ser>
          <c:idx val="2"/>
          <c:order val="2"/>
          <c:tx>
            <c:strRef>
              <c:f>B1B2!$S$6</c:f>
              <c:strCache>
                <c:ptCount val="1"/>
                <c:pt idx="0">
                  <c:v>B1-U-10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val>
            <c:numRef>
              <c:f>B1B2!$T$6:$Z$6</c:f>
              <c:numCache>
                <c:formatCode>General</c:formatCode>
                <c:ptCount val="7"/>
                <c:pt idx="0">
                  <c:v>32.04</c:v>
                </c:pt>
                <c:pt idx="1">
                  <c:v>84.85</c:v>
                </c:pt>
                <c:pt idx="2">
                  <c:v>3.15</c:v>
                </c:pt>
                <c:pt idx="3">
                  <c:v>26.92</c:v>
                </c:pt>
                <c:pt idx="4">
                  <c:v>2.17</c:v>
                </c:pt>
                <c:pt idx="5">
                  <c:v>1.45</c:v>
                </c:pt>
                <c:pt idx="6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47-4CFA-82A6-9865BAC9CC1A}"/>
            </c:ext>
          </c:extLst>
        </c:ser>
        <c:ser>
          <c:idx val="3"/>
          <c:order val="3"/>
          <c:tx>
            <c:strRef>
              <c:f>B1B2!$S$7</c:f>
              <c:strCache>
                <c:ptCount val="1"/>
                <c:pt idx="0">
                  <c:v>B1-U-15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val>
            <c:numRef>
              <c:f>B1B2!$T$7:$Z$7</c:f>
              <c:numCache>
                <c:formatCode>General</c:formatCode>
                <c:ptCount val="7"/>
                <c:pt idx="0">
                  <c:v>31.78</c:v>
                </c:pt>
                <c:pt idx="1">
                  <c:v>53.02</c:v>
                </c:pt>
                <c:pt idx="2">
                  <c:v>2.2400000000000002</c:v>
                </c:pt>
                <c:pt idx="3">
                  <c:v>23.71</c:v>
                </c:pt>
                <c:pt idx="4">
                  <c:v>1.45</c:v>
                </c:pt>
                <c:pt idx="5">
                  <c:v>1.54</c:v>
                </c:pt>
                <c:pt idx="6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47-4CFA-82A6-9865BAC9CC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08876687"/>
        <c:axId val="1308877167"/>
        <c:axId val="1397229583"/>
      </c:bar3DChart>
      <c:catAx>
        <c:axId val="1308876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8877167"/>
        <c:crosses val="autoZero"/>
        <c:auto val="1"/>
        <c:lblAlgn val="ctr"/>
        <c:lblOffset val="100"/>
        <c:noMultiLvlLbl val="0"/>
      </c:catAx>
      <c:valAx>
        <c:axId val="1308877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8876687"/>
        <c:crosses val="autoZero"/>
        <c:crossBetween val="between"/>
      </c:valAx>
      <c:serAx>
        <c:axId val="139722958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8877167"/>
        <c:crosses val="autoZero"/>
      </c:ser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ndard"/>
        <c:varyColors val="0"/>
        <c:ser>
          <c:idx val="0"/>
          <c:order val="0"/>
          <c:tx>
            <c:strRef>
              <c:f>B1B2!$S$8</c:f>
              <c:strCache>
                <c:ptCount val="1"/>
                <c:pt idx="0">
                  <c:v>B2-U-0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B1B2!$T$3:$Z$3</c:f>
              <c:strCache>
                <c:ptCount val="7"/>
                <c:pt idx="0">
                  <c:v>k0 (kN/mm)</c:v>
                </c:pt>
                <c:pt idx="1">
                  <c:v>Pmax (kN) </c:v>
                </c:pt>
                <c:pt idx="2">
                  <c:v>delta_at_Pmax (mm) </c:v>
                </c:pt>
                <c:pt idx="3">
                  <c:v>Secant K@Pmax (kN/mm)</c:v>
                </c:pt>
                <c:pt idx="4">
                  <c:v>dy @0.75Pmax (mm)</c:v>
                </c:pt>
                <c:pt idx="5">
                  <c:v>mu = dmax/dy</c:v>
                </c:pt>
                <c:pt idx="6">
                  <c:v>corrosion_%</c:v>
                </c:pt>
              </c:strCache>
            </c:strRef>
          </c:cat>
          <c:val>
            <c:numRef>
              <c:f>B1B2!$T$8:$Z$8</c:f>
              <c:numCache>
                <c:formatCode>General</c:formatCode>
                <c:ptCount val="7"/>
                <c:pt idx="0">
                  <c:v>23.28</c:v>
                </c:pt>
                <c:pt idx="1">
                  <c:v>97.67</c:v>
                </c:pt>
                <c:pt idx="2">
                  <c:v>6.47</c:v>
                </c:pt>
                <c:pt idx="3">
                  <c:v>15.1</c:v>
                </c:pt>
                <c:pt idx="4">
                  <c:v>3.94</c:v>
                </c:pt>
                <c:pt idx="5">
                  <c:v>1.64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95-4659-958B-B22ABAC07E67}"/>
            </c:ext>
          </c:extLst>
        </c:ser>
        <c:ser>
          <c:idx val="1"/>
          <c:order val="1"/>
          <c:tx>
            <c:strRef>
              <c:f>B1B2!$S$9</c:f>
              <c:strCache>
                <c:ptCount val="1"/>
                <c:pt idx="0">
                  <c:v>B2-U-5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B1B2!$T$3:$Z$3</c:f>
              <c:strCache>
                <c:ptCount val="7"/>
                <c:pt idx="0">
                  <c:v>k0 (kN/mm)</c:v>
                </c:pt>
                <c:pt idx="1">
                  <c:v>Pmax (kN) </c:v>
                </c:pt>
                <c:pt idx="2">
                  <c:v>delta_at_Pmax (mm) </c:v>
                </c:pt>
                <c:pt idx="3">
                  <c:v>Secant K@Pmax (kN/mm)</c:v>
                </c:pt>
                <c:pt idx="4">
                  <c:v>dy @0.75Pmax (mm)</c:v>
                </c:pt>
                <c:pt idx="5">
                  <c:v>mu = dmax/dy</c:v>
                </c:pt>
                <c:pt idx="6">
                  <c:v>corrosion_%</c:v>
                </c:pt>
              </c:strCache>
            </c:strRef>
          </c:cat>
          <c:val>
            <c:numRef>
              <c:f>B1B2!$T$9:$Z$9</c:f>
              <c:numCache>
                <c:formatCode>General</c:formatCode>
                <c:ptCount val="7"/>
                <c:pt idx="0">
                  <c:v>23.57</c:v>
                </c:pt>
                <c:pt idx="1">
                  <c:v>92.95</c:v>
                </c:pt>
                <c:pt idx="2">
                  <c:v>11.65</c:v>
                </c:pt>
                <c:pt idx="3">
                  <c:v>7.98</c:v>
                </c:pt>
                <c:pt idx="4">
                  <c:v>4.53</c:v>
                </c:pt>
                <c:pt idx="5">
                  <c:v>2.57</c:v>
                </c:pt>
                <c:pt idx="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95-4659-958B-B22ABAC07E67}"/>
            </c:ext>
          </c:extLst>
        </c:ser>
        <c:ser>
          <c:idx val="2"/>
          <c:order val="2"/>
          <c:tx>
            <c:strRef>
              <c:f>B1B2!$S$10</c:f>
              <c:strCache>
                <c:ptCount val="1"/>
                <c:pt idx="0">
                  <c:v>B2-U-10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val>
            <c:numRef>
              <c:f>B1B2!$T$10:$Z$10</c:f>
              <c:numCache>
                <c:formatCode>General</c:formatCode>
                <c:ptCount val="7"/>
                <c:pt idx="0">
                  <c:v>18.45</c:v>
                </c:pt>
                <c:pt idx="1">
                  <c:v>87.79</c:v>
                </c:pt>
                <c:pt idx="2">
                  <c:v>14.08</c:v>
                </c:pt>
                <c:pt idx="3">
                  <c:v>6.23</c:v>
                </c:pt>
                <c:pt idx="4">
                  <c:v>3.32</c:v>
                </c:pt>
                <c:pt idx="5">
                  <c:v>4.25</c:v>
                </c:pt>
                <c:pt idx="6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B95-4659-958B-B22ABAC07E67}"/>
            </c:ext>
          </c:extLst>
        </c:ser>
        <c:ser>
          <c:idx val="3"/>
          <c:order val="3"/>
          <c:tx>
            <c:strRef>
              <c:f>B1B2!$S$11</c:f>
              <c:strCache>
                <c:ptCount val="1"/>
                <c:pt idx="0">
                  <c:v>B2-U-15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val>
            <c:numRef>
              <c:f>B1B2!$T$11:$Z$11</c:f>
              <c:numCache>
                <c:formatCode>General</c:formatCode>
                <c:ptCount val="7"/>
                <c:pt idx="0">
                  <c:v>16.11</c:v>
                </c:pt>
                <c:pt idx="1">
                  <c:v>83.74</c:v>
                </c:pt>
                <c:pt idx="2">
                  <c:v>19.63</c:v>
                </c:pt>
                <c:pt idx="3">
                  <c:v>4.2699999999999996</c:v>
                </c:pt>
                <c:pt idx="4">
                  <c:v>3.74</c:v>
                </c:pt>
                <c:pt idx="5">
                  <c:v>5.25</c:v>
                </c:pt>
                <c:pt idx="6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B95-4659-958B-B22ABAC07E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08876687"/>
        <c:axId val="1308877167"/>
        <c:axId val="1397229583"/>
      </c:bar3DChart>
      <c:catAx>
        <c:axId val="1308876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8877167"/>
        <c:crosses val="autoZero"/>
        <c:auto val="1"/>
        <c:lblAlgn val="ctr"/>
        <c:lblOffset val="100"/>
        <c:noMultiLvlLbl val="0"/>
      </c:catAx>
      <c:valAx>
        <c:axId val="1308877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8876687"/>
        <c:crosses val="autoZero"/>
        <c:crossBetween val="between"/>
      </c:valAx>
      <c:serAx>
        <c:axId val="139722958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8877167"/>
        <c:crosses val="autoZero"/>
      </c:ser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chart" Target="../charts/chart3.xml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chart" Target="../charts/chart2.xml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9.png"/><Relationship Id="rId18" Type="http://schemas.openxmlformats.org/officeDocument/2006/relationships/image" Target="../media/image34.png"/><Relationship Id="rId3" Type="http://schemas.openxmlformats.org/officeDocument/2006/relationships/image" Target="../media/image19.png"/><Relationship Id="rId7" Type="http://schemas.openxmlformats.org/officeDocument/2006/relationships/image" Target="../media/image23.png"/><Relationship Id="rId12" Type="http://schemas.openxmlformats.org/officeDocument/2006/relationships/image" Target="../media/image28.png"/><Relationship Id="rId17" Type="http://schemas.openxmlformats.org/officeDocument/2006/relationships/image" Target="../media/image33.png"/><Relationship Id="rId2" Type="http://schemas.openxmlformats.org/officeDocument/2006/relationships/image" Target="../media/image18.png"/><Relationship Id="rId16" Type="http://schemas.openxmlformats.org/officeDocument/2006/relationships/image" Target="../media/image32.png"/><Relationship Id="rId1" Type="http://schemas.openxmlformats.org/officeDocument/2006/relationships/image" Target="../media/image17.png"/><Relationship Id="rId6" Type="http://schemas.openxmlformats.org/officeDocument/2006/relationships/image" Target="../media/image22.png"/><Relationship Id="rId11" Type="http://schemas.openxmlformats.org/officeDocument/2006/relationships/image" Target="../media/image27.png"/><Relationship Id="rId5" Type="http://schemas.openxmlformats.org/officeDocument/2006/relationships/image" Target="../media/image21.png"/><Relationship Id="rId15" Type="http://schemas.openxmlformats.org/officeDocument/2006/relationships/image" Target="../media/image31.png"/><Relationship Id="rId10" Type="http://schemas.openxmlformats.org/officeDocument/2006/relationships/image" Target="../media/image26.png"/><Relationship Id="rId19" Type="http://schemas.openxmlformats.org/officeDocument/2006/relationships/chart" Target="../charts/chart4.xml"/><Relationship Id="rId4" Type="http://schemas.openxmlformats.org/officeDocument/2006/relationships/image" Target="../media/image20.png"/><Relationship Id="rId9" Type="http://schemas.openxmlformats.org/officeDocument/2006/relationships/image" Target="../media/image25.png"/><Relationship Id="rId14" Type="http://schemas.openxmlformats.org/officeDocument/2006/relationships/image" Target="../media/image30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image" Target="../media/image36.png"/><Relationship Id="rId1" Type="http://schemas.openxmlformats.org/officeDocument/2006/relationships/image" Target="../media/image35.png"/><Relationship Id="rId6" Type="http://schemas.openxmlformats.org/officeDocument/2006/relationships/image" Target="../media/image39.png"/><Relationship Id="rId5" Type="http://schemas.openxmlformats.org/officeDocument/2006/relationships/chart" Target="../charts/chart5.xml"/><Relationship Id="rId4" Type="http://schemas.openxmlformats.org/officeDocument/2006/relationships/image" Target="../media/image3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4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353770</xdr:colOff>
      <xdr:row>66</xdr:row>
      <xdr:rowOff>9637</xdr:rowOff>
    </xdr:from>
    <xdr:to>
      <xdr:col>15</xdr:col>
      <xdr:colOff>92784</xdr:colOff>
      <xdr:row>84</xdr:row>
      <xdr:rowOff>86455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49A576D-D97D-4465-9F84-06080FF9D9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304800</xdr:colOff>
      <xdr:row>7</xdr:row>
      <xdr:rowOff>0</xdr:rowOff>
    </xdr:from>
    <xdr:to>
      <xdr:col>25</xdr:col>
      <xdr:colOff>0</xdr:colOff>
      <xdr:row>9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D0C315-DF5A-4174-AEB6-1BD9AD88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8850" y="2343150"/>
          <a:ext cx="914400" cy="561975"/>
        </a:xfrm>
        <a:prstGeom prst="rect">
          <a:avLst/>
        </a:prstGeom>
        <a:noFill/>
        <a:ln>
          <a:solidFill>
            <a:schemeClr val="accent2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23</xdr:col>
      <xdr:colOff>104216</xdr:colOff>
      <xdr:row>5</xdr:row>
      <xdr:rowOff>266700</xdr:rowOff>
    </xdr:from>
    <xdr:to>
      <xdr:col>28</xdr:col>
      <xdr:colOff>266141</xdr:colOff>
      <xdr:row>6</xdr:row>
      <xdr:rowOff>295275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A950A17-2EF8-4033-808B-6FFAFA224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8266" y="1619250"/>
          <a:ext cx="1990725" cy="438150"/>
        </a:xfrm>
        <a:prstGeom prst="rect">
          <a:avLst/>
        </a:prstGeom>
        <a:noFill/>
        <a:ln>
          <a:solidFill>
            <a:schemeClr val="accent2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10</xdr:row>
      <xdr:rowOff>133350</xdr:rowOff>
    </xdr:from>
    <xdr:to>
      <xdr:col>2</xdr:col>
      <xdr:colOff>276225</xdr:colOff>
      <xdr:row>11</xdr:row>
      <xdr:rowOff>152400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87997EB-0A24-4786-B7C5-9EE0146F9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" y="3105150"/>
          <a:ext cx="1905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138113</xdr:colOff>
      <xdr:row>2</xdr:row>
      <xdr:rowOff>180975</xdr:rowOff>
    </xdr:from>
    <xdr:to>
      <xdr:col>24</xdr:col>
      <xdr:colOff>152400</xdr:colOff>
      <xdr:row>3</xdr:row>
      <xdr:rowOff>304800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480539E5-EDCE-41BE-B61D-A802C5382E69}"/>
            </a:ext>
          </a:extLst>
        </xdr:cNvPr>
        <xdr:cNvCxnSpPr>
          <a:cxnSpLocks/>
        </xdr:cNvCxnSpPr>
      </xdr:nvCxnSpPr>
      <xdr:spPr>
        <a:xfrm flipH="1">
          <a:off x="10291763" y="561975"/>
          <a:ext cx="14287" cy="5048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485496</xdr:colOff>
      <xdr:row>4</xdr:row>
      <xdr:rowOff>152400</xdr:rowOff>
    </xdr:from>
    <xdr:to>
      <xdr:col>24</xdr:col>
      <xdr:colOff>485496</xdr:colOff>
      <xdr:row>5</xdr:row>
      <xdr:rowOff>266700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495048FF-55D9-4997-B47F-D3B9F38BC77B}"/>
            </a:ext>
          </a:extLst>
        </xdr:cNvPr>
        <xdr:cNvCxnSpPr>
          <a:cxnSpLocks/>
          <a:endCxn id="3" idx="0"/>
        </xdr:cNvCxnSpPr>
      </xdr:nvCxnSpPr>
      <xdr:spPr>
        <a:xfrm>
          <a:off x="10639146" y="1295400"/>
          <a:ext cx="0" cy="3238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152400</xdr:colOff>
      <xdr:row>6</xdr:row>
      <xdr:rowOff>295275</xdr:rowOff>
    </xdr:from>
    <xdr:to>
      <xdr:col>24</xdr:col>
      <xdr:colOff>487737</xdr:colOff>
      <xdr:row>7</xdr:row>
      <xdr:rowOff>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DB57A703-D349-4D13-A25B-38C2BA532291}"/>
            </a:ext>
          </a:extLst>
        </xdr:cNvPr>
        <xdr:cNvCxnSpPr>
          <a:stCxn id="3" idx="2"/>
          <a:endCxn id="2" idx="0"/>
        </xdr:cNvCxnSpPr>
      </xdr:nvCxnSpPr>
      <xdr:spPr>
        <a:xfrm flipH="1">
          <a:off x="10306050" y="2057400"/>
          <a:ext cx="335337" cy="285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323850</xdr:colOff>
      <xdr:row>2</xdr:row>
      <xdr:rowOff>19050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72E45FF-3F31-4321-8ED2-29F484AB9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190500"/>
          <a:ext cx="3238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571500</xdr:colOff>
      <xdr:row>1</xdr:row>
      <xdr:rowOff>114300</xdr:rowOff>
    </xdr:from>
    <xdr:to>
      <xdr:col>25</xdr:col>
      <xdr:colOff>390525</xdr:colOff>
      <xdr:row>2</xdr:row>
      <xdr:rowOff>133350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4A792C65-5D75-4536-9348-DD36B197D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304800"/>
          <a:ext cx="164782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23</xdr:col>
      <xdr:colOff>66675</xdr:colOff>
      <xdr:row>3</xdr:row>
      <xdr:rowOff>342900</xdr:rowOff>
    </xdr:from>
    <xdr:to>
      <xdr:col>24</xdr:col>
      <xdr:colOff>571500</xdr:colOff>
      <xdr:row>4</xdr:row>
      <xdr:rowOff>171450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C734D07D-0789-4199-99CA-6D4847E5E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0725" y="1104900"/>
          <a:ext cx="111442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34</xdr:col>
      <xdr:colOff>47625</xdr:colOff>
      <xdr:row>0</xdr:row>
      <xdr:rowOff>0</xdr:rowOff>
    </xdr:from>
    <xdr:to>
      <xdr:col>42</xdr:col>
      <xdr:colOff>219075</xdr:colOff>
      <xdr:row>2</xdr:row>
      <xdr:rowOff>38100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204E9A19-4156-4923-AC63-2D604BEC5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0"/>
          <a:ext cx="64960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412376</xdr:colOff>
      <xdr:row>5</xdr:row>
      <xdr:rowOff>67797</xdr:rowOff>
    </xdr:from>
    <xdr:to>
      <xdr:col>34</xdr:col>
      <xdr:colOff>409571</xdr:colOff>
      <xdr:row>5</xdr:row>
      <xdr:rowOff>315447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45580733-8C71-4A0C-9B2D-171AEA49A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394826" y="1420347"/>
          <a:ext cx="3045195" cy="247650"/>
        </a:xfrm>
        <a:prstGeom prst="rect">
          <a:avLst/>
        </a:prstGeom>
      </xdr:spPr>
    </xdr:pic>
    <xdr:clientData/>
  </xdr:twoCellAnchor>
  <xdr:twoCellAnchor editAs="oneCell">
    <xdr:from>
      <xdr:col>41</xdr:col>
      <xdr:colOff>619125</xdr:colOff>
      <xdr:row>5</xdr:row>
      <xdr:rowOff>85725</xdr:rowOff>
    </xdr:from>
    <xdr:to>
      <xdr:col>42</xdr:col>
      <xdr:colOff>783337</xdr:colOff>
      <xdr:row>5</xdr:row>
      <xdr:rowOff>381382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E6D15D95-E159-4D82-B847-B8C0AFC50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1164550" y="1438275"/>
          <a:ext cx="973837" cy="295657"/>
        </a:xfrm>
        <a:prstGeom prst="rect">
          <a:avLst/>
        </a:prstGeom>
      </xdr:spPr>
    </xdr:pic>
    <xdr:clientData/>
  </xdr:twoCellAnchor>
  <xdr:twoCellAnchor editAs="oneCell">
    <xdr:from>
      <xdr:col>24</xdr:col>
      <xdr:colOff>57150</xdr:colOff>
      <xdr:row>21</xdr:row>
      <xdr:rowOff>0</xdr:rowOff>
    </xdr:from>
    <xdr:to>
      <xdr:col>26</xdr:col>
      <xdr:colOff>166881</xdr:colOff>
      <xdr:row>21</xdr:row>
      <xdr:rowOff>332233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85C7D4B-790B-43C8-BDBF-B991AE80D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210800" y="5276850"/>
          <a:ext cx="1328931" cy="332233"/>
        </a:xfrm>
        <a:prstGeom prst="rect">
          <a:avLst/>
        </a:prstGeom>
      </xdr:spPr>
    </xdr:pic>
    <xdr:clientData/>
  </xdr:twoCellAnchor>
  <xdr:twoCellAnchor editAs="oneCell">
    <xdr:from>
      <xdr:col>24</xdr:col>
      <xdr:colOff>95250</xdr:colOff>
      <xdr:row>21</xdr:row>
      <xdr:rowOff>457200</xdr:rowOff>
    </xdr:from>
    <xdr:to>
      <xdr:col>25</xdr:col>
      <xdr:colOff>413767</xdr:colOff>
      <xdr:row>21</xdr:row>
      <xdr:rowOff>754381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7CDCDFE6-FB33-46D8-A170-3E442BBBD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248900" y="5734050"/>
          <a:ext cx="928118" cy="297181"/>
        </a:xfrm>
        <a:prstGeom prst="rect">
          <a:avLst/>
        </a:prstGeom>
      </xdr:spPr>
    </xdr:pic>
    <xdr:clientData/>
  </xdr:twoCellAnchor>
  <xdr:twoCellAnchor editAs="oneCell">
    <xdr:from>
      <xdr:col>3</xdr:col>
      <xdr:colOff>176892</xdr:colOff>
      <xdr:row>33</xdr:row>
      <xdr:rowOff>122465</xdr:rowOff>
    </xdr:from>
    <xdr:to>
      <xdr:col>6</xdr:col>
      <xdr:colOff>332173</xdr:colOff>
      <xdr:row>37</xdr:row>
      <xdr:rowOff>176892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2B50B962-F1C8-20B9-7318-2487A9811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326821" y="9021536"/>
          <a:ext cx="1992245" cy="1034142"/>
        </a:xfrm>
        <a:prstGeom prst="rect">
          <a:avLst/>
        </a:prstGeom>
      </xdr:spPr>
    </xdr:pic>
    <xdr:clientData/>
  </xdr:twoCellAnchor>
  <xdr:twoCellAnchor editAs="oneCell">
    <xdr:from>
      <xdr:col>10</xdr:col>
      <xdr:colOff>176892</xdr:colOff>
      <xdr:row>33</xdr:row>
      <xdr:rowOff>163286</xdr:rowOff>
    </xdr:from>
    <xdr:to>
      <xdr:col>13</xdr:col>
      <xdr:colOff>415541</xdr:colOff>
      <xdr:row>36</xdr:row>
      <xdr:rowOff>353785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E33056B1-D55C-2AF5-2779-F138E6518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402285" y="9062357"/>
          <a:ext cx="2306935" cy="789214"/>
        </a:xfrm>
        <a:prstGeom prst="rect">
          <a:avLst/>
        </a:prstGeom>
      </xdr:spPr>
    </xdr:pic>
    <xdr:clientData/>
  </xdr:twoCellAnchor>
  <xdr:twoCellAnchor editAs="oneCell">
    <xdr:from>
      <xdr:col>17</xdr:col>
      <xdr:colOff>13607</xdr:colOff>
      <xdr:row>34</xdr:row>
      <xdr:rowOff>-1</xdr:rowOff>
    </xdr:from>
    <xdr:to>
      <xdr:col>19</xdr:col>
      <xdr:colOff>361561</xdr:colOff>
      <xdr:row>36</xdr:row>
      <xdr:rowOff>163284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1634C86B-A893-8C47-7A58-9194588F6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9919607" y="9103178"/>
          <a:ext cx="1912775" cy="557893"/>
        </a:xfrm>
        <a:prstGeom prst="rect">
          <a:avLst/>
        </a:prstGeom>
      </xdr:spPr>
    </xdr:pic>
    <xdr:clientData/>
  </xdr:twoCellAnchor>
  <xdr:twoCellAnchor editAs="oneCell">
    <xdr:from>
      <xdr:col>0</xdr:col>
      <xdr:colOff>136071</xdr:colOff>
      <xdr:row>33</xdr:row>
      <xdr:rowOff>27215</xdr:rowOff>
    </xdr:from>
    <xdr:to>
      <xdr:col>2</xdr:col>
      <xdr:colOff>508626</xdr:colOff>
      <xdr:row>36</xdr:row>
      <xdr:rowOff>367393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DD27FA76-12BA-76F5-C6FB-D6DBFED6C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36071" y="8926286"/>
          <a:ext cx="1910162" cy="938893"/>
        </a:xfrm>
        <a:prstGeom prst="rect">
          <a:avLst/>
        </a:prstGeom>
      </xdr:spPr>
    </xdr:pic>
    <xdr:clientData/>
  </xdr:twoCellAnchor>
  <xdr:twoCellAnchor editAs="oneCell">
    <xdr:from>
      <xdr:col>13</xdr:col>
      <xdr:colOff>557892</xdr:colOff>
      <xdr:row>33</xdr:row>
      <xdr:rowOff>163286</xdr:rowOff>
    </xdr:from>
    <xdr:to>
      <xdr:col>15</xdr:col>
      <xdr:colOff>792048</xdr:colOff>
      <xdr:row>36</xdr:row>
      <xdr:rowOff>231321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C2B6511E-CC06-6891-FC50-D5FBF458E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9851571" y="9062357"/>
          <a:ext cx="2139156" cy="666750"/>
        </a:xfrm>
        <a:prstGeom prst="rect">
          <a:avLst/>
        </a:prstGeom>
      </xdr:spPr>
    </xdr:pic>
    <xdr:clientData/>
  </xdr:twoCellAnchor>
  <xdr:twoCellAnchor editAs="oneCell">
    <xdr:from>
      <xdr:col>20</xdr:col>
      <xdr:colOff>108857</xdr:colOff>
      <xdr:row>33</xdr:row>
      <xdr:rowOff>176894</xdr:rowOff>
    </xdr:from>
    <xdr:to>
      <xdr:col>22</xdr:col>
      <xdr:colOff>11091</xdr:colOff>
      <xdr:row>36</xdr:row>
      <xdr:rowOff>35443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365B26C3-CA4B-AE1F-8C50-E8CF83C64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4028964" y="9075965"/>
          <a:ext cx="1467055" cy="457264"/>
        </a:xfrm>
        <a:prstGeom prst="rect">
          <a:avLst/>
        </a:prstGeom>
      </xdr:spPr>
    </xdr:pic>
    <xdr:clientData/>
  </xdr:twoCellAnchor>
  <xdr:twoCellAnchor>
    <xdr:from>
      <xdr:col>1</xdr:col>
      <xdr:colOff>748393</xdr:colOff>
      <xdr:row>38</xdr:row>
      <xdr:rowOff>125185</xdr:rowOff>
    </xdr:from>
    <xdr:to>
      <xdr:col>9</xdr:col>
      <xdr:colOff>748393</xdr:colOff>
      <xdr:row>58</xdr:row>
      <xdr:rowOff>81642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BD80E86B-F47C-B2F7-E07A-151E6EF2F0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10</xdr:col>
      <xdr:colOff>591910</xdr:colOff>
      <xdr:row>37</xdr:row>
      <xdr:rowOff>16328</xdr:rowOff>
    </xdr:from>
    <xdr:to>
      <xdr:col>16</xdr:col>
      <xdr:colOff>238124</xdr:colOff>
      <xdr:row>51</xdr:row>
      <xdr:rowOff>92528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E52649F1-0758-25F9-7082-65DEC66590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104775</xdr:colOff>
      <xdr:row>0</xdr:row>
      <xdr:rowOff>209550</xdr:rowOff>
    </xdr:from>
    <xdr:to>
      <xdr:col>30</xdr:col>
      <xdr:colOff>581025</xdr:colOff>
      <xdr:row>0</xdr:row>
      <xdr:rowOff>552450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49D871-2715-44AB-898C-A4E8DBFD2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9550"/>
          <a:ext cx="1066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31</xdr:col>
      <xdr:colOff>171450</xdr:colOff>
      <xdr:row>0</xdr:row>
      <xdr:rowOff>219075</xdr:rowOff>
    </xdr:from>
    <xdr:to>
      <xdr:col>33</xdr:col>
      <xdr:colOff>57150</xdr:colOff>
      <xdr:row>0</xdr:row>
      <xdr:rowOff>571500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D0518D-3DD1-4FCB-9489-47DF81BF5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219075"/>
          <a:ext cx="11049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161925</xdr:colOff>
      <xdr:row>0</xdr:row>
      <xdr:rowOff>38100</xdr:rowOff>
    </xdr:from>
    <xdr:to>
      <xdr:col>47</xdr:col>
      <xdr:colOff>124006</xdr:colOff>
      <xdr:row>2</xdr:row>
      <xdr:rowOff>152472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3C35A39-0DC0-13D7-D848-5BE1A02E5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90725" y="38100"/>
          <a:ext cx="11050542" cy="514422"/>
        </a:xfrm>
        <a:prstGeom prst="rect">
          <a:avLst/>
        </a:prstGeom>
      </xdr:spPr>
    </xdr:pic>
    <xdr:clientData/>
  </xdr:twoCellAnchor>
  <xdr:twoCellAnchor editAs="oneCell">
    <xdr:from>
      <xdr:col>37</xdr:col>
      <xdr:colOff>161925</xdr:colOff>
      <xdr:row>3</xdr:row>
      <xdr:rowOff>142875</xdr:rowOff>
    </xdr:from>
    <xdr:to>
      <xdr:col>45</xdr:col>
      <xdr:colOff>438869</xdr:colOff>
      <xdr:row>6</xdr:row>
      <xdr:rowOff>95376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7263ED3-5D14-C58E-5353-C35D2E42E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19900" y="733425"/>
          <a:ext cx="5153744" cy="905001"/>
        </a:xfrm>
        <a:prstGeom prst="rect">
          <a:avLst/>
        </a:prstGeom>
      </xdr:spPr>
    </xdr:pic>
    <xdr:clientData/>
  </xdr:twoCellAnchor>
  <xdr:twoCellAnchor editAs="oneCell">
    <xdr:from>
      <xdr:col>34</xdr:col>
      <xdr:colOff>221277</xdr:colOff>
      <xdr:row>12</xdr:row>
      <xdr:rowOff>82844</xdr:rowOff>
    </xdr:from>
    <xdr:to>
      <xdr:col>39</xdr:col>
      <xdr:colOff>433381</xdr:colOff>
      <xdr:row>27</xdr:row>
      <xdr:rowOff>244769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DB69034-1846-AAF5-BA6A-C1EB42D92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917991" y="3729558"/>
          <a:ext cx="3273711" cy="3019425"/>
        </a:xfrm>
        <a:prstGeom prst="rect">
          <a:avLst/>
        </a:prstGeom>
      </xdr:spPr>
    </xdr:pic>
    <xdr:clientData/>
  </xdr:twoCellAnchor>
  <xdr:twoCellAnchor editAs="oneCell">
    <xdr:from>
      <xdr:col>4</xdr:col>
      <xdr:colOff>83026</xdr:colOff>
      <xdr:row>5</xdr:row>
      <xdr:rowOff>33974</xdr:rowOff>
    </xdr:from>
    <xdr:to>
      <xdr:col>7</xdr:col>
      <xdr:colOff>258724</xdr:colOff>
      <xdr:row>6</xdr:row>
      <xdr:rowOff>277425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604341C-BA19-42BA-BBF6-BE5831984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01435" y="1783110"/>
          <a:ext cx="2340471" cy="433951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54</xdr:row>
      <xdr:rowOff>95250</xdr:rowOff>
    </xdr:from>
    <xdr:to>
      <xdr:col>13</xdr:col>
      <xdr:colOff>53778</xdr:colOff>
      <xdr:row>63</xdr:row>
      <xdr:rowOff>571501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8A731217-9C72-4793-8D4E-07D7C8ECB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752850" y="13535025"/>
          <a:ext cx="7273729" cy="4857751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76</xdr:row>
      <xdr:rowOff>182702</xdr:rowOff>
    </xdr:from>
    <xdr:to>
      <xdr:col>13</xdr:col>
      <xdr:colOff>47624</xdr:colOff>
      <xdr:row>95</xdr:row>
      <xdr:rowOff>66676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9CB04BB6-716B-43AD-AD74-34231F88E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762375" y="19804202"/>
          <a:ext cx="7258050" cy="4265474"/>
        </a:xfrm>
        <a:prstGeom prst="rect">
          <a:avLst/>
        </a:prstGeom>
      </xdr:spPr>
    </xdr:pic>
    <xdr:clientData/>
  </xdr:twoCellAnchor>
  <xdr:twoCellAnchor editAs="oneCell">
    <xdr:from>
      <xdr:col>40</xdr:col>
      <xdr:colOff>358588</xdr:colOff>
      <xdr:row>14</xdr:row>
      <xdr:rowOff>67235</xdr:rowOff>
    </xdr:from>
    <xdr:to>
      <xdr:col>54</xdr:col>
      <xdr:colOff>527691</xdr:colOff>
      <xdr:row>26</xdr:row>
      <xdr:rowOff>77080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87F97565-8A1A-DF58-1EA1-638E296B1B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6501912" y="4090147"/>
          <a:ext cx="8983329" cy="2295845"/>
        </a:xfrm>
        <a:prstGeom prst="rect">
          <a:avLst/>
        </a:prstGeom>
      </xdr:spPr>
    </xdr:pic>
    <xdr:clientData/>
  </xdr:twoCellAnchor>
  <xdr:twoCellAnchor editAs="oneCell">
    <xdr:from>
      <xdr:col>38</xdr:col>
      <xdr:colOff>22412</xdr:colOff>
      <xdr:row>6</xdr:row>
      <xdr:rowOff>358588</xdr:rowOff>
    </xdr:from>
    <xdr:to>
      <xdr:col>41</xdr:col>
      <xdr:colOff>398115</xdr:colOff>
      <xdr:row>11</xdr:row>
      <xdr:rowOff>101590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766B1517-A241-8C3F-1C16-22C84E7E5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4955500" y="2286000"/>
          <a:ext cx="2191056" cy="1267002"/>
        </a:xfrm>
        <a:prstGeom prst="rect">
          <a:avLst/>
        </a:prstGeom>
      </xdr:spPr>
    </xdr:pic>
    <xdr:clientData/>
  </xdr:twoCellAnchor>
  <xdr:twoCellAnchor editAs="oneCell">
    <xdr:from>
      <xdr:col>43</xdr:col>
      <xdr:colOff>448236</xdr:colOff>
      <xdr:row>48</xdr:row>
      <xdr:rowOff>123265</xdr:rowOff>
    </xdr:from>
    <xdr:to>
      <xdr:col>53</xdr:col>
      <xdr:colOff>425887</xdr:colOff>
      <xdr:row>57</xdr:row>
      <xdr:rowOff>18715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E5A2674E-E7FC-6836-7B04-D414F87A2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8406912" y="10813677"/>
          <a:ext cx="6192114" cy="1609950"/>
        </a:xfrm>
        <a:prstGeom prst="rect">
          <a:avLst/>
        </a:prstGeom>
      </xdr:spPr>
    </xdr:pic>
    <xdr:clientData/>
  </xdr:twoCellAnchor>
  <xdr:twoCellAnchor editAs="oneCell">
    <xdr:from>
      <xdr:col>49</xdr:col>
      <xdr:colOff>526677</xdr:colOff>
      <xdr:row>27</xdr:row>
      <xdr:rowOff>179294</xdr:rowOff>
    </xdr:from>
    <xdr:to>
      <xdr:col>51</xdr:col>
      <xdr:colOff>230969</xdr:colOff>
      <xdr:row>27</xdr:row>
      <xdr:rowOff>522242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F05E685-8443-0307-AD02-3284F1339B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2116059" y="6678706"/>
          <a:ext cx="914528" cy="342948"/>
        </a:xfrm>
        <a:prstGeom prst="rect">
          <a:avLst/>
        </a:prstGeom>
      </xdr:spPr>
    </xdr:pic>
    <xdr:clientData/>
  </xdr:twoCellAnchor>
  <xdr:twoCellAnchor editAs="oneCell">
    <xdr:from>
      <xdr:col>47</xdr:col>
      <xdr:colOff>470647</xdr:colOff>
      <xdr:row>27</xdr:row>
      <xdr:rowOff>224117</xdr:rowOff>
    </xdr:from>
    <xdr:to>
      <xdr:col>49</xdr:col>
      <xdr:colOff>232099</xdr:colOff>
      <xdr:row>27</xdr:row>
      <xdr:rowOff>519433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94DE07B6-CFFF-F457-CE5F-0F4C65562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0849794" y="6723529"/>
          <a:ext cx="971686" cy="295316"/>
        </a:xfrm>
        <a:prstGeom prst="rect">
          <a:avLst/>
        </a:prstGeom>
      </xdr:spPr>
    </xdr:pic>
    <xdr:clientData/>
  </xdr:twoCellAnchor>
  <xdr:twoCellAnchor editAs="oneCell">
    <xdr:from>
      <xdr:col>45</xdr:col>
      <xdr:colOff>593911</xdr:colOff>
      <xdr:row>27</xdr:row>
      <xdr:rowOff>235323</xdr:rowOff>
    </xdr:from>
    <xdr:to>
      <xdr:col>46</xdr:col>
      <xdr:colOff>700946</xdr:colOff>
      <xdr:row>27</xdr:row>
      <xdr:rowOff>521113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F726638-3812-C423-A67D-00B2AE11D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9762823" y="6734735"/>
          <a:ext cx="704948" cy="285790"/>
        </a:xfrm>
        <a:prstGeom prst="rect">
          <a:avLst/>
        </a:prstGeom>
      </xdr:spPr>
    </xdr:pic>
    <xdr:clientData/>
  </xdr:twoCellAnchor>
  <xdr:twoCellAnchor editAs="oneCell">
    <xdr:from>
      <xdr:col>36</xdr:col>
      <xdr:colOff>179294</xdr:colOff>
      <xdr:row>2</xdr:row>
      <xdr:rowOff>0</xdr:rowOff>
    </xdr:from>
    <xdr:to>
      <xdr:col>53</xdr:col>
      <xdr:colOff>427076</xdr:colOff>
      <xdr:row>2</xdr:row>
      <xdr:rowOff>333422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49385E74-DC77-5D82-465E-8FD06B17E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3902147" y="403412"/>
          <a:ext cx="10698068" cy="333422"/>
        </a:xfrm>
        <a:prstGeom prst="rect">
          <a:avLst/>
        </a:prstGeom>
      </xdr:spPr>
    </xdr:pic>
    <xdr:clientData/>
  </xdr:twoCellAnchor>
  <xdr:twoCellAnchor editAs="oneCell">
    <xdr:from>
      <xdr:col>47</xdr:col>
      <xdr:colOff>212912</xdr:colOff>
      <xdr:row>63</xdr:row>
      <xdr:rowOff>179295</xdr:rowOff>
    </xdr:from>
    <xdr:to>
      <xdr:col>53</xdr:col>
      <xdr:colOff>701512</xdr:colOff>
      <xdr:row>76</xdr:row>
      <xdr:rowOff>112059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42609C32-1EAC-126B-2FF9-C23B0D8C2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0592059" y="16965707"/>
          <a:ext cx="4119306" cy="2980764"/>
        </a:xfrm>
        <a:prstGeom prst="rect">
          <a:avLst/>
        </a:prstGeom>
      </xdr:spPr>
    </xdr:pic>
    <xdr:clientData/>
  </xdr:twoCellAnchor>
  <xdr:twoCellAnchor editAs="oneCell">
    <xdr:from>
      <xdr:col>32</xdr:col>
      <xdr:colOff>44824</xdr:colOff>
      <xdr:row>28</xdr:row>
      <xdr:rowOff>89647</xdr:rowOff>
    </xdr:from>
    <xdr:to>
      <xdr:col>43</xdr:col>
      <xdr:colOff>9329</xdr:colOff>
      <xdr:row>39</xdr:row>
      <xdr:rowOff>61360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5ACD2BE2-C3B3-46C1-701E-42381F7E3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1347206" y="7541559"/>
          <a:ext cx="6620799" cy="2067213"/>
        </a:xfrm>
        <a:prstGeom prst="rect">
          <a:avLst/>
        </a:prstGeom>
      </xdr:spPr>
    </xdr:pic>
    <xdr:clientData/>
  </xdr:twoCellAnchor>
  <xdr:twoCellAnchor editAs="oneCell">
    <xdr:from>
      <xdr:col>32</xdr:col>
      <xdr:colOff>33618</xdr:colOff>
      <xdr:row>39</xdr:row>
      <xdr:rowOff>168088</xdr:rowOff>
    </xdr:from>
    <xdr:to>
      <xdr:col>43</xdr:col>
      <xdr:colOff>64807</xdr:colOff>
      <xdr:row>59</xdr:row>
      <xdr:rowOff>225858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6ED7A32F-B726-FB9B-9A90-BAE338CA5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1336000" y="9715500"/>
          <a:ext cx="6687483" cy="4439270"/>
        </a:xfrm>
        <a:prstGeom prst="rect">
          <a:avLst/>
        </a:prstGeom>
      </xdr:spPr>
    </xdr:pic>
    <xdr:clientData/>
  </xdr:twoCellAnchor>
  <xdr:twoCellAnchor>
    <xdr:from>
      <xdr:col>56</xdr:col>
      <xdr:colOff>455839</xdr:colOff>
      <xdr:row>27</xdr:row>
      <xdr:rowOff>234043</xdr:rowOff>
    </xdr:from>
    <xdr:to>
      <xdr:col>64</xdr:col>
      <xdr:colOff>251732</xdr:colOff>
      <xdr:row>38</xdr:row>
      <xdr:rowOff>119743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FE2BA9ED-5EF8-4EFD-BBFA-03D7D629DF9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47625</xdr:rowOff>
    </xdr:from>
    <xdr:to>
      <xdr:col>4</xdr:col>
      <xdr:colOff>86068</xdr:colOff>
      <xdr:row>1</xdr:row>
      <xdr:rowOff>533468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B4D6BCE-27B7-45EF-61A6-519CF18A0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38125"/>
          <a:ext cx="2457793" cy="485843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0</xdr:row>
      <xdr:rowOff>171450</xdr:rowOff>
    </xdr:from>
    <xdr:to>
      <xdr:col>14</xdr:col>
      <xdr:colOff>458093</xdr:colOff>
      <xdr:row>4</xdr:row>
      <xdr:rowOff>136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83EC6DB-FA0C-572F-4D08-45CEC8E6C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76525" y="171450"/>
          <a:ext cx="6401693" cy="971686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33</xdr:row>
      <xdr:rowOff>114300</xdr:rowOff>
    </xdr:from>
    <xdr:to>
      <xdr:col>7</xdr:col>
      <xdr:colOff>333879</xdr:colOff>
      <xdr:row>40</xdr:row>
      <xdr:rowOff>9696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9D6F967-E8BC-6430-6209-A866D2D3C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950" y="6581775"/>
          <a:ext cx="3610479" cy="1228896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41</xdr:row>
      <xdr:rowOff>180975</xdr:rowOff>
    </xdr:from>
    <xdr:to>
      <xdr:col>7</xdr:col>
      <xdr:colOff>505375</xdr:colOff>
      <xdr:row>43</xdr:row>
      <xdr:rowOff>152449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571F5AE-E4F6-3D10-F0E0-7C85E7C82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2025" y="8172450"/>
          <a:ext cx="3943900" cy="352474"/>
        </a:xfrm>
        <a:prstGeom prst="rect">
          <a:avLst/>
        </a:prstGeom>
      </xdr:spPr>
    </xdr:pic>
    <xdr:clientData/>
  </xdr:twoCellAnchor>
  <xdr:twoCellAnchor>
    <xdr:from>
      <xdr:col>18</xdr:col>
      <xdr:colOff>588645</xdr:colOff>
      <xdr:row>1</xdr:row>
      <xdr:rowOff>126682</xdr:rowOff>
    </xdr:from>
    <xdr:to>
      <xdr:col>26</xdr:col>
      <xdr:colOff>108585</xdr:colOff>
      <xdr:row>11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C0977EA-8E86-9B62-239E-38A4C68459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14</xdr:col>
      <xdr:colOff>525780</xdr:colOff>
      <xdr:row>0</xdr:row>
      <xdr:rowOff>0</xdr:rowOff>
    </xdr:from>
    <xdr:to>
      <xdr:col>23</xdr:col>
      <xdr:colOff>265274</xdr:colOff>
      <xdr:row>4</xdr:row>
      <xdr:rowOff>169652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AC0234E0-5378-4ECE-8B99-DA3CB5E4A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145905" y="0"/>
          <a:ext cx="5387819" cy="13126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171450</xdr:colOff>
      <xdr:row>24</xdr:row>
      <xdr:rowOff>40140</xdr:rowOff>
    </xdr:from>
    <xdr:to>
      <xdr:col>28</xdr:col>
      <xdr:colOff>123825</xdr:colOff>
      <xdr:row>38</xdr:row>
      <xdr:rowOff>29254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41F3BCBF-7425-4023-8A20-18427992A1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4083</xdr:colOff>
      <xdr:row>47</xdr:row>
      <xdr:rowOff>9525</xdr:rowOff>
    </xdr:from>
    <xdr:to>
      <xdr:col>28</xdr:col>
      <xdr:colOff>568780</xdr:colOff>
      <xdr:row>60</xdr:row>
      <xdr:rowOff>110218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C6781AC6-99D7-48BA-A494-7DE7C2EBDC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386442</xdr:colOff>
      <xdr:row>12</xdr:row>
      <xdr:rowOff>170089</xdr:rowOff>
    </xdr:from>
    <xdr:to>
      <xdr:col>28</xdr:col>
      <xdr:colOff>338817</xdr:colOff>
      <xdr:row>24</xdr:row>
      <xdr:rowOff>170089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C5D5B6E7-1742-40BB-8565-BB44F026B8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409575</xdr:colOff>
      <xdr:row>32</xdr:row>
      <xdr:rowOff>180975</xdr:rowOff>
    </xdr:from>
    <xdr:to>
      <xdr:col>28</xdr:col>
      <xdr:colOff>361950</xdr:colOff>
      <xdr:row>46</xdr:row>
      <xdr:rowOff>161925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22F48F21-33A1-496C-8EE9-731089E396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62593</xdr:colOff>
      <xdr:row>3</xdr:row>
      <xdr:rowOff>62592</xdr:rowOff>
    </xdr:from>
    <xdr:to>
      <xdr:col>19</xdr:col>
      <xdr:colOff>554083</xdr:colOff>
      <xdr:row>23</xdr:row>
      <xdr:rowOff>129268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42D51B1-195A-485C-9731-4550802848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566056</xdr:colOff>
      <xdr:row>3</xdr:row>
      <xdr:rowOff>108856</xdr:rowOff>
    </xdr:from>
    <xdr:to>
      <xdr:col>11</xdr:col>
      <xdr:colOff>447946</xdr:colOff>
      <xdr:row>23</xdr:row>
      <xdr:rowOff>175532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9C0F988-CB35-4D20-94C2-8791C42126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328612</xdr:colOff>
      <xdr:row>13</xdr:row>
      <xdr:rowOff>42862</xdr:rowOff>
    </xdr:from>
    <xdr:to>
      <xdr:col>25</xdr:col>
      <xdr:colOff>23812</xdr:colOff>
      <xdr:row>27</xdr:row>
      <xdr:rowOff>119062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E6629BC-411E-469E-9616-334E8C7863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314325</xdr:colOff>
      <xdr:row>28</xdr:row>
      <xdr:rowOff>9525</xdr:rowOff>
    </xdr:from>
    <xdr:to>
      <xdr:col>25</xdr:col>
      <xdr:colOff>9525</xdr:colOff>
      <xdr:row>42</xdr:row>
      <xdr:rowOff>85725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D2D47FB-536F-4ED0-A8D2-5289D3D055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C96B8-08C8-4E2E-BFBA-74CB74AC1313}">
  <dimension ref="A2:AD77"/>
  <sheetViews>
    <sheetView zoomScale="85" zoomScaleNormal="85" workbookViewId="0">
      <selection activeCell="N12" sqref="N12"/>
    </sheetView>
  </sheetViews>
  <sheetFormatPr defaultRowHeight="14.4" x14ac:dyDescent="0.3"/>
  <cols>
    <col min="1" max="1" width="14.88671875" customWidth="1"/>
    <col min="3" max="3" width="13.5546875" customWidth="1"/>
    <col min="4" max="4" width="10" bestFit="1" customWidth="1"/>
    <col min="13" max="13" width="14.44140625" bestFit="1" customWidth="1"/>
    <col min="15" max="15" width="14.44140625" bestFit="1" customWidth="1"/>
    <col min="16" max="16" width="7.6640625" customWidth="1"/>
    <col min="17" max="17" width="14.44140625" bestFit="1" customWidth="1"/>
  </cols>
  <sheetData>
    <row r="2" spans="1:26" ht="15" thickBot="1" x14ac:dyDescent="0.35">
      <c r="S2" s="181"/>
      <c r="T2" s="181"/>
      <c r="U2" s="181"/>
      <c r="V2" s="181"/>
      <c r="W2" s="181"/>
      <c r="X2" s="181"/>
      <c r="Y2" s="181"/>
      <c r="Z2" s="181"/>
    </row>
    <row r="3" spans="1:26" ht="15" customHeight="1" x14ac:dyDescent="0.3">
      <c r="A3" s="182" t="s">
        <v>43</v>
      </c>
      <c r="B3" s="183"/>
      <c r="C3" s="184" t="s">
        <v>130</v>
      </c>
      <c r="D3" s="185"/>
      <c r="E3" s="184" t="s">
        <v>131</v>
      </c>
      <c r="F3" s="185"/>
      <c r="G3" s="184" t="s">
        <v>132</v>
      </c>
      <c r="H3" s="185"/>
      <c r="I3" s="184" t="s">
        <v>133</v>
      </c>
      <c r="J3" s="185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  <c r="X3" s="179"/>
      <c r="Y3" s="179"/>
      <c r="Z3" s="179"/>
    </row>
    <row r="4" spans="1:26" ht="48.75" customHeight="1" x14ac:dyDescent="0.3">
      <c r="A4" s="6" t="s">
        <v>17</v>
      </c>
      <c r="B4" s="27" t="s">
        <v>1</v>
      </c>
      <c r="C4" s="34" t="s">
        <v>17</v>
      </c>
      <c r="D4" s="13" t="s">
        <v>1</v>
      </c>
      <c r="E4" s="34" t="s">
        <v>17</v>
      </c>
      <c r="F4" s="3" t="s">
        <v>1</v>
      </c>
      <c r="G4" s="34" t="s">
        <v>17</v>
      </c>
      <c r="H4" s="3" t="s">
        <v>1</v>
      </c>
      <c r="I4" s="34" t="s">
        <v>17</v>
      </c>
      <c r="J4" s="3" t="s">
        <v>1</v>
      </c>
      <c r="K4" s="15"/>
      <c r="L4" s="4"/>
      <c r="M4" s="15"/>
      <c r="N4" s="4"/>
      <c r="O4" s="15"/>
      <c r="P4" s="4"/>
      <c r="Q4" s="15"/>
      <c r="R4" s="4"/>
    </row>
    <row r="5" spans="1:26" x14ac:dyDescent="0.3">
      <c r="A5" s="31">
        <v>0</v>
      </c>
      <c r="B5" s="28">
        <v>0</v>
      </c>
      <c r="C5" s="3">
        <v>0</v>
      </c>
      <c r="D5" s="1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26" x14ac:dyDescent="0.3">
      <c r="A6" s="31">
        <v>0.15674199999999999</v>
      </c>
      <c r="B6" s="28">
        <v>11.3177</v>
      </c>
      <c r="C6" s="3">
        <v>0.13170499999999999</v>
      </c>
      <c r="D6" s="13">
        <v>9.4876199999999997</v>
      </c>
      <c r="E6" s="3">
        <v>0.61919500000000005</v>
      </c>
      <c r="F6" s="3">
        <v>19.5763</v>
      </c>
      <c r="G6" s="3">
        <v>0.458453</v>
      </c>
      <c r="H6" s="3">
        <v>12.936500000000001</v>
      </c>
      <c r="I6" s="3">
        <v>0.263158</v>
      </c>
      <c r="J6" s="3">
        <v>7.17842</v>
      </c>
    </row>
    <row r="7" spans="1:26" x14ac:dyDescent="0.3">
      <c r="A7" s="31">
        <v>0.31326100000000001</v>
      </c>
      <c r="B7" s="28">
        <v>22.977799999999998</v>
      </c>
      <c r="C7" s="3">
        <v>0.26475900000000002</v>
      </c>
      <c r="D7" s="13">
        <v>21.941299999999998</v>
      </c>
      <c r="E7" s="3">
        <v>1.05263</v>
      </c>
      <c r="F7" s="3">
        <v>35.593200000000003</v>
      </c>
      <c r="G7" s="3">
        <v>0.80229200000000001</v>
      </c>
      <c r="H7" s="3">
        <v>27.3917</v>
      </c>
      <c r="I7" s="3">
        <v>0.46052599999999999</v>
      </c>
      <c r="J7" s="3">
        <v>14.3576</v>
      </c>
    </row>
    <row r="8" spans="1:26" x14ac:dyDescent="0.3">
      <c r="A8" s="31">
        <v>0.47060099999999999</v>
      </c>
      <c r="B8" s="28">
        <v>33.5107</v>
      </c>
      <c r="C8" s="3">
        <v>0.65258799999999995</v>
      </c>
      <c r="D8" s="13">
        <v>34.3874</v>
      </c>
      <c r="E8" s="3">
        <v>1.7337499999999999</v>
      </c>
      <c r="F8" s="3">
        <v>54.576300000000003</v>
      </c>
      <c r="G8" s="3">
        <v>1.08883</v>
      </c>
      <c r="H8" s="3">
        <v>36.522599999999997</v>
      </c>
      <c r="I8" s="3">
        <v>0.78947400000000001</v>
      </c>
      <c r="J8" s="3">
        <v>24.778500000000001</v>
      </c>
    </row>
    <row r="9" spans="1:26" x14ac:dyDescent="0.3">
      <c r="A9" s="31">
        <v>0.62980000000000003</v>
      </c>
      <c r="B9" s="28">
        <v>41.566600000000001</v>
      </c>
      <c r="C9" s="3">
        <v>1.0409600000000001</v>
      </c>
      <c r="D9" s="13">
        <v>48.02</v>
      </c>
      <c r="E9" s="3">
        <v>2.6006200000000002</v>
      </c>
      <c r="F9" s="3">
        <v>75.338999999999999</v>
      </c>
      <c r="G9" s="3">
        <v>1.48997</v>
      </c>
      <c r="H9" s="3">
        <v>47.176600000000001</v>
      </c>
      <c r="I9" s="3">
        <v>1.11842</v>
      </c>
      <c r="J9" s="3">
        <v>32.187800000000003</v>
      </c>
    </row>
    <row r="10" spans="1:26" x14ac:dyDescent="0.3">
      <c r="A10" s="31">
        <v>0.79039700000000002</v>
      </c>
      <c r="B10" s="28">
        <v>47.726900000000001</v>
      </c>
      <c r="C10" s="3">
        <v>1.7504900000000001</v>
      </c>
      <c r="D10" s="13">
        <v>67.575199999999995</v>
      </c>
      <c r="E10" s="3">
        <v>3.28173</v>
      </c>
      <c r="F10" s="3">
        <v>93.728800000000007</v>
      </c>
      <c r="G10" s="3">
        <v>1.8911199999999999</v>
      </c>
      <c r="H10" s="3">
        <v>57.0702</v>
      </c>
      <c r="I10" s="3">
        <v>1.5131600000000001</v>
      </c>
      <c r="J10" s="3">
        <v>41.218000000000004</v>
      </c>
    </row>
    <row r="11" spans="1:26" x14ac:dyDescent="0.3">
      <c r="A11" s="31">
        <v>0.952102</v>
      </c>
      <c r="B11" s="28">
        <v>52.089399999999998</v>
      </c>
      <c r="C11" s="3">
        <v>2.3949799999999999</v>
      </c>
      <c r="D11" s="13">
        <v>84.166300000000007</v>
      </c>
      <c r="E11" s="3">
        <v>3.7151700000000001</v>
      </c>
      <c r="F11" s="3">
        <v>107.373</v>
      </c>
      <c r="G11" s="3">
        <v>2.2922600000000002</v>
      </c>
      <c r="H11" s="3">
        <v>66.583500000000001</v>
      </c>
      <c r="I11" s="3">
        <v>1.7763199999999999</v>
      </c>
      <c r="J11" s="3">
        <v>47.238100000000003</v>
      </c>
    </row>
    <row r="12" spans="1:26" x14ac:dyDescent="0.3">
      <c r="A12" s="31">
        <v>1.1144799999999999</v>
      </c>
      <c r="B12" s="28">
        <v>55.76</v>
      </c>
      <c r="C12" s="3">
        <v>2.9746999999999999</v>
      </c>
      <c r="D12" s="13">
        <v>98.386300000000006</v>
      </c>
      <c r="E12" s="3">
        <v>4.0866899999999999</v>
      </c>
      <c r="F12" s="3">
        <v>116.271</v>
      </c>
      <c r="G12" s="3">
        <v>2.6360999999999999</v>
      </c>
      <c r="H12" s="3">
        <v>74.955100000000002</v>
      </c>
      <c r="I12" s="3">
        <v>2.0394700000000001</v>
      </c>
      <c r="J12" s="3">
        <v>51.173299999999998</v>
      </c>
    </row>
    <row r="13" spans="1:26" x14ac:dyDescent="0.3">
      <c r="A13" s="31">
        <v>1.27704</v>
      </c>
      <c r="B13" s="28">
        <v>59.097900000000003</v>
      </c>
      <c r="C13" s="3">
        <v>3.55307</v>
      </c>
      <c r="D13" s="13">
        <v>109.64</v>
      </c>
      <c r="E13" s="3">
        <v>4.39628</v>
      </c>
      <c r="F13" s="3">
        <v>122.203</v>
      </c>
      <c r="G13" s="3">
        <v>2.9226399999999999</v>
      </c>
      <c r="H13" s="3">
        <v>80.663899999999998</v>
      </c>
      <c r="I13" s="3">
        <v>2.1052599999999999</v>
      </c>
      <c r="J13" s="3">
        <v>52.7941</v>
      </c>
    </row>
    <row r="14" spans="1:26" x14ac:dyDescent="0.3">
      <c r="A14" s="31">
        <v>1.4396500000000001</v>
      </c>
      <c r="B14" s="28">
        <v>62.386200000000002</v>
      </c>
      <c r="C14" s="3">
        <v>4.1314399999999996</v>
      </c>
      <c r="D14" s="13">
        <v>120.89400000000001</v>
      </c>
      <c r="E14" s="3">
        <v>4.5820400000000001</v>
      </c>
      <c r="F14" s="3">
        <v>123.39</v>
      </c>
      <c r="G14" s="3">
        <v>3.09456</v>
      </c>
      <c r="H14" s="3">
        <v>84.089299999999994</v>
      </c>
      <c r="I14" s="3">
        <v>2.2368399999999999</v>
      </c>
      <c r="J14" s="3">
        <v>53.024299999999997</v>
      </c>
    </row>
    <row r="15" spans="1:26" x14ac:dyDescent="0.3">
      <c r="A15" s="31">
        <v>1.60243</v>
      </c>
      <c r="B15" s="28">
        <v>65.738799999999998</v>
      </c>
      <c r="C15" s="3">
        <v>4.5168299999999997</v>
      </c>
      <c r="D15" s="13">
        <v>128.00200000000001</v>
      </c>
      <c r="E15" s="3">
        <v>4.9535600000000004</v>
      </c>
      <c r="F15" s="3">
        <v>122.797</v>
      </c>
      <c r="G15" s="3">
        <v>3.1518600000000001</v>
      </c>
      <c r="H15" s="3">
        <v>84.850800000000007</v>
      </c>
      <c r="I15" s="3">
        <v>2.4342100000000002</v>
      </c>
      <c r="J15" s="3">
        <v>46.998800000000003</v>
      </c>
    </row>
    <row r="16" spans="1:26" x14ac:dyDescent="0.3">
      <c r="A16" s="31">
        <v>1.7654099999999999</v>
      </c>
      <c r="B16" s="28">
        <v>69.122200000000007</v>
      </c>
      <c r="C16" s="3">
        <v>4.9651199999999998</v>
      </c>
      <c r="D16" s="13">
        <v>133.327</v>
      </c>
      <c r="E16" s="3">
        <v>5.2631600000000001</v>
      </c>
      <c r="F16" s="3">
        <v>119.831</v>
      </c>
      <c r="G16" s="3">
        <v>3.2664800000000001</v>
      </c>
      <c r="H16" s="3">
        <v>83.332099999999997</v>
      </c>
      <c r="I16" s="3">
        <v>2.63158</v>
      </c>
      <c r="J16" s="3">
        <v>39.120100000000001</v>
      </c>
    </row>
    <row r="17" spans="1:10" x14ac:dyDescent="0.3">
      <c r="A17" s="31">
        <v>1.9285600000000001</v>
      </c>
      <c r="B17" s="28">
        <v>72.536199999999994</v>
      </c>
      <c r="C17" s="3">
        <v>5.0906099999999999</v>
      </c>
      <c r="D17" s="13">
        <v>129.17099999999999</v>
      </c>
      <c r="E17" s="3">
        <v>5.4489200000000002</v>
      </c>
      <c r="F17" s="3">
        <v>112.119</v>
      </c>
      <c r="G17" s="3">
        <v>3.6103200000000002</v>
      </c>
      <c r="H17" s="3">
        <v>72.6922</v>
      </c>
      <c r="I17" s="3">
        <v>2.8289499999999999</v>
      </c>
      <c r="J17" s="3">
        <v>31.241399999999999</v>
      </c>
    </row>
    <row r="18" spans="1:10" x14ac:dyDescent="0.3">
      <c r="A18" s="31">
        <v>2.0918000000000001</v>
      </c>
      <c r="B18" s="28">
        <v>75.988299999999995</v>
      </c>
      <c r="C18" s="3">
        <v>5.2072099999999999</v>
      </c>
      <c r="D18" s="13">
        <v>105.43899999999999</v>
      </c>
      <c r="E18" s="3">
        <v>5.8823499999999997</v>
      </c>
      <c r="F18" s="3">
        <v>81.271199999999993</v>
      </c>
      <c r="G18" s="3">
        <v>3.8968500000000001</v>
      </c>
      <c r="H18" s="3">
        <v>64.712900000000005</v>
      </c>
      <c r="I18" s="3"/>
      <c r="J18" s="3"/>
    </row>
    <row r="19" spans="1:10" x14ac:dyDescent="0.3">
      <c r="A19" s="31">
        <v>2.2550599999999998</v>
      </c>
      <c r="B19" s="28">
        <v>79.449600000000004</v>
      </c>
      <c r="C19" s="3">
        <v>5.3866800000000001</v>
      </c>
      <c r="D19" s="13">
        <v>79.924999999999997</v>
      </c>
      <c r="E19" s="3">
        <v>6.0681099999999999</v>
      </c>
      <c r="F19" s="3">
        <v>62.2881</v>
      </c>
      <c r="G19" s="3">
        <v>4.4699099999999996</v>
      </c>
      <c r="H19" s="3">
        <v>46.092599999999997</v>
      </c>
      <c r="I19" s="3"/>
      <c r="J19" s="3"/>
    </row>
    <row r="20" spans="1:10" ht="15" thickBot="1" x14ac:dyDescent="0.35">
      <c r="A20" s="31">
        <v>2.4182800000000002</v>
      </c>
      <c r="B20" s="28">
        <v>82.893299999999996</v>
      </c>
      <c r="C20" s="35">
        <v>5.3877600000000001</v>
      </c>
      <c r="D20" s="14">
        <v>82.297799999999995</v>
      </c>
    </row>
    <row r="21" spans="1:10" x14ac:dyDescent="0.3">
      <c r="A21" s="31">
        <v>2.5815100000000002</v>
      </c>
      <c r="B21" s="28">
        <v>86.259500000000003</v>
      </c>
    </row>
    <row r="22" spans="1:10" x14ac:dyDescent="0.3">
      <c r="A22" s="31">
        <v>2.74478</v>
      </c>
      <c r="B22" s="28">
        <v>89.584500000000006</v>
      </c>
    </row>
    <row r="23" spans="1:10" x14ac:dyDescent="0.3">
      <c r="A23" s="31">
        <v>2.9081100000000002</v>
      </c>
      <c r="B23" s="28">
        <v>92.937299999999993</v>
      </c>
    </row>
    <row r="24" spans="1:10" x14ac:dyDescent="0.3">
      <c r="A24" s="31">
        <v>3.0714999999999999</v>
      </c>
      <c r="B24" s="28">
        <v>96.307400000000001</v>
      </c>
    </row>
    <row r="25" spans="1:10" x14ac:dyDescent="0.3">
      <c r="A25" s="31">
        <v>3.2349999999999999</v>
      </c>
      <c r="B25" s="28">
        <v>99.686000000000007</v>
      </c>
    </row>
    <row r="26" spans="1:10" x14ac:dyDescent="0.3">
      <c r="A26" s="31">
        <v>3.3985599999999998</v>
      </c>
      <c r="B26" s="28">
        <v>103.06399999999999</v>
      </c>
    </row>
    <row r="27" spans="1:10" x14ac:dyDescent="0.3">
      <c r="A27" s="31">
        <v>3.5621200000000002</v>
      </c>
      <c r="B27" s="28">
        <v>106.404</v>
      </c>
    </row>
    <row r="28" spans="1:10" x14ac:dyDescent="0.3">
      <c r="A28" s="31">
        <v>3.72567</v>
      </c>
      <c r="B28" s="28">
        <v>109.681</v>
      </c>
    </row>
    <row r="29" spans="1:10" x14ac:dyDescent="0.3">
      <c r="A29" s="31">
        <v>3.8892600000000002</v>
      </c>
      <c r="B29" s="28">
        <v>112.892</v>
      </c>
    </row>
    <row r="30" spans="1:10" x14ac:dyDescent="0.3">
      <c r="A30" s="31">
        <v>4.0528300000000002</v>
      </c>
      <c r="B30" s="28">
        <v>116.074</v>
      </c>
    </row>
    <row r="31" spans="1:10" x14ac:dyDescent="0.3">
      <c r="A31" s="31">
        <v>4.2163199999999996</v>
      </c>
      <c r="B31" s="28">
        <v>119.23</v>
      </c>
    </row>
    <row r="32" spans="1:10" x14ac:dyDescent="0.3">
      <c r="A32" s="31">
        <v>4.3799299999999999</v>
      </c>
      <c r="B32" s="28">
        <v>122.358</v>
      </c>
    </row>
    <row r="33" spans="1:30" x14ac:dyDescent="0.3">
      <c r="A33" s="32">
        <v>4.5442400000000003</v>
      </c>
      <c r="B33" s="29">
        <v>124.893</v>
      </c>
      <c r="M33" s="179"/>
      <c r="N33" s="179"/>
      <c r="O33" s="179"/>
      <c r="P33" s="179"/>
      <c r="Q33" s="179"/>
      <c r="R33" s="179"/>
    </row>
    <row r="34" spans="1:30" x14ac:dyDescent="0.3">
      <c r="A34" s="32">
        <v>4.7090399999999999</v>
      </c>
      <c r="B34" s="29">
        <v>127.083</v>
      </c>
    </row>
    <row r="35" spans="1:30" x14ac:dyDescent="0.3">
      <c r="A35" s="32">
        <v>4.8741599999999998</v>
      </c>
      <c r="B35" s="29">
        <v>129.04499999999999</v>
      </c>
    </row>
    <row r="36" spans="1:30" x14ac:dyDescent="0.3">
      <c r="A36" s="32">
        <v>5.0397299999999996</v>
      </c>
      <c r="B36" s="29">
        <v>130.845</v>
      </c>
    </row>
    <row r="37" spans="1:30" x14ac:dyDescent="0.3">
      <c r="A37" s="32">
        <v>5.0870899999999999</v>
      </c>
      <c r="B37" s="29">
        <v>103.89700000000001</v>
      </c>
    </row>
    <row r="38" spans="1:30" ht="15" thickBot="1" x14ac:dyDescent="0.35">
      <c r="A38" s="33"/>
      <c r="B38" s="30"/>
      <c r="X38" s="66"/>
    </row>
    <row r="39" spans="1:30" x14ac:dyDescent="0.3">
      <c r="A39" s="12"/>
      <c r="B39" s="12"/>
    </row>
    <row r="40" spans="1:30" x14ac:dyDescent="0.3">
      <c r="A40" s="12"/>
      <c r="B40" s="12"/>
      <c r="C40" s="180"/>
      <c r="D40" s="180"/>
    </row>
    <row r="41" spans="1:30" x14ac:dyDescent="0.3">
      <c r="A41" s="12"/>
      <c r="B41" s="12"/>
      <c r="C41" s="15"/>
      <c r="D41" s="4"/>
    </row>
    <row r="42" spans="1:30" x14ac:dyDescent="0.3">
      <c r="A42" s="12"/>
      <c r="B42" s="12"/>
      <c r="C42" s="4"/>
      <c r="D42" s="4"/>
    </row>
    <row r="43" spans="1:30" x14ac:dyDescent="0.3">
      <c r="A43" s="12"/>
      <c r="B43" s="12"/>
      <c r="C43" s="4"/>
      <c r="D43" s="4"/>
    </row>
    <row r="44" spans="1:30" x14ac:dyDescent="0.3">
      <c r="A44" s="12"/>
      <c r="B44" s="12"/>
      <c r="C44" s="4"/>
      <c r="D44" s="4"/>
    </row>
    <row r="45" spans="1:30" x14ac:dyDescent="0.3">
      <c r="C45" s="4"/>
      <c r="D45" s="4"/>
    </row>
    <row r="46" spans="1:30" x14ac:dyDescent="0.3">
      <c r="C46" s="4"/>
      <c r="D46" s="4"/>
    </row>
    <row r="47" spans="1:30" ht="15.6" x14ac:dyDescent="0.3">
      <c r="C47" s="4" t="s">
        <v>263</v>
      </c>
      <c r="D47" s="4"/>
      <c r="G47" s="74" t="s">
        <v>142</v>
      </c>
      <c r="I47" t="s">
        <v>143</v>
      </c>
    </row>
    <row r="48" spans="1:30" x14ac:dyDescent="0.3">
      <c r="A48">
        <v>0</v>
      </c>
      <c r="B48">
        <v>0</v>
      </c>
      <c r="C48" s="4">
        <v>0</v>
      </c>
      <c r="D48" s="4">
        <v>0</v>
      </c>
      <c r="E48">
        <f t="shared" ref="E48:E74" si="0">5*A48/3.19</f>
        <v>0</v>
      </c>
      <c r="G48">
        <v>0</v>
      </c>
      <c r="H48">
        <v>0</v>
      </c>
      <c r="I48">
        <v>0</v>
      </c>
      <c r="J48">
        <v>0</v>
      </c>
      <c r="K48">
        <f>I48*0.8</f>
        <v>0</v>
      </c>
      <c r="L48">
        <f>J48*0.8</f>
        <v>0</v>
      </c>
      <c r="AC48" s="181" t="s">
        <v>139</v>
      </c>
      <c r="AD48" s="181"/>
    </row>
    <row r="49" spans="1:30" x14ac:dyDescent="0.3">
      <c r="A49">
        <v>2.3910658307210031E-4</v>
      </c>
      <c r="B49">
        <v>3.15147E-2</v>
      </c>
      <c r="C49" s="4">
        <v>4.2128453038674035E-4</v>
      </c>
      <c r="D49" s="4">
        <v>3.1672600000000002E-2</v>
      </c>
      <c r="E49">
        <f t="shared" si="0"/>
        <v>3.7477520857695978E-4</v>
      </c>
      <c r="G49">
        <v>1.2926416666666665E-3</v>
      </c>
      <c r="H49">
        <v>3.7334097487025403E-2</v>
      </c>
      <c r="I49">
        <v>0.84669600000000012</v>
      </c>
      <c r="J49">
        <v>21.281280000000002</v>
      </c>
      <c r="K49">
        <f t="shared" ref="K49:K65" si="1">I49*0.8</f>
        <v>0.67735680000000009</v>
      </c>
      <c r="L49">
        <f t="shared" ref="L49:L65" si="2">J49*0.8</f>
        <v>17.025024000000002</v>
      </c>
      <c r="AC49">
        <v>0</v>
      </c>
      <c r="AD49">
        <v>0</v>
      </c>
    </row>
    <row r="50" spans="1:30" x14ac:dyDescent="0.3">
      <c r="A50">
        <v>1.8878369905956113E-3</v>
      </c>
      <c r="B50">
        <v>0.23833600000000002</v>
      </c>
      <c r="C50" s="4">
        <v>3.3270994475138116E-3</v>
      </c>
      <c r="D50" s="4">
        <v>0.23910300000000001</v>
      </c>
      <c r="E50">
        <f t="shared" si="0"/>
        <v>2.9589921482689836E-3</v>
      </c>
      <c r="G50">
        <v>1.0213583333333333E-2</v>
      </c>
      <c r="H50">
        <v>0.27658573867795683</v>
      </c>
      <c r="I50">
        <v>1.1508160000000001</v>
      </c>
      <c r="J50">
        <v>28.689120000000003</v>
      </c>
      <c r="K50">
        <f t="shared" si="1"/>
        <v>0.92065280000000005</v>
      </c>
      <c r="L50">
        <f t="shared" si="2"/>
        <v>22.951296000000003</v>
      </c>
      <c r="AC50">
        <v>0.54004600000000003</v>
      </c>
      <c r="AD50">
        <v>12.8384</v>
      </c>
    </row>
    <row r="51" spans="1:30" x14ac:dyDescent="0.3">
      <c r="A51">
        <v>6.2754545454545459E-3</v>
      </c>
      <c r="B51">
        <v>0.78248400000000007</v>
      </c>
      <c r="C51" s="4">
        <v>1.1061132596685083E-2</v>
      </c>
      <c r="D51" s="4">
        <v>0.78462699999999996</v>
      </c>
      <c r="E51">
        <f t="shared" si="0"/>
        <v>9.8361356511826731E-3</v>
      </c>
      <c r="G51">
        <v>3.3960333333333328E-2</v>
      </c>
      <c r="H51">
        <v>0.90392785441136303</v>
      </c>
      <c r="I51">
        <v>1.37144</v>
      </c>
      <c r="J51">
        <v>34.211440000000003</v>
      </c>
      <c r="K51">
        <f t="shared" si="1"/>
        <v>1.0971520000000001</v>
      </c>
      <c r="L51">
        <f t="shared" si="2"/>
        <v>27.369152000000003</v>
      </c>
      <c r="AC51">
        <v>1.26058</v>
      </c>
      <c r="AD51">
        <v>31.560199999999998</v>
      </c>
    </row>
    <row r="52" spans="1:30" x14ac:dyDescent="0.3">
      <c r="A52">
        <v>1.4629467084639497E-2</v>
      </c>
      <c r="B52">
        <v>1.81287</v>
      </c>
      <c r="C52" s="4">
        <v>2.5789447513812156E-2</v>
      </c>
      <c r="D52" s="4">
        <v>1.8178000000000001</v>
      </c>
      <c r="E52">
        <f t="shared" si="0"/>
        <v>2.2930199192224918E-2</v>
      </c>
      <c r="G52">
        <v>7.9185166666666668E-2</v>
      </c>
      <c r="H52">
        <v>2.0897243572794322</v>
      </c>
      <c r="I52">
        <v>1.55044</v>
      </c>
      <c r="J52">
        <v>37.577999999999996</v>
      </c>
      <c r="K52">
        <f t="shared" si="1"/>
        <v>1.2403520000000001</v>
      </c>
      <c r="L52">
        <f t="shared" si="2"/>
        <v>30.062399999999997</v>
      </c>
      <c r="W52" s="66"/>
      <c r="AC52">
        <v>1.7233400000000001</v>
      </c>
      <c r="AD52">
        <v>41.902099999999997</v>
      </c>
    </row>
    <row r="53" spans="1:30" x14ac:dyDescent="0.3">
      <c r="A53">
        <v>2.8134482758620689E-2</v>
      </c>
      <c r="B53">
        <v>3.456</v>
      </c>
      <c r="C53" s="4">
        <v>4.9566298342541434E-2</v>
      </c>
      <c r="D53" s="4">
        <v>3.4634100000000001</v>
      </c>
      <c r="E53">
        <f t="shared" si="0"/>
        <v>4.4097935358339641E-2</v>
      </c>
      <c r="G53">
        <v>0.15216916666666666</v>
      </c>
      <c r="H53">
        <v>3.9723437011745424</v>
      </c>
      <c r="I53">
        <v>2.0394079999999999</v>
      </c>
      <c r="J53">
        <v>49.565359999999998</v>
      </c>
      <c r="K53">
        <f t="shared" si="1"/>
        <v>1.6315264</v>
      </c>
      <c r="L53">
        <f t="shared" si="2"/>
        <v>39.652287999999999</v>
      </c>
      <c r="AC53">
        <v>2.0831300000000001</v>
      </c>
      <c r="AD53">
        <v>49.391300000000001</v>
      </c>
    </row>
    <row r="54" spans="1:30" x14ac:dyDescent="0.3">
      <c r="A54">
        <v>4.7901253918495298E-2</v>
      </c>
      <c r="B54">
        <v>5.7918900000000004</v>
      </c>
      <c r="C54" s="4">
        <v>8.4312707182320437E-2</v>
      </c>
      <c r="D54" s="4">
        <v>5.8000299999999996</v>
      </c>
      <c r="E54">
        <f t="shared" si="0"/>
        <v>7.5080335295447179E-2</v>
      </c>
      <c r="G54">
        <v>0.25873999999999997</v>
      </c>
      <c r="H54">
        <v>6.6649224474187383</v>
      </c>
      <c r="I54">
        <v>2.51668</v>
      </c>
      <c r="J54">
        <v>59.126880000000007</v>
      </c>
      <c r="K54">
        <f t="shared" si="1"/>
        <v>2.013344</v>
      </c>
      <c r="L54">
        <f t="shared" si="2"/>
        <v>47.301504000000008</v>
      </c>
      <c r="AC54">
        <v>2.6985899999999998</v>
      </c>
      <c r="AD54">
        <v>57.060600000000001</v>
      </c>
    </row>
    <row r="55" spans="1:30" x14ac:dyDescent="0.3">
      <c r="A55">
        <v>7.4882445141065831E-2</v>
      </c>
      <c r="B55">
        <v>8.9007199999999997</v>
      </c>
      <c r="C55" s="4">
        <v>0.13181685082872929</v>
      </c>
      <c r="D55" s="4">
        <v>8.9140599999999992</v>
      </c>
      <c r="E55">
        <f t="shared" si="0"/>
        <v>0.11737060366938219</v>
      </c>
      <c r="G55">
        <v>0.40428249999999999</v>
      </c>
      <c r="H55">
        <v>10.304160183010108</v>
      </c>
      <c r="I55">
        <v>2.8924400000000001</v>
      </c>
      <c r="J55">
        <v>67.477040000000002</v>
      </c>
      <c r="K55">
        <f t="shared" si="1"/>
        <v>2.313952</v>
      </c>
      <c r="L55">
        <f t="shared" si="2"/>
        <v>53.981632000000005</v>
      </c>
      <c r="AC55">
        <v>3.2622399999999998</v>
      </c>
      <c r="AD55">
        <v>62.055700000000002</v>
      </c>
    </row>
    <row r="56" spans="1:30" x14ac:dyDescent="0.3">
      <c r="A56">
        <v>0.11023134796238244</v>
      </c>
      <c r="B56">
        <v>12.7879</v>
      </c>
      <c r="C56" s="4">
        <v>0.19381823204419887</v>
      </c>
      <c r="D56" s="4">
        <v>12.7935</v>
      </c>
      <c r="E56">
        <f t="shared" si="0"/>
        <v>0.17277640746454931</v>
      </c>
      <c r="G56">
        <v>0.5942641666666667</v>
      </c>
      <c r="H56">
        <v>14.903572026768645</v>
      </c>
      <c r="I56">
        <v>3.3101840000000005</v>
      </c>
      <c r="J56">
        <v>74.613520000000008</v>
      </c>
      <c r="K56">
        <f t="shared" si="1"/>
        <v>2.6481472000000004</v>
      </c>
      <c r="L56">
        <f t="shared" si="2"/>
        <v>59.690816000000012</v>
      </c>
      <c r="AC56">
        <v>4.0811500000000001</v>
      </c>
      <c r="AD56">
        <v>65.626599999999996</v>
      </c>
    </row>
    <row r="57" spans="1:30" x14ac:dyDescent="0.3">
      <c r="A57">
        <v>0.15452272727272728</v>
      </c>
      <c r="B57">
        <v>17.4953</v>
      </c>
      <c r="C57">
        <v>0.27159585635359113</v>
      </c>
      <c r="D57">
        <v>17.498000000000001</v>
      </c>
      <c r="E57">
        <f t="shared" si="0"/>
        <v>0.24219863208891426</v>
      </c>
      <c r="F57" s="1"/>
      <c r="G57">
        <v>0.83298250000000007</v>
      </c>
      <c r="H57">
        <v>20.474403892379133</v>
      </c>
      <c r="I57">
        <v>3.7101039999999998</v>
      </c>
      <c r="J57">
        <v>80.672000000000011</v>
      </c>
      <c r="K57">
        <f t="shared" si="1"/>
        <v>2.9680832000000001</v>
      </c>
      <c r="L57">
        <f t="shared" si="2"/>
        <v>64.537600000000012</v>
      </c>
      <c r="AC57">
        <v>4.31203</v>
      </c>
      <c r="AD57">
        <v>68.836799999999997</v>
      </c>
    </row>
    <row r="58" spans="1:30" x14ac:dyDescent="0.3">
      <c r="A58">
        <v>0.20852351097178681</v>
      </c>
      <c r="B58">
        <v>23.076000000000001</v>
      </c>
      <c r="C58" s="65">
        <v>0.36656906077348067</v>
      </c>
      <c r="D58" s="65">
        <v>23.076599999999999</v>
      </c>
      <c r="E58">
        <f t="shared" si="0"/>
        <v>0.32683935888994797</v>
      </c>
      <c r="G58">
        <v>1.1260499999999998</v>
      </c>
      <c r="H58">
        <v>27.14486586998088</v>
      </c>
      <c r="I58">
        <v>3.889192</v>
      </c>
      <c r="J58">
        <v>83.230400000000003</v>
      </c>
      <c r="K58">
        <f t="shared" si="1"/>
        <v>3.1113536000000002</v>
      </c>
      <c r="L58">
        <f t="shared" si="2"/>
        <v>66.584320000000005</v>
      </c>
      <c r="AC58">
        <v>5.7705900000000003</v>
      </c>
      <c r="AD58">
        <v>74.729600000000005</v>
      </c>
    </row>
    <row r="59" spans="1:30" x14ac:dyDescent="0.3">
      <c r="A59">
        <v>0.27335266457680252</v>
      </c>
      <c r="B59">
        <v>29.231099999999998</v>
      </c>
      <c r="C59" s="15">
        <v>0.48106629834254144</v>
      </c>
      <c r="D59" s="4">
        <v>29.273900000000001</v>
      </c>
      <c r="E59">
        <f t="shared" si="0"/>
        <v>0.4284524523147375</v>
      </c>
      <c r="G59">
        <v>1.4761083333333334</v>
      </c>
      <c r="H59">
        <v>34.864668369298009</v>
      </c>
      <c r="I59">
        <v>4.1041359999999996</v>
      </c>
      <c r="J59">
        <v>85.92240000000001</v>
      </c>
      <c r="K59">
        <f t="shared" si="1"/>
        <v>3.2833087999999999</v>
      </c>
      <c r="L59">
        <f t="shared" si="2"/>
        <v>68.737920000000017</v>
      </c>
      <c r="AC59">
        <v>7.3314000000000004</v>
      </c>
      <c r="AD59">
        <v>80.623000000000005</v>
      </c>
    </row>
    <row r="60" spans="1:30" x14ac:dyDescent="0.3">
      <c r="A60">
        <v>0.35278683385579934</v>
      </c>
      <c r="B60">
        <v>35.383099999999999</v>
      </c>
      <c r="C60">
        <v>0.62133149171270718</v>
      </c>
      <c r="D60">
        <v>35.419699999999999</v>
      </c>
      <c r="E60">
        <f t="shared" si="0"/>
        <v>0.55295741983667612</v>
      </c>
      <c r="G60">
        <v>1.8885333333333332</v>
      </c>
      <c r="H60">
        <v>43.134586260584541</v>
      </c>
      <c r="I60">
        <v>4.5938400000000001</v>
      </c>
      <c r="J60">
        <v>91.036000000000001</v>
      </c>
      <c r="K60">
        <f t="shared" si="1"/>
        <v>3.6750720000000001</v>
      </c>
      <c r="L60">
        <f t="shared" si="2"/>
        <v>72.828800000000001</v>
      </c>
      <c r="AC60">
        <v>9.0711999999999993</v>
      </c>
      <c r="AD60">
        <v>86.696100000000001</v>
      </c>
    </row>
    <row r="61" spans="1:30" x14ac:dyDescent="0.3">
      <c r="A61">
        <v>0.44357836990595612</v>
      </c>
      <c r="B61">
        <v>42.316099999999999</v>
      </c>
      <c r="C61">
        <v>0.78031767955801101</v>
      </c>
      <c r="D61">
        <v>42.3889</v>
      </c>
      <c r="E61">
        <f t="shared" si="0"/>
        <v>0.69526390267391247</v>
      </c>
      <c r="G61">
        <v>2.3626916666666666</v>
      </c>
      <c r="H61">
        <v>52.722979076754989</v>
      </c>
      <c r="I61">
        <v>5.0598400000000003</v>
      </c>
      <c r="J61">
        <v>94.128</v>
      </c>
      <c r="K61">
        <f t="shared" si="1"/>
        <v>4.0478720000000008</v>
      </c>
      <c r="L61">
        <f t="shared" si="2"/>
        <v>75.302400000000006</v>
      </c>
      <c r="AC61">
        <v>10.759600000000001</v>
      </c>
      <c r="AD61">
        <v>91.877399999999994</v>
      </c>
    </row>
    <row r="62" spans="1:30" x14ac:dyDescent="0.3">
      <c r="A62">
        <v>0.54608150470219441</v>
      </c>
      <c r="B62">
        <v>50.191499999999998</v>
      </c>
      <c r="C62">
        <v>0.96101104972375673</v>
      </c>
      <c r="D62">
        <v>50.341900000000003</v>
      </c>
      <c r="E62">
        <f t="shared" si="0"/>
        <v>0.85592712335767152</v>
      </c>
      <c r="G62">
        <v>2.9021333333333335</v>
      </c>
      <c r="H62">
        <v>63.513383201311115</v>
      </c>
      <c r="I62">
        <v>5.5200000000000005</v>
      </c>
      <c r="J62">
        <v>96.00800000000001</v>
      </c>
      <c r="K62">
        <f t="shared" si="1"/>
        <v>4.4160000000000004</v>
      </c>
      <c r="L62">
        <f t="shared" si="2"/>
        <v>76.806400000000011</v>
      </c>
      <c r="AC62">
        <v>11.271100000000001</v>
      </c>
      <c r="AD62">
        <v>92.594099999999997</v>
      </c>
    </row>
    <row r="63" spans="1:30" x14ac:dyDescent="0.3">
      <c r="A63">
        <v>0.66269592476489025</v>
      </c>
      <c r="B63">
        <v>59.024000000000001</v>
      </c>
      <c r="C63">
        <v>1.1659696132596684</v>
      </c>
      <c r="D63">
        <v>58.725999999999999</v>
      </c>
      <c r="E63">
        <f t="shared" si="0"/>
        <v>1.0387083460264737</v>
      </c>
      <c r="G63">
        <v>3.5097999999999998</v>
      </c>
      <c r="H63">
        <v>74.887440234908496</v>
      </c>
      <c r="I63">
        <v>5.8607360000000002</v>
      </c>
      <c r="J63">
        <v>96.406400000000005</v>
      </c>
      <c r="K63">
        <f t="shared" si="1"/>
        <v>4.6885888000000007</v>
      </c>
      <c r="L63">
        <f t="shared" si="2"/>
        <v>77.12512000000001</v>
      </c>
      <c r="AC63">
        <v>11.6546</v>
      </c>
      <c r="AD63">
        <v>92.953299999999999</v>
      </c>
    </row>
    <row r="64" spans="1:30" x14ac:dyDescent="0.3">
      <c r="A64">
        <v>0.79354075235109733</v>
      </c>
      <c r="B64">
        <v>67.024299999999997</v>
      </c>
      <c r="C64">
        <v>1.3935801104972376</v>
      </c>
      <c r="D64">
        <v>67.575999999999993</v>
      </c>
      <c r="E64">
        <f t="shared" si="0"/>
        <v>1.2437942826819708</v>
      </c>
      <c r="G64">
        <v>4.1937249999999997</v>
      </c>
      <c r="H64">
        <v>86.947931821906593</v>
      </c>
      <c r="I64">
        <v>6.2973280000000003</v>
      </c>
      <c r="J64">
        <v>95.052000000000007</v>
      </c>
      <c r="K64">
        <f t="shared" si="1"/>
        <v>5.0378624000000007</v>
      </c>
      <c r="L64">
        <f t="shared" si="2"/>
        <v>76.041600000000003</v>
      </c>
      <c r="AC64">
        <v>12.1143</v>
      </c>
      <c r="AD64">
        <v>91.3523</v>
      </c>
    </row>
    <row r="65" spans="1:30" x14ac:dyDescent="0.3">
      <c r="A65">
        <v>0.94392319749216291</v>
      </c>
      <c r="B65">
        <v>73.511499999999998</v>
      </c>
      <c r="C65">
        <v>1.656767955801105</v>
      </c>
      <c r="D65">
        <v>74.994799999999998</v>
      </c>
      <c r="E65">
        <f t="shared" si="0"/>
        <v>1.479503444345083</v>
      </c>
      <c r="G65">
        <v>4.9775666666666663</v>
      </c>
      <c r="H65">
        <v>97.309522917235739</v>
      </c>
      <c r="I65">
        <v>6.716768000000001</v>
      </c>
      <c r="J65">
        <v>86.284800000000004</v>
      </c>
      <c r="K65">
        <f t="shared" si="1"/>
        <v>5.3734144000000015</v>
      </c>
      <c r="L65">
        <f t="shared" si="2"/>
        <v>69.027840000000012</v>
      </c>
      <c r="AC65">
        <v>12.5482</v>
      </c>
      <c r="AD65">
        <v>88.859899999999996</v>
      </c>
    </row>
    <row r="66" spans="1:30" x14ac:dyDescent="0.3">
      <c r="A66">
        <v>1.1184169278996865</v>
      </c>
      <c r="B66">
        <v>78.891600000000011</v>
      </c>
      <c r="C66">
        <v>1.9549806629834252</v>
      </c>
      <c r="D66">
        <v>81.485799999999998</v>
      </c>
      <c r="E66">
        <f t="shared" si="0"/>
        <v>1.7530045891844617</v>
      </c>
      <c r="G66">
        <v>5.8815416666666671</v>
      </c>
      <c r="H66">
        <v>106.05797612674134</v>
      </c>
      <c r="AC66">
        <v>13.1107</v>
      </c>
      <c r="AD66">
        <v>89.042199999999994</v>
      </c>
    </row>
    <row r="67" spans="1:30" x14ac:dyDescent="0.3">
      <c r="A67">
        <v>1.3094968652037617</v>
      </c>
      <c r="B67">
        <v>87.3703</v>
      </c>
      <c r="C67">
        <v>2.2742790055248623</v>
      </c>
      <c r="D67">
        <v>90.354600000000005</v>
      </c>
      <c r="E67">
        <f t="shared" si="0"/>
        <v>2.0525029235168679</v>
      </c>
      <c r="G67">
        <v>6.842483333333333</v>
      </c>
      <c r="H67">
        <v>116.17028836383503</v>
      </c>
      <c r="AC67">
        <v>13.6219</v>
      </c>
      <c r="AD67">
        <v>87.0458</v>
      </c>
    </row>
    <row r="68" spans="1:30" x14ac:dyDescent="0.3">
      <c r="A68">
        <v>1.5390830721003135</v>
      </c>
      <c r="B68">
        <v>97.546300000000002</v>
      </c>
      <c r="C68">
        <v>2.6233756906077348</v>
      </c>
      <c r="D68">
        <v>100.244</v>
      </c>
      <c r="E68">
        <f t="shared" si="0"/>
        <v>2.4123559123829366</v>
      </c>
      <c r="G68">
        <v>7.942358333333333</v>
      </c>
      <c r="H68">
        <v>118.84594818355642</v>
      </c>
      <c r="AC68">
        <v>14.3621</v>
      </c>
      <c r="AD68">
        <v>84.594700000000003</v>
      </c>
    </row>
    <row r="69" spans="1:30" x14ac:dyDescent="0.3">
      <c r="A69">
        <v>1.8202664576802505</v>
      </c>
      <c r="B69">
        <v>106.97</v>
      </c>
      <c r="C69">
        <v>3.0685911602209943</v>
      </c>
      <c r="D69">
        <v>109.446</v>
      </c>
      <c r="E69">
        <f t="shared" si="0"/>
        <v>2.8530822220693581</v>
      </c>
      <c r="G69">
        <v>9.2302499999999981</v>
      </c>
      <c r="H69">
        <v>95.62230215788037</v>
      </c>
      <c r="AC69">
        <v>14.641999999999999</v>
      </c>
      <c r="AD69">
        <v>79.783900000000003</v>
      </c>
    </row>
    <row r="70" spans="1:30" x14ac:dyDescent="0.3">
      <c r="A70">
        <v>2.1236363636363635</v>
      </c>
      <c r="B70">
        <v>115.794</v>
      </c>
      <c r="C70">
        <v>3.611353591160221</v>
      </c>
      <c r="D70">
        <v>117.803</v>
      </c>
      <c r="E70">
        <f t="shared" si="0"/>
        <v>3.3285836420632657</v>
      </c>
    </row>
    <row r="71" spans="1:30" x14ac:dyDescent="0.3">
      <c r="A71">
        <v>2.4772570532915359</v>
      </c>
      <c r="B71">
        <v>124.79600000000001</v>
      </c>
      <c r="C71">
        <v>4.2242265193370159</v>
      </c>
      <c r="D71">
        <v>124.378</v>
      </c>
      <c r="E71">
        <f t="shared" si="0"/>
        <v>3.8828480459114987</v>
      </c>
    </row>
    <row r="72" spans="1:30" x14ac:dyDescent="0.3">
      <c r="A72">
        <v>2.8900626959247653</v>
      </c>
      <c r="B72">
        <v>132.036</v>
      </c>
      <c r="C72">
        <v>5.0214640883977903</v>
      </c>
      <c r="D72">
        <v>125.48699999999999</v>
      </c>
      <c r="E72">
        <f t="shared" si="0"/>
        <v>4.529878833737877</v>
      </c>
    </row>
    <row r="73" spans="1:30" x14ac:dyDescent="0.3">
      <c r="A73">
        <v>3.411677115987461</v>
      </c>
      <c r="B73">
        <v>132.16999999999999</v>
      </c>
      <c r="C73">
        <v>6.1449447513812157</v>
      </c>
      <c r="D73">
        <v>119.498</v>
      </c>
      <c r="E73">
        <f t="shared" si="0"/>
        <v>5.3474562946511925</v>
      </c>
    </row>
    <row r="74" spans="1:30" x14ac:dyDescent="0.3">
      <c r="A74">
        <v>4.1853761755485897</v>
      </c>
      <c r="B74">
        <v>133.97200000000001</v>
      </c>
      <c r="C74">
        <v>7.49756906077348</v>
      </c>
      <c r="D74">
        <v>121.44499999999999</v>
      </c>
      <c r="E74">
        <f t="shared" si="0"/>
        <v>6.5601507453739654</v>
      </c>
    </row>
    <row r="75" spans="1:30" x14ac:dyDescent="0.3">
      <c r="A75">
        <v>5.045470219435737</v>
      </c>
      <c r="B75">
        <v>138.886</v>
      </c>
      <c r="C75">
        <v>9.2796132596685084</v>
      </c>
      <c r="D75">
        <v>123.285</v>
      </c>
      <c r="E75">
        <f>5*A75/3.19</f>
        <v>7.9082605320309352</v>
      </c>
    </row>
    <row r="76" spans="1:30" x14ac:dyDescent="0.3">
      <c r="A76">
        <v>88.151410658307199</v>
      </c>
      <c r="B76">
        <v>66.366</v>
      </c>
      <c r="C76">
        <v>11.06914364640884</v>
      </c>
      <c r="D76">
        <v>127.825</v>
      </c>
      <c r="E76">
        <f t="shared" ref="E76:E77" si="3">5*A76/3.19</f>
        <v>138.16835526380439</v>
      </c>
    </row>
    <row r="77" spans="1:30" x14ac:dyDescent="0.3">
      <c r="A77">
        <v>175.75705329153604</v>
      </c>
      <c r="B77">
        <v>45.213000000000001</v>
      </c>
      <c r="E77">
        <f t="shared" si="3"/>
        <v>275.48127475162391</v>
      </c>
    </row>
  </sheetData>
  <mergeCells count="19">
    <mergeCell ref="A3:B3"/>
    <mergeCell ref="C3:D3"/>
    <mergeCell ref="E3:F3"/>
    <mergeCell ref="G3:H3"/>
    <mergeCell ref="I3:J3"/>
    <mergeCell ref="O33:P33"/>
    <mergeCell ref="Q33:R33"/>
    <mergeCell ref="C40:D40"/>
    <mergeCell ref="AC48:AD48"/>
    <mergeCell ref="S2:Z2"/>
    <mergeCell ref="K3:L3"/>
    <mergeCell ref="M3:N3"/>
    <mergeCell ref="O3:P3"/>
    <mergeCell ref="Q3:R3"/>
    <mergeCell ref="W3:X3"/>
    <mergeCell ref="Y3:Z3"/>
    <mergeCell ref="S3:T3"/>
    <mergeCell ref="U3:V3"/>
    <mergeCell ref="M33:N33"/>
  </mergeCells>
  <phoneticPr fontId="1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5ED4B-532C-4D73-8480-862E0D2F2618}">
  <dimension ref="A1:BA45"/>
  <sheetViews>
    <sheetView tabSelected="1" topLeftCell="Q2" zoomScale="70" zoomScaleNormal="70" workbookViewId="0">
      <selection activeCell="AU14" sqref="AU14"/>
    </sheetView>
  </sheetViews>
  <sheetFormatPr defaultColWidth="9.109375" defaultRowHeight="14.4" x14ac:dyDescent="0.3"/>
  <cols>
    <col min="1" max="1" width="9.109375" style="1"/>
    <col min="2" max="2" width="13.88671875" style="1" bestFit="1" customWidth="1"/>
    <col min="3" max="7" width="9.109375" style="1"/>
    <col min="8" max="8" width="11.5546875" style="1" bestFit="1" customWidth="1"/>
    <col min="9" max="9" width="13.88671875" style="1" bestFit="1" customWidth="1"/>
    <col min="10" max="10" width="13.88671875" style="1" customWidth="1"/>
    <col min="11" max="11" width="12.6640625" style="1" customWidth="1"/>
    <col min="12" max="13" width="9.109375" style="1"/>
    <col min="14" max="16" width="14.33203125" style="1" bestFit="1" customWidth="1"/>
    <col min="17" max="17" width="9.109375" style="1"/>
    <col min="18" max="18" width="14.33203125" style="1" bestFit="1" customWidth="1"/>
    <col min="19" max="20" width="9.109375" style="1"/>
    <col min="21" max="21" width="14.33203125" style="1" bestFit="1" customWidth="1"/>
    <col min="22" max="34" width="9.109375" style="1"/>
    <col min="35" max="35" width="13.109375" style="1" bestFit="1" customWidth="1"/>
    <col min="36" max="36" width="11.5546875" style="1" bestFit="1" customWidth="1"/>
    <col min="37" max="37" width="11.6640625" style="1" bestFit="1" customWidth="1"/>
    <col min="38" max="41" width="11.5546875" style="1" bestFit="1" customWidth="1"/>
    <col min="42" max="42" width="12.109375" style="1" customWidth="1"/>
    <col min="43" max="43" width="12.88671875" style="1" bestFit="1" customWidth="1"/>
    <col min="44" max="45" width="11.5546875" style="1" bestFit="1" customWidth="1"/>
    <col min="46" max="46" width="11.5546875" style="1" customWidth="1"/>
    <col min="47" max="47" width="12.88671875" style="1" bestFit="1" customWidth="1"/>
    <col min="48" max="49" width="11.5546875" style="1" bestFit="1" customWidth="1"/>
    <col min="50" max="51" width="12.88671875" style="1" bestFit="1" customWidth="1"/>
    <col min="52" max="16384" width="9.109375" style="1"/>
  </cols>
  <sheetData>
    <row r="1" spans="1:53" x14ac:dyDescent="0.3">
      <c r="A1" s="48" t="s">
        <v>18</v>
      </c>
    </row>
    <row r="2" spans="1:53" x14ac:dyDescent="0.3">
      <c r="A2" s="16" t="s">
        <v>19</v>
      </c>
      <c r="B2" s="16" t="s">
        <v>20</v>
      </c>
      <c r="C2" s="16" t="s">
        <v>21</v>
      </c>
      <c r="D2" s="16"/>
      <c r="E2" s="16"/>
      <c r="F2" s="16"/>
      <c r="G2" s="16"/>
      <c r="H2" s="1" t="s">
        <v>44</v>
      </c>
      <c r="I2" s="1" t="s">
        <v>45</v>
      </c>
      <c r="K2" s="1" t="s">
        <v>46</v>
      </c>
      <c r="L2" s="1" t="s">
        <v>47</v>
      </c>
    </row>
    <row r="3" spans="1:53" ht="28.8" x14ac:dyDescent="0.3">
      <c r="A3" s="18">
        <v>2.4E-9</v>
      </c>
      <c r="B3" s="16">
        <v>26541.384880000001</v>
      </c>
      <c r="C3" s="16">
        <v>0.15</v>
      </c>
      <c r="D3" s="16"/>
      <c r="E3" s="16"/>
      <c r="F3" s="16"/>
      <c r="G3" s="16"/>
      <c r="H3" s="1">
        <v>16</v>
      </c>
      <c r="I3" s="1">
        <v>30</v>
      </c>
      <c r="K3" s="1">
        <v>33.6</v>
      </c>
      <c r="L3" s="1">
        <v>0.05</v>
      </c>
      <c r="M3" s="1">
        <v>7.85</v>
      </c>
      <c r="AF3" s="1" t="s">
        <v>59</v>
      </c>
      <c r="AH3" s="1" t="s">
        <v>55</v>
      </c>
      <c r="AI3" s="1" t="s">
        <v>56</v>
      </c>
      <c r="AJ3" s="1" t="s">
        <v>67</v>
      </c>
      <c r="AK3" s="1" t="s">
        <v>68</v>
      </c>
      <c r="AL3" s="1" t="s">
        <v>57</v>
      </c>
      <c r="AM3" s="1" t="s">
        <v>58</v>
      </c>
      <c r="AN3" s="1" t="s">
        <v>60</v>
      </c>
      <c r="AO3" s="1" t="s">
        <v>61</v>
      </c>
      <c r="AP3" s="1" t="s">
        <v>69</v>
      </c>
      <c r="AQ3" s="1" t="s">
        <v>62</v>
      </c>
      <c r="AR3" s="1" t="s">
        <v>63</v>
      </c>
      <c r="AS3" s="1" t="s">
        <v>64</v>
      </c>
      <c r="AU3" s="1" t="s">
        <v>65</v>
      </c>
    </row>
    <row r="4" spans="1:53" ht="28.8" x14ac:dyDescent="0.3">
      <c r="A4" s="16" t="s">
        <v>22</v>
      </c>
      <c r="B4" s="16" t="s">
        <v>23</v>
      </c>
      <c r="C4" s="16" t="s">
        <v>24</v>
      </c>
      <c r="D4" s="16" t="s">
        <v>25</v>
      </c>
      <c r="E4" s="16" t="s">
        <v>26</v>
      </c>
      <c r="F4" s="16"/>
      <c r="G4" s="16"/>
      <c r="H4" s="49" t="s">
        <v>48</v>
      </c>
      <c r="I4" s="49">
        <f>17.9+((0.18*16)/(1-0.05/30))-0.5*33.6</f>
        <v>3.9848080133555897</v>
      </c>
      <c r="J4" s="49"/>
      <c r="K4" s="15" t="s">
        <v>49</v>
      </c>
      <c r="L4" s="15">
        <f>(I4/M3)*10^4</f>
        <v>5076.1885520453379</v>
      </c>
      <c r="AF4" s="1">
        <v>144</v>
      </c>
      <c r="AH4" s="1">
        <v>0.4</v>
      </c>
      <c r="AI4" s="50">
        <f>AM4/AL4</f>
        <v>1382.2540693559799</v>
      </c>
      <c r="AK4" s="1">
        <f>AH4/(0.023*AI4)</f>
        <v>1.2581843478260872E-2</v>
      </c>
      <c r="AL4" s="1">
        <f>2*3.14*1.6*144</f>
        <v>1446.9120000000003</v>
      </c>
      <c r="AM4" s="1">
        <f>2*10^6</f>
        <v>2000000</v>
      </c>
      <c r="AN4" s="1">
        <v>2</v>
      </c>
      <c r="AO4" s="1">
        <v>3</v>
      </c>
      <c r="AP4" s="1">
        <f>11.6*AI4*AK4</f>
        <v>201.73913043478262</v>
      </c>
      <c r="AQ4" s="1">
        <v>200</v>
      </c>
      <c r="AR4" s="1">
        <v>0.1</v>
      </c>
      <c r="AS4" s="1">
        <f>AN4*2*3.14*(AO4-1)*AP4*0.001/AQ4</f>
        <v>2.5338434782608697E-2</v>
      </c>
      <c r="AU4" s="1">
        <f>1/(1+AR4*(AS4/0.00156))</f>
        <v>0.3810600010195585</v>
      </c>
    </row>
    <row r="5" spans="1:53" ht="16.2" thickBot="1" x14ac:dyDescent="0.35">
      <c r="A5" s="16">
        <v>35</v>
      </c>
      <c r="B5" s="16">
        <v>0.1</v>
      </c>
      <c r="C5" s="16">
        <v>1.1599999999999999</v>
      </c>
      <c r="D5" s="16">
        <v>0.66700000000000004</v>
      </c>
      <c r="E5" s="16">
        <v>0.01</v>
      </c>
      <c r="F5" s="16"/>
      <c r="G5" s="16"/>
      <c r="H5" s="179"/>
      <c r="I5" s="179"/>
      <c r="J5" s="65"/>
      <c r="L5" s="1">
        <f>11.6*850*0.0409</f>
        <v>403.274</v>
      </c>
      <c r="AF5" s="1">
        <v>134</v>
      </c>
      <c r="AH5" s="1">
        <v>0.36</v>
      </c>
      <c r="AI5" s="50">
        <f>2*10^6/AL5</f>
        <v>1697.6084092730164</v>
      </c>
      <c r="AK5" s="1">
        <f>AH5/(0.023*AI5)</f>
        <v>9.2201321739130409E-3</v>
      </c>
      <c r="AL5" s="1">
        <f>2*3.14*1.4*134</f>
        <v>1178.1279999999999</v>
      </c>
      <c r="AM5" s="1">
        <f>2*10^6</f>
        <v>2000000</v>
      </c>
      <c r="AN5" s="1">
        <v>2</v>
      </c>
      <c r="AO5" s="1">
        <v>3</v>
      </c>
      <c r="AP5" s="1">
        <f>11.6*AI5*AK5</f>
        <v>181.56521739130432</v>
      </c>
      <c r="AQ5" s="1">
        <v>150</v>
      </c>
      <c r="AR5" s="1">
        <v>0.1</v>
      </c>
      <c r="AS5" s="1">
        <f>AN5*2*3.14*(AO5-1)*AP5*0.001/AQ5</f>
        <v>3.0406121739130435E-2</v>
      </c>
      <c r="AU5" s="1">
        <f>1/(1+AR5*(AS5/0.00156))</f>
        <v>0.33908530887382848</v>
      </c>
    </row>
    <row r="6" spans="1:53" ht="43.8" thickBot="1" x14ac:dyDescent="0.35">
      <c r="A6" s="16" t="s">
        <v>190</v>
      </c>
      <c r="B6" s="16" t="s">
        <v>180</v>
      </c>
      <c r="C6" s="16"/>
      <c r="D6" s="46" t="s">
        <v>189</v>
      </c>
      <c r="E6" s="37" t="s">
        <v>177</v>
      </c>
      <c r="F6" s="37" t="s">
        <v>178</v>
      </c>
      <c r="G6" s="37" t="s">
        <v>179</v>
      </c>
      <c r="H6" s="16" t="s">
        <v>181</v>
      </c>
      <c r="I6" s="16" t="s">
        <v>6</v>
      </c>
      <c r="J6" s="146" t="s">
        <v>182</v>
      </c>
      <c r="K6" s="46" t="s">
        <v>50</v>
      </c>
      <c r="L6" s="37" t="s">
        <v>177</v>
      </c>
      <c r="M6" s="37" t="s">
        <v>178</v>
      </c>
      <c r="N6" s="37" t="s">
        <v>179</v>
      </c>
      <c r="O6" s="37" t="s">
        <v>186</v>
      </c>
      <c r="P6" s="37" t="s">
        <v>187</v>
      </c>
      <c r="Q6" s="37" t="s">
        <v>188</v>
      </c>
      <c r="R6" s="37" t="s">
        <v>183</v>
      </c>
      <c r="S6" s="37" t="s">
        <v>184</v>
      </c>
      <c r="T6" s="37" t="s">
        <v>185</v>
      </c>
      <c r="U6" s="37" t="s">
        <v>186</v>
      </c>
      <c r="V6" s="37" t="s">
        <v>187</v>
      </c>
      <c r="W6" s="37" t="s">
        <v>188</v>
      </c>
    </row>
    <row r="7" spans="1:53" ht="45.75" customHeight="1" thickBot="1" x14ac:dyDescent="0.35">
      <c r="A7" s="16">
        <v>0.5</v>
      </c>
      <c r="B7" s="16">
        <v>0</v>
      </c>
      <c r="C7" s="16"/>
      <c r="D7" s="47">
        <f>A7</f>
        <v>0.5</v>
      </c>
      <c r="E7" s="38">
        <f>A7*0.38</f>
        <v>0.19</v>
      </c>
      <c r="F7" s="38">
        <f>A7*0.24</f>
        <v>0.12</v>
      </c>
      <c r="G7" s="38">
        <f>A7*0.17</f>
        <v>8.5000000000000006E-2</v>
      </c>
      <c r="H7" s="1">
        <v>3.5</v>
      </c>
      <c r="I7" s="5">
        <v>0</v>
      </c>
      <c r="J7" s="5">
        <f>0.073*H7^1.18</f>
        <v>0.32012762486072838</v>
      </c>
      <c r="K7" s="47">
        <f t="shared" ref="K7:K26" si="0">H7</f>
        <v>3.5</v>
      </c>
      <c r="L7" s="38">
        <f>K7*0.38</f>
        <v>1.33</v>
      </c>
      <c r="M7" s="38">
        <f>K7*0.24</f>
        <v>0.84</v>
      </c>
      <c r="N7" s="38">
        <f>K7*0.17</f>
        <v>0.59500000000000008</v>
      </c>
      <c r="O7" s="38">
        <f>0.073*(L7^1.18)</f>
        <v>0.10220397721230932</v>
      </c>
      <c r="P7" s="38">
        <f t="shared" ref="P7:Q22" si="1">0.073*M7^1.18</f>
        <v>5.9425441593052492E-2</v>
      </c>
      <c r="Q7" s="38">
        <f t="shared" si="1"/>
        <v>3.9559689998721607E-2</v>
      </c>
      <c r="R7" s="38">
        <f t="shared" ref="R7:R32" si="2">0.3*E7^(2/3)</f>
        <v>9.9149452872901223E-2</v>
      </c>
      <c r="S7" s="38">
        <f t="shared" ref="S7:S32" si="3">0.3*F7^(2/3)</f>
        <v>7.2986423946880805E-2</v>
      </c>
      <c r="T7" s="38">
        <f t="shared" ref="T7:T32" si="4">0.3*G7^(2/3)</f>
        <v>5.7996333497911806E-2</v>
      </c>
      <c r="U7" s="38">
        <f>0.073*(R7^1.18)</f>
        <v>4.7746928599678422E-3</v>
      </c>
      <c r="V7" s="38">
        <f t="shared" ref="V7:W22" si="5">0.073*S7^1.18</f>
        <v>3.3262012383859989E-3</v>
      </c>
      <c r="W7" s="38">
        <f t="shared" si="5"/>
        <v>2.5359196889630335E-3</v>
      </c>
      <c r="AD7" s="54" t="s">
        <v>71</v>
      </c>
      <c r="AE7" s="54" t="s">
        <v>170</v>
      </c>
      <c r="AF7" s="54" t="s">
        <v>103</v>
      </c>
      <c r="AG7" s="54" t="s">
        <v>79</v>
      </c>
      <c r="AH7" s="54" t="s">
        <v>46</v>
      </c>
      <c r="AI7" s="54" t="s">
        <v>66</v>
      </c>
      <c r="AJ7" s="54" t="s">
        <v>95</v>
      </c>
      <c r="AK7" s="54" t="s">
        <v>96</v>
      </c>
      <c r="AL7" s="54" t="s">
        <v>75</v>
      </c>
      <c r="AM7" s="54" t="s">
        <v>60</v>
      </c>
      <c r="AN7" s="54" t="s">
        <v>94</v>
      </c>
      <c r="AO7" s="54" t="s">
        <v>101</v>
      </c>
      <c r="AP7" s="54" t="s">
        <v>102</v>
      </c>
      <c r="AQ7" s="54" t="s">
        <v>73</v>
      </c>
      <c r="AR7" s="54" t="s">
        <v>55</v>
      </c>
      <c r="AS7" s="54" t="s">
        <v>176</v>
      </c>
      <c r="AT7" s="54" t="s">
        <v>76</v>
      </c>
      <c r="AU7" s="54" t="s">
        <v>175</v>
      </c>
      <c r="AV7" s="54" t="s">
        <v>104</v>
      </c>
      <c r="AW7" s="54" t="s">
        <v>105</v>
      </c>
      <c r="AX7" s="54" t="s">
        <v>106</v>
      </c>
      <c r="AY7" s="54" t="s">
        <v>77</v>
      </c>
      <c r="AZ7" s="54" t="s">
        <v>78</v>
      </c>
      <c r="BA7" s="54" t="s">
        <v>80</v>
      </c>
    </row>
    <row r="8" spans="1:53" ht="16.2" thickBot="1" x14ac:dyDescent="0.35">
      <c r="A8" s="16">
        <v>20.40615</v>
      </c>
      <c r="B8" s="18">
        <v>3.1E-4</v>
      </c>
      <c r="C8" s="16"/>
      <c r="D8" s="47">
        <f t="shared" ref="D8:D33" si="6">A8</f>
        <v>20.40615</v>
      </c>
      <c r="E8" s="38">
        <f t="shared" ref="E8:E32" si="7">A8*0.38</f>
        <v>7.7543370000000005</v>
      </c>
      <c r="F8" s="38">
        <f t="shared" ref="F8:F32" si="8">A8*0.24</f>
        <v>4.8974760000000002</v>
      </c>
      <c r="G8" s="38">
        <f t="shared" ref="G8:G32" si="9">A8*0.17</f>
        <v>3.4690455000000004</v>
      </c>
      <c r="H8" s="1">
        <v>1.9417500000000001</v>
      </c>
      <c r="I8" s="36">
        <v>1.2999999999999999E-4</v>
      </c>
      <c r="J8" s="5">
        <f t="shared" ref="J8:J26" si="10">0.073*H8^1.18</f>
        <v>0.15973164726585909</v>
      </c>
      <c r="K8" s="47">
        <f t="shared" si="0"/>
        <v>1.9417500000000001</v>
      </c>
      <c r="L8" s="38">
        <f t="shared" ref="L8:L33" si="11">K8*0.38</f>
        <v>0.73786499999999999</v>
      </c>
      <c r="M8" s="38">
        <f t="shared" ref="M8:M33" si="12">K8*0.24</f>
        <v>0.46601999999999999</v>
      </c>
      <c r="N8" s="38">
        <f t="shared" ref="N8:N33" si="13">K8*0.17</f>
        <v>0.33009750000000004</v>
      </c>
      <c r="O8" s="38">
        <f t="shared" ref="O8:O33" si="14">0.073*(L8^1.18)</f>
        <v>5.0995941522843521E-2</v>
      </c>
      <c r="P8" s="38">
        <f t="shared" si="1"/>
        <v>2.9651060820786477E-2</v>
      </c>
      <c r="Q8" s="38">
        <f t="shared" si="1"/>
        <v>1.9738797773455472E-2</v>
      </c>
      <c r="R8" s="38">
        <f t="shared" si="2"/>
        <v>1.1753062228536135</v>
      </c>
      <c r="S8" s="38">
        <f t="shared" si="3"/>
        <v>0.8651726838933077</v>
      </c>
      <c r="T8" s="38">
        <f t="shared" si="4"/>
        <v>0.68748187395615112</v>
      </c>
      <c r="U8" s="38">
        <f t="shared" ref="U8:U33" si="15">0.073*(R8^1.18)</f>
        <v>8.8328546137118477E-2</v>
      </c>
      <c r="V8" s="38">
        <f t="shared" si="5"/>
        <v>6.1532443690649669E-2</v>
      </c>
      <c r="W8" s="38">
        <f t="shared" si="5"/>
        <v>4.6912776552523024E-2</v>
      </c>
      <c r="AD8" s="192" t="s">
        <v>70</v>
      </c>
      <c r="AE8" s="119" t="s">
        <v>131</v>
      </c>
      <c r="AF8" s="120">
        <v>250</v>
      </c>
      <c r="AG8" s="120">
        <v>200</v>
      </c>
      <c r="AH8" s="120">
        <v>35</v>
      </c>
      <c r="AI8" s="120">
        <v>1.56E-3</v>
      </c>
      <c r="AJ8" s="120">
        <f t="shared" ref="AJ8:AJ13" si="16">AG8-2*AN8</f>
        <v>140</v>
      </c>
      <c r="AK8" s="120">
        <v>12</v>
      </c>
      <c r="AL8" s="120">
        <v>16</v>
      </c>
      <c r="AM8" s="120">
        <v>2</v>
      </c>
      <c r="AN8" s="120">
        <v>30</v>
      </c>
      <c r="AO8" s="120">
        <f>1500-AN8+50</f>
        <v>1520</v>
      </c>
      <c r="AP8" s="120">
        <f>AF23</f>
        <v>5</v>
      </c>
      <c r="AQ8" s="121">
        <f t="shared" ref="AQ8:AQ20" si="17">AL8*((1-AP8/100)^0.5)</f>
        <v>15.594870951694341</v>
      </c>
      <c r="AR8" s="121">
        <f t="shared" ref="AR8:AR20" si="18">AL8-AQ8</f>
        <v>0.40512904830565866</v>
      </c>
      <c r="AS8" s="120">
        <f>AK23*10^6</f>
        <v>1567010.3092783506</v>
      </c>
      <c r="AT8" s="122">
        <f t="shared" ref="AT8:AT13" si="19">3.14*AL8*AO8*AM8*0.01</f>
        <v>1527.296</v>
      </c>
      <c r="AU8" s="122">
        <f>AS8/AT8</f>
        <v>1026.0030205528924</v>
      </c>
      <c r="AV8" s="121">
        <f>AR8/(0.023*AU8)</f>
        <v>1.7167889465452179E-2</v>
      </c>
      <c r="AW8" s="121">
        <f>AV8*365</f>
        <v>6.2662796548900452</v>
      </c>
      <c r="AX8" s="121">
        <f>AO23/365</f>
        <v>1.6766188880348306E-2</v>
      </c>
      <c r="AY8" s="123">
        <f t="shared" ref="AY8:AY20" si="20">11.6*AU8*AX8</f>
        <v>199.54506103901306</v>
      </c>
      <c r="AZ8" s="121">
        <f t="shared" ref="AZ8:AZ20" si="21">AM8*2*3.14*(3-1)*AY8*0.001/AG8</f>
        <v>2.5062859666500042E-2</v>
      </c>
      <c r="BA8" s="121">
        <f t="shared" ref="BA8:BA20" si="22">1/(1+0.1*AZ8/AI8)</f>
        <v>0.38364247197429657</v>
      </c>
    </row>
    <row r="9" spans="1:53" ht="16.2" thickBot="1" x14ac:dyDescent="0.35">
      <c r="A9" s="16">
        <v>26.90333</v>
      </c>
      <c r="B9" s="18">
        <v>6.2E-4</v>
      </c>
      <c r="C9" s="16"/>
      <c r="D9" s="47">
        <f t="shared" si="6"/>
        <v>26.90333</v>
      </c>
      <c r="E9" s="38">
        <f t="shared" si="7"/>
        <v>10.223265400000001</v>
      </c>
      <c r="F9" s="38">
        <f t="shared" si="8"/>
        <v>6.4567991999999998</v>
      </c>
      <c r="G9" s="38">
        <f t="shared" si="9"/>
        <v>4.5735661000000007</v>
      </c>
      <c r="H9" s="1">
        <v>1.3756699999999999</v>
      </c>
      <c r="I9" s="36">
        <v>2.5999999999999998E-4</v>
      </c>
      <c r="J9" s="5">
        <f t="shared" si="10"/>
        <v>0.10635788550664368</v>
      </c>
      <c r="K9" s="47">
        <f t="shared" si="0"/>
        <v>1.3756699999999999</v>
      </c>
      <c r="L9" s="38">
        <f t="shared" si="11"/>
        <v>0.52275459999999996</v>
      </c>
      <c r="M9" s="38">
        <f t="shared" si="12"/>
        <v>0.33016079999999998</v>
      </c>
      <c r="N9" s="38">
        <f t="shared" si="13"/>
        <v>0.23386390000000001</v>
      </c>
      <c r="O9" s="38">
        <f t="shared" si="14"/>
        <v>3.3955829058487215E-2</v>
      </c>
      <c r="P9" s="38">
        <f t="shared" si="1"/>
        <v>1.9743264318052206E-2</v>
      </c>
      <c r="Q9" s="38">
        <f t="shared" si="1"/>
        <v>1.3143148709496153E-2</v>
      </c>
      <c r="R9" s="38">
        <f t="shared" si="2"/>
        <v>1.4131264055344139</v>
      </c>
      <c r="S9" s="38">
        <f t="shared" si="3"/>
        <v>1.0402381449051417</v>
      </c>
      <c r="T9" s="38">
        <f t="shared" si="4"/>
        <v>0.82659205790210555</v>
      </c>
      <c r="U9" s="38">
        <f t="shared" si="15"/>
        <v>0.1097833436496706</v>
      </c>
      <c r="V9" s="38">
        <f t="shared" si="5"/>
        <v>7.6478530517280111E-2</v>
      </c>
      <c r="W9" s="38">
        <f t="shared" si="5"/>
        <v>5.8307780384279979E-2</v>
      </c>
      <c r="AD9" s="193"/>
      <c r="AE9" s="124" t="s">
        <v>132</v>
      </c>
      <c r="AF9" s="120">
        <v>250</v>
      </c>
      <c r="AG9" s="120">
        <v>200</v>
      </c>
      <c r="AH9" s="120">
        <v>35</v>
      </c>
      <c r="AI9" s="120">
        <v>1.56E-3</v>
      </c>
      <c r="AJ9" s="120">
        <f t="shared" si="16"/>
        <v>140</v>
      </c>
      <c r="AK9" s="120">
        <v>12</v>
      </c>
      <c r="AL9" s="120">
        <v>16</v>
      </c>
      <c r="AM9" s="120">
        <v>2</v>
      </c>
      <c r="AN9" s="120">
        <v>30</v>
      </c>
      <c r="AO9" s="120">
        <f t="shared" ref="AO9:AO10" si="23">1500-AN9+50</f>
        <v>1520</v>
      </c>
      <c r="AP9" s="120">
        <f t="shared" ref="AP9:AP18" si="24">AF24</f>
        <v>10</v>
      </c>
      <c r="AQ9" s="121">
        <f t="shared" si="17"/>
        <v>15.17893276880822</v>
      </c>
      <c r="AR9" s="121">
        <f t="shared" si="18"/>
        <v>0.82106723119177971</v>
      </c>
      <c r="AS9" s="120">
        <f t="shared" ref="AS9:AS17" si="25">AK24*10^6</f>
        <v>1567010.3092783506</v>
      </c>
      <c r="AT9" s="122">
        <f t="shared" si="19"/>
        <v>1527.296</v>
      </c>
      <c r="AU9" s="122">
        <f t="shared" ref="AU9:AU20" si="26">AS9/AT9</f>
        <v>1026.0030205528924</v>
      </c>
      <c r="AV9" s="121">
        <f t="shared" ref="AV9:AV20" si="27">AR9/(0.023*AU9)</f>
        <v>3.4793830577585012E-2</v>
      </c>
      <c r="AW9" s="121">
        <f t="shared" ref="AW9:AW20" si="28">AV9*365</f>
        <v>12.69974816081853</v>
      </c>
      <c r="AX9" s="121">
        <f t="shared" ref="AX9:AX17" si="29">AO24/365</f>
        <v>3.3532377760696612E-2</v>
      </c>
      <c r="AY9" s="123">
        <f t="shared" si="20"/>
        <v>399.09012207802613</v>
      </c>
      <c r="AZ9" s="121">
        <f t="shared" si="21"/>
        <v>5.0125719333000085E-2</v>
      </c>
      <c r="BA9" s="121">
        <f t="shared" si="22"/>
        <v>0.23735000785556143</v>
      </c>
    </row>
    <row r="10" spans="1:53" ht="16.2" thickBot="1" x14ac:dyDescent="0.35">
      <c r="A10" s="16">
        <v>31.57123</v>
      </c>
      <c r="B10" s="18">
        <v>9.3999999999999997E-4</v>
      </c>
      <c r="C10" s="16"/>
      <c r="D10" s="47">
        <f t="shared" si="6"/>
        <v>31.57123</v>
      </c>
      <c r="E10" s="38">
        <f t="shared" si="7"/>
        <v>11.997067400000001</v>
      </c>
      <c r="F10" s="38">
        <f t="shared" si="8"/>
        <v>7.5770951999999996</v>
      </c>
      <c r="G10" s="38">
        <f t="shared" si="9"/>
        <v>5.3671091000000004</v>
      </c>
      <c r="H10" s="1">
        <v>1.07725</v>
      </c>
      <c r="I10" s="36">
        <v>4.0000000000000002E-4</v>
      </c>
      <c r="J10" s="5">
        <f t="shared" si="10"/>
        <v>7.9699635167590918E-2</v>
      </c>
      <c r="K10" s="47">
        <f t="shared" si="0"/>
        <v>1.07725</v>
      </c>
      <c r="L10" s="38">
        <f t="shared" si="11"/>
        <v>0.40935500000000002</v>
      </c>
      <c r="M10" s="38">
        <f t="shared" si="12"/>
        <v>0.25853999999999999</v>
      </c>
      <c r="N10" s="38">
        <f t="shared" si="13"/>
        <v>0.18313250000000003</v>
      </c>
      <c r="O10" s="38">
        <f t="shared" si="14"/>
        <v>2.5444913415521648E-2</v>
      </c>
      <c r="P10" s="38">
        <f t="shared" si="1"/>
        <v>1.4794680767396271E-2</v>
      </c>
      <c r="Q10" s="38">
        <f t="shared" si="1"/>
        <v>9.8488621892995776E-3</v>
      </c>
      <c r="R10" s="38">
        <f t="shared" si="2"/>
        <v>1.5721886398825091</v>
      </c>
      <c r="S10" s="38">
        <f t="shared" si="3"/>
        <v>1.1573278850265538</v>
      </c>
      <c r="T10" s="38">
        <f t="shared" si="4"/>
        <v>0.91963368468748563</v>
      </c>
      <c r="U10" s="38">
        <f t="shared" si="15"/>
        <v>0.12450831383833387</v>
      </c>
      <c r="V10" s="38">
        <f t="shared" si="5"/>
        <v>8.6736407937495708E-2</v>
      </c>
      <c r="W10" s="38">
        <f t="shared" si="5"/>
        <v>6.6128459727637007E-2</v>
      </c>
      <c r="AD10" s="194"/>
      <c r="AE10" s="124" t="s">
        <v>133</v>
      </c>
      <c r="AF10" s="120">
        <v>250</v>
      </c>
      <c r="AG10" s="120">
        <v>200</v>
      </c>
      <c r="AH10" s="120">
        <v>35</v>
      </c>
      <c r="AI10" s="120">
        <v>1.56E-3</v>
      </c>
      <c r="AJ10" s="120">
        <f t="shared" si="16"/>
        <v>140</v>
      </c>
      <c r="AK10" s="120">
        <v>12</v>
      </c>
      <c r="AL10" s="120">
        <v>16</v>
      </c>
      <c r="AM10" s="120">
        <v>2</v>
      </c>
      <c r="AN10" s="120">
        <v>30</v>
      </c>
      <c r="AO10" s="120">
        <f t="shared" si="23"/>
        <v>1520</v>
      </c>
      <c r="AP10" s="120">
        <f t="shared" si="24"/>
        <v>15</v>
      </c>
      <c r="AQ10" s="121">
        <f t="shared" si="17"/>
        <v>14.75127113166862</v>
      </c>
      <c r="AR10" s="121">
        <f t="shared" si="18"/>
        <v>1.24872886833138</v>
      </c>
      <c r="AS10" s="120">
        <f t="shared" si="25"/>
        <v>1567010.3092783506</v>
      </c>
      <c r="AT10" s="122">
        <f t="shared" si="19"/>
        <v>1527.296</v>
      </c>
      <c r="AU10" s="122">
        <f t="shared" si="26"/>
        <v>1026.0030205528924</v>
      </c>
      <c r="AV10" s="121">
        <f t="shared" si="27"/>
        <v>5.2916568864886507E-2</v>
      </c>
      <c r="AW10" s="121">
        <f t="shared" si="28"/>
        <v>19.314547635683574</v>
      </c>
      <c r="AX10" s="121">
        <f t="shared" si="29"/>
        <v>5.0298566641044914E-2</v>
      </c>
      <c r="AY10" s="123">
        <f t="shared" si="20"/>
        <v>598.63518311703911</v>
      </c>
      <c r="AZ10" s="121">
        <f t="shared" si="21"/>
        <v>7.5188578999500114E-2</v>
      </c>
      <c r="BA10" s="121">
        <f t="shared" si="22"/>
        <v>0.17182778023308298</v>
      </c>
    </row>
    <row r="11" spans="1:53" ht="16.2" thickBot="1" x14ac:dyDescent="0.35">
      <c r="A11" s="16">
        <v>34.208910000000003</v>
      </c>
      <c r="B11" s="16">
        <v>1.25E-3</v>
      </c>
      <c r="C11" s="16"/>
      <c r="D11" s="47">
        <f t="shared" si="6"/>
        <v>34.208910000000003</v>
      </c>
      <c r="E11" s="38">
        <f t="shared" si="7"/>
        <v>12.999385800000001</v>
      </c>
      <c r="F11" s="38">
        <f t="shared" si="8"/>
        <v>8.2101383999999999</v>
      </c>
      <c r="G11" s="38">
        <f t="shared" si="9"/>
        <v>5.8155147000000014</v>
      </c>
      <c r="H11" s="1">
        <v>0.89114000000000004</v>
      </c>
      <c r="I11" s="5">
        <v>5.2999999999999998E-4</v>
      </c>
      <c r="J11" s="5">
        <f t="shared" si="10"/>
        <v>6.3717549784378463E-2</v>
      </c>
      <c r="K11" s="47">
        <f t="shared" si="0"/>
        <v>0.89114000000000004</v>
      </c>
      <c r="L11" s="38">
        <f t="shared" si="11"/>
        <v>0.33863320000000002</v>
      </c>
      <c r="M11" s="38">
        <f t="shared" si="12"/>
        <v>0.2138736</v>
      </c>
      <c r="N11" s="38">
        <f t="shared" si="13"/>
        <v>0.15149380000000001</v>
      </c>
      <c r="O11" s="38">
        <f t="shared" si="14"/>
        <v>2.0342471253519376E-2</v>
      </c>
      <c r="P11" s="38">
        <f t="shared" si="1"/>
        <v>1.1827918739631708E-2</v>
      </c>
      <c r="Q11" s="38">
        <f t="shared" si="1"/>
        <v>7.8738800440753317E-3</v>
      </c>
      <c r="R11" s="38">
        <f t="shared" si="2"/>
        <v>1.6585802010231898</v>
      </c>
      <c r="S11" s="38">
        <f t="shared" si="3"/>
        <v>1.2209229016821614</v>
      </c>
      <c r="T11" s="38">
        <f t="shared" si="4"/>
        <v>0.97016743597043975</v>
      </c>
      <c r="U11" s="38">
        <f t="shared" si="15"/>
        <v>0.13262087920107135</v>
      </c>
      <c r="V11" s="38">
        <f t="shared" si="5"/>
        <v>9.2387876157004653E-2</v>
      </c>
      <c r="W11" s="38">
        <f t="shared" si="5"/>
        <v>7.0437179646326009E-2</v>
      </c>
      <c r="AD11" s="195" t="s">
        <v>72</v>
      </c>
      <c r="AE11" s="115" t="s">
        <v>139</v>
      </c>
      <c r="AF11" s="54">
        <v>200</v>
      </c>
      <c r="AG11" s="54">
        <v>150</v>
      </c>
      <c r="AH11" s="54">
        <v>25</v>
      </c>
      <c r="AI11" s="54">
        <v>1.6199999999999999E-3</v>
      </c>
      <c r="AJ11" s="54">
        <f t="shared" si="16"/>
        <v>100</v>
      </c>
      <c r="AK11" s="54">
        <v>10</v>
      </c>
      <c r="AL11" s="54">
        <v>14</v>
      </c>
      <c r="AM11" s="54">
        <v>2</v>
      </c>
      <c r="AN11" s="54">
        <v>25</v>
      </c>
      <c r="AO11" s="54">
        <f>1400-AN11+50</f>
        <v>1425</v>
      </c>
      <c r="AP11" s="54">
        <f t="shared" si="24"/>
        <v>5</v>
      </c>
      <c r="AQ11" s="56">
        <f t="shared" si="17"/>
        <v>13.645512082732548</v>
      </c>
      <c r="AR11" s="56">
        <f t="shared" si="18"/>
        <v>0.35448791726745199</v>
      </c>
      <c r="AS11" s="54">
        <f t="shared" si="25"/>
        <v>832985.38622129441</v>
      </c>
      <c r="AT11" s="57">
        <f t="shared" si="19"/>
        <v>1252.8600000000001</v>
      </c>
      <c r="AU11" s="57">
        <f t="shared" si="26"/>
        <v>664.86709306809564</v>
      </c>
      <c r="AV11" s="56">
        <f t="shared" si="27"/>
        <v>2.3181352036751472E-2</v>
      </c>
      <c r="AW11" s="56">
        <f t="shared" si="28"/>
        <v>8.4611934934142869</v>
      </c>
      <c r="AX11" s="56">
        <f t="shared" si="29"/>
        <v>2.2638946245090153E-2</v>
      </c>
      <c r="AY11" s="55">
        <f t="shared" si="20"/>
        <v>174.60192840913643</v>
      </c>
      <c r="AZ11" s="56">
        <f t="shared" si="21"/>
        <v>2.9240002944250054E-2</v>
      </c>
      <c r="BA11" s="56">
        <f t="shared" si="22"/>
        <v>0.35651406140698622</v>
      </c>
    </row>
    <row r="12" spans="1:53" ht="16.2" thickBot="1" x14ac:dyDescent="0.35">
      <c r="A12" s="21">
        <v>35</v>
      </c>
      <c r="B12" s="21">
        <v>1.56E-3</v>
      </c>
      <c r="C12" s="16"/>
      <c r="D12" s="47">
        <f t="shared" si="6"/>
        <v>35</v>
      </c>
      <c r="E12" s="38">
        <f t="shared" si="7"/>
        <v>13.3</v>
      </c>
      <c r="F12" s="38">
        <f t="shared" si="8"/>
        <v>8.4</v>
      </c>
      <c r="G12" s="38">
        <f t="shared" si="9"/>
        <v>5.95</v>
      </c>
      <c r="H12" s="1">
        <v>0.76319999999999999</v>
      </c>
      <c r="I12" s="5">
        <v>6.6E-4</v>
      </c>
      <c r="J12" s="5">
        <f t="shared" si="10"/>
        <v>5.3068416248610369E-2</v>
      </c>
      <c r="K12" s="47">
        <f t="shared" si="0"/>
        <v>0.76319999999999999</v>
      </c>
      <c r="L12" s="38">
        <f t="shared" si="11"/>
        <v>0.290016</v>
      </c>
      <c r="M12" s="38">
        <f t="shared" si="12"/>
        <v>0.183168</v>
      </c>
      <c r="N12" s="38">
        <f t="shared" si="13"/>
        <v>0.129744</v>
      </c>
      <c r="O12" s="38">
        <f t="shared" si="14"/>
        <v>1.6942627826405009E-2</v>
      </c>
      <c r="P12" s="38">
        <f t="shared" si="1"/>
        <v>9.8511150719641071E-3</v>
      </c>
      <c r="Q12" s="38">
        <f t="shared" si="1"/>
        <v>6.5579160699782719E-3</v>
      </c>
      <c r="R12" s="38">
        <f t="shared" si="2"/>
        <v>1.6840527156480736</v>
      </c>
      <c r="S12" s="38">
        <f t="shared" si="3"/>
        <v>1.2396738649758079</v>
      </c>
      <c r="T12" s="38">
        <f t="shared" si="4"/>
        <v>0.98506729078969868</v>
      </c>
      <c r="U12" s="38">
        <f t="shared" si="15"/>
        <v>0.13502760509989717</v>
      </c>
      <c r="V12" s="38">
        <f t="shared" si="5"/>
        <v>9.4064477123791054E-2</v>
      </c>
      <c r="W12" s="38">
        <f t="shared" si="5"/>
        <v>7.171543225267496E-2</v>
      </c>
      <c r="AD12" s="196"/>
      <c r="AE12" s="116" t="s">
        <v>140</v>
      </c>
      <c r="AF12" s="54">
        <v>200</v>
      </c>
      <c r="AG12" s="54">
        <v>150</v>
      </c>
      <c r="AH12" s="54">
        <v>25</v>
      </c>
      <c r="AI12" s="54">
        <v>1.6199999999999999E-3</v>
      </c>
      <c r="AJ12" s="54">
        <f t="shared" si="16"/>
        <v>100</v>
      </c>
      <c r="AK12" s="54">
        <v>10</v>
      </c>
      <c r="AL12" s="54">
        <v>14</v>
      </c>
      <c r="AM12" s="54">
        <v>2</v>
      </c>
      <c r="AN12" s="54">
        <v>25</v>
      </c>
      <c r="AO12" s="54">
        <f t="shared" ref="AO12:AO13" si="30">1400-AN12+50</f>
        <v>1425</v>
      </c>
      <c r="AP12" s="54">
        <f t="shared" si="24"/>
        <v>10</v>
      </c>
      <c r="AQ12" s="56">
        <f t="shared" si="17"/>
        <v>13.281566172707192</v>
      </c>
      <c r="AR12" s="56">
        <f t="shared" si="18"/>
        <v>0.71843382729280769</v>
      </c>
      <c r="AS12" s="54">
        <f t="shared" si="25"/>
        <v>832985.38622129441</v>
      </c>
      <c r="AT12" s="57">
        <f t="shared" si="19"/>
        <v>1252.8600000000001</v>
      </c>
      <c r="AU12" s="57">
        <f t="shared" si="26"/>
        <v>664.86709306809564</v>
      </c>
      <c r="AV12" s="56">
        <f t="shared" si="27"/>
        <v>4.6981199229479145E-2</v>
      </c>
      <c r="AW12" s="56">
        <f t="shared" si="28"/>
        <v>17.148137718759887</v>
      </c>
      <c r="AX12" s="56">
        <f t="shared" si="29"/>
        <v>4.5277892490180306E-2</v>
      </c>
      <c r="AY12" s="55">
        <f t="shared" si="20"/>
        <v>349.20385681827287</v>
      </c>
      <c r="AZ12" s="56">
        <f t="shared" si="21"/>
        <v>5.8480005888500108E-2</v>
      </c>
      <c r="BA12" s="56">
        <f t="shared" si="22"/>
        <v>0.21692553190457928</v>
      </c>
    </row>
    <row r="13" spans="1:53" ht="16.2" thickBot="1" x14ac:dyDescent="0.35">
      <c r="A13" s="16">
        <v>33.915230000000001</v>
      </c>
      <c r="B13" s="16">
        <v>1.8699999999999999E-3</v>
      </c>
      <c r="C13" s="16"/>
      <c r="D13" s="47">
        <f t="shared" si="6"/>
        <v>33.915230000000001</v>
      </c>
      <c r="E13" s="38">
        <f t="shared" si="7"/>
        <v>12.887787400000001</v>
      </c>
      <c r="F13" s="38">
        <f t="shared" si="8"/>
        <v>8.1396552</v>
      </c>
      <c r="G13" s="38">
        <f t="shared" si="9"/>
        <v>5.7655891000000006</v>
      </c>
      <c r="H13" s="5">
        <v>0.66947999999999996</v>
      </c>
      <c r="I13" s="5">
        <v>7.9000000000000001E-4</v>
      </c>
      <c r="J13" s="5">
        <f t="shared" si="10"/>
        <v>4.5466679367774196E-2</v>
      </c>
      <c r="K13" s="47">
        <f t="shared" si="0"/>
        <v>0.66947999999999996</v>
      </c>
      <c r="L13" s="38">
        <f t="shared" si="11"/>
        <v>0.25440239999999997</v>
      </c>
      <c r="M13" s="38">
        <f t="shared" si="12"/>
        <v>0.16067519999999999</v>
      </c>
      <c r="N13" s="38">
        <f t="shared" si="13"/>
        <v>0.1138116</v>
      </c>
      <c r="O13" s="38">
        <f t="shared" si="14"/>
        <v>1.4515696557099667E-2</v>
      </c>
      <c r="P13" s="38">
        <f t="shared" si="1"/>
        <v>8.4400010788671011E-3</v>
      </c>
      <c r="Q13" s="38">
        <f t="shared" si="1"/>
        <v>5.6185333641322601E-3</v>
      </c>
      <c r="R13" s="38">
        <f t="shared" si="2"/>
        <v>1.6490740724550963</v>
      </c>
      <c r="S13" s="38">
        <f t="shared" si="3"/>
        <v>1.2139251996307567</v>
      </c>
      <c r="T13" s="38">
        <f t="shared" si="4"/>
        <v>0.96460693526434005</v>
      </c>
      <c r="U13" s="38">
        <f t="shared" si="15"/>
        <v>0.13172440729637416</v>
      </c>
      <c r="V13" s="38">
        <f t="shared" si="5"/>
        <v>9.1763365628886262E-2</v>
      </c>
      <c r="W13" s="38">
        <f t="shared" si="5"/>
        <v>6.9961048338952433E-2</v>
      </c>
      <c r="AD13" s="197"/>
      <c r="AE13" s="116" t="s">
        <v>141</v>
      </c>
      <c r="AF13" s="54">
        <v>200</v>
      </c>
      <c r="AG13" s="54">
        <v>150</v>
      </c>
      <c r="AH13" s="54">
        <v>25</v>
      </c>
      <c r="AI13" s="54">
        <v>1.6199999999999999E-3</v>
      </c>
      <c r="AJ13" s="54">
        <f t="shared" si="16"/>
        <v>100</v>
      </c>
      <c r="AK13" s="54">
        <v>10</v>
      </c>
      <c r="AL13" s="54">
        <v>14</v>
      </c>
      <c r="AM13" s="54">
        <v>2</v>
      </c>
      <c r="AN13" s="54">
        <v>25</v>
      </c>
      <c r="AO13" s="54">
        <f t="shared" si="30"/>
        <v>1425</v>
      </c>
      <c r="AP13" s="54">
        <f t="shared" si="24"/>
        <v>15</v>
      </c>
      <c r="AQ13" s="56">
        <f t="shared" si="17"/>
        <v>12.907362240210043</v>
      </c>
      <c r="AR13" s="56">
        <f t="shared" si="18"/>
        <v>1.092637759789957</v>
      </c>
      <c r="AS13" s="54">
        <f t="shared" si="25"/>
        <v>832985.38622129441</v>
      </c>
      <c r="AT13" s="57">
        <f t="shared" si="19"/>
        <v>1252.8600000000001</v>
      </c>
      <c r="AU13" s="57">
        <f t="shared" si="26"/>
        <v>664.86709306809564</v>
      </c>
      <c r="AV13" s="56">
        <f t="shared" si="27"/>
        <v>7.1451858651725333E-2</v>
      </c>
      <c r="AW13" s="56">
        <f t="shared" si="28"/>
        <v>26.079928407879748</v>
      </c>
      <c r="AX13" s="56">
        <f t="shared" si="29"/>
        <v>6.7916838735270449E-2</v>
      </c>
      <c r="AY13" s="55">
        <f t="shared" si="20"/>
        <v>523.80578522740927</v>
      </c>
      <c r="AZ13" s="56">
        <f t="shared" si="21"/>
        <v>8.7720008832750149E-2</v>
      </c>
      <c r="BA13" s="56">
        <f t="shared" si="22"/>
        <v>0.15588913224663434</v>
      </c>
    </row>
    <row r="14" spans="1:53" ht="16.2" thickBot="1" x14ac:dyDescent="0.35">
      <c r="A14" s="16">
        <v>31.152149999999999</v>
      </c>
      <c r="B14" s="16">
        <v>2.1900000000000001E-3</v>
      </c>
      <c r="C14" s="16"/>
      <c r="D14" s="47">
        <f t="shared" si="6"/>
        <v>31.152149999999999</v>
      </c>
      <c r="E14" s="38">
        <f t="shared" si="7"/>
        <v>11.837816999999999</v>
      </c>
      <c r="F14" s="38">
        <f t="shared" si="8"/>
        <v>7.4765159999999993</v>
      </c>
      <c r="G14" s="38">
        <f t="shared" si="9"/>
        <v>5.2958655000000006</v>
      </c>
      <c r="H14" s="5">
        <v>0.59763999999999995</v>
      </c>
      <c r="I14" s="5">
        <v>9.2000000000000003E-4</v>
      </c>
      <c r="J14" s="5">
        <f t="shared" si="10"/>
        <v>3.9766892517061329E-2</v>
      </c>
      <c r="K14" s="47">
        <f t="shared" si="0"/>
        <v>0.59763999999999995</v>
      </c>
      <c r="L14" s="38">
        <f t="shared" si="11"/>
        <v>0.22710319999999998</v>
      </c>
      <c r="M14" s="38">
        <f t="shared" si="12"/>
        <v>0.14343359999999999</v>
      </c>
      <c r="N14" s="38">
        <f t="shared" si="13"/>
        <v>0.1015988</v>
      </c>
      <c r="O14" s="38">
        <f t="shared" si="14"/>
        <v>1.2695982042743982E-2</v>
      </c>
      <c r="P14" s="38">
        <f t="shared" si="1"/>
        <v>7.3819469645517799E-3</v>
      </c>
      <c r="Q14" s="38">
        <f t="shared" si="1"/>
        <v>4.9141836505732167E-3</v>
      </c>
      <c r="R14" s="38">
        <f t="shared" si="2"/>
        <v>1.5582447392608521</v>
      </c>
      <c r="S14" s="38">
        <f t="shared" si="3"/>
        <v>1.1470634265473922</v>
      </c>
      <c r="T14" s="38">
        <f t="shared" si="4"/>
        <v>0.91147736019669889</v>
      </c>
      <c r="U14" s="38">
        <f t="shared" si="15"/>
        <v>0.12320630977692387</v>
      </c>
      <c r="V14" s="38">
        <f t="shared" si="5"/>
        <v>8.5829390952643012E-2</v>
      </c>
      <c r="W14" s="38">
        <f t="shared" si="5"/>
        <v>6.5436943470722903E-2</v>
      </c>
      <c r="AD14" s="195" t="s">
        <v>81</v>
      </c>
      <c r="AE14" s="87"/>
      <c r="AF14" s="54">
        <v>200</v>
      </c>
      <c r="AG14" s="54">
        <v>150</v>
      </c>
      <c r="AH14" s="54">
        <v>30</v>
      </c>
      <c r="AI14" s="54">
        <v>1.5900000000000001E-3</v>
      </c>
      <c r="AJ14" s="54">
        <f>2*(AG14-2*AN14)+2*(AF14-2*AN14)</f>
        <v>500</v>
      </c>
      <c r="AK14" s="54">
        <v>2</v>
      </c>
      <c r="AL14" s="54">
        <v>14</v>
      </c>
      <c r="AM14" s="54">
        <v>2</v>
      </c>
      <c r="AN14" s="54">
        <v>25</v>
      </c>
      <c r="AO14" s="54">
        <v>250</v>
      </c>
      <c r="AP14" s="54">
        <f t="shared" si="24"/>
        <v>20</v>
      </c>
      <c r="AQ14" s="56">
        <f t="shared" si="17"/>
        <v>12.521980673998822</v>
      </c>
      <c r="AR14" s="56">
        <f t="shared" si="18"/>
        <v>1.4780193260011778</v>
      </c>
      <c r="AS14" s="54">
        <f t="shared" si="25"/>
        <v>420000.00000000006</v>
      </c>
      <c r="AT14" s="57">
        <f t="shared" ref="AT14:AT20" si="31">(3.14*AL14*AO14*AM14*0.01)+(3.14*8*AK14*AJ14*0.01)</f>
        <v>471</v>
      </c>
      <c r="AU14" s="57">
        <f t="shared" si="26"/>
        <v>891.7197452229301</v>
      </c>
      <c r="AV14" s="56">
        <f t="shared" si="27"/>
        <v>7.20649174478835E-2</v>
      </c>
      <c r="AW14" s="56">
        <f t="shared" si="28"/>
        <v>26.303694868477479</v>
      </c>
      <c r="AX14" s="56">
        <f t="shared" si="29"/>
        <v>3.1508623862338415E-2</v>
      </c>
      <c r="AY14" s="55">
        <f t="shared" si="20"/>
        <v>325.92359969705473</v>
      </c>
      <c r="AZ14" s="56">
        <f t="shared" si="21"/>
        <v>5.4581338829266766E-2</v>
      </c>
      <c r="BA14" s="56">
        <f t="shared" si="22"/>
        <v>0.22559162842402852</v>
      </c>
    </row>
    <row r="15" spans="1:53" ht="16.2" thickBot="1" x14ac:dyDescent="0.35">
      <c r="A15" s="16">
        <v>27.531040000000001</v>
      </c>
      <c r="B15" s="16">
        <v>2.5000000000000001E-3</v>
      </c>
      <c r="C15" s="16"/>
      <c r="D15" s="47">
        <f t="shared" si="6"/>
        <v>27.531040000000001</v>
      </c>
      <c r="E15" s="38">
        <f t="shared" si="7"/>
        <v>10.461795200000001</v>
      </c>
      <c r="F15" s="38">
        <f t="shared" si="8"/>
        <v>6.6074495999999998</v>
      </c>
      <c r="G15" s="38">
        <f t="shared" si="9"/>
        <v>4.6802768000000006</v>
      </c>
      <c r="H15" s="5">
        <v>0.54071000000000002</v>
      </c>
      <c r="I15" s="5">
        <v>1.0499999999999999E-3</v>
      </c>
      <c r="J15" s="5">
        <f t="shared" si="10"/>
        <v>3.5336282150368319E-2</v>
      </c>
      <c r="K15" s="47">
        <f t="shared" si="0"/>
        <v>0.54071000000000002</v>
      </c>
      <c r="L15" s="38">
        <f t="shared" si="11"/>
        <v>0.20546980000000001</v>
      </c>
      <c r="M15" s="38">
        <f t="shared" si="12"/>
        <v>0.12977040000000001</v>
      </c>
      <c r="N15" s="38">
        <f t="shared" si="13"/>
        <v>9.1920700000000008E-2</v>
      </c>
      <c r="O15" s="38">
        <f t="shared" si="14"/>
        <v>1.1281464938351273E-2</v>
      </c>
      <c r="P15" s="38">
        <f t="shared" si="1"/>
        <v>6.5594906779940908E-3</v>
      </c>
      <c r="Q15" s="38">
        <f t="shared" si="1"/>
        <v>4.3666720989295558E-3</v>
      </c>
      <c r="R15" s="38">
        <f t="shared" si="2"/>
        <v>1.4350225668377954</v>
      </c>
      <c r="S15" s="38">
        <f t="shared" si="3"/>
        <v>1.0563564639214502</v>
      </c>
      <c r="T15" s="38">
        <f t="shared" si="4"/>
        <v>0.83939996592861599</v>
      </c>
      <c r="U15" s="38">
        <f t="shared" si="15"/>
        <v>0.11179339941709235</v>
      </c>
      <c r="V15" s="38">
        <f t="shared" si="5"/>
        <v>7.7878798592925097E-2</v>
      </c>
      <c r="W15" s="38">
        <f t="shared" si="5"/>
        <v>5.9375354811790411E-2</v>
      </c>
      <c r="AD15" s="196"/>
      <c r="AE15" s="88"/>
      <c r="AF15" s="54">
        <v>200</v>
      </c>
      <c r="AG15" s="54">
        <v>150</v>
      </c>
      <c r="AH15" s="54">
        <v>30</v>
      </c>
      <c r="AI15" s="54">
        <v>1.5900000000000001E-3</v>
      </c>
      <c r="AJ15" s="54">
        <f t="shared" ref="AJ15:AJ20" si="32">2*(AG15-2*AN15)+2*(AF15-2*AN15)</f>
        <v>500</v>
      </c>
      <c r="AK15" s="54">
        <v>2</v>
      </c>
      <c r="AL15" s="54">
        <v>14</v>
      </c>
      <c r="AM15" s="54">
        <v>2</v>
      </c>
      <c r="AN15" s="54">
        <v>25</v>
      </c>
      <c r="AO15" s="54">
        <v>250</v>
      </c>
      <c r="AP15" s="54">
        <f t="shared" si="24"/>
        <v>25</v>
      </c>
      <c r="AQ15" s="56">
        <f t="shared" si="17"/>
        <v>12.124355652982141</v>
      </c>
      <c r="AR15" s="56">
        <f t="shared" si="18"/>
        <v>1.8756443470178592</v>
      </c>
      <c r="AS15" s="54">
        <f t="shared" si="25"/>
        <v>420000.00000000006</v>
      </c>
      <c r="AT15" s="57">
        <f t="shared" si="31"/>
        <v>471</v>
      </c>
      <c r="AU15" s="57">
        <f t="shared" si="26"/>
        <v>891.7197452229301</v>
      </c>
      <c r="AV15" s="56">
        <f t="shared" si="27"/>
        <v>9.1452224373231014E-2</v>
      </c>
      <c r="AW15" s="56">
        <f t="shared" si="28"/>
        <v>33.380061896229321</v>
      </c>
      <c r="AX15" s="56">
        <f t="shared" si="29"/>
        <v>3.9385779827923018E-2</v>
      </c>
      <c r="AY15" s="55">
        <f t="shared" si="20"/>
        <v>407.40449962131839</v>
      </c>
      <c r="AZ15" s="56">
        <f t="shared" si="21"/>
        <v>6.8226673536583446E-2</v>
      </c>
      <c r="BA15" s="56">
        <f t="shared" si="22"/>
        <v>0.18900069777614234</v>
      </c>
    </row>
    <row r="16" spans="1:53" ht="16.2" thickBot="1" x14ac:dyDescent="0.35">
      <c r="A16" s="16">
        <v>23.733329999999999</v>
      </c>
      <c r="B16" s="16">
        <v>2.81E-3</v>
      </c>
      <c r="C16" s="16"/>
      <c r="D16" s="47">
        <f t="shared" si="6"/>
        <v>23.733329999999999</v>
      </c>
      <c r="E16" s="38">
        <f t="shared" si="7"/>
        <v>9.0186653999999997</v>
      </c>
      <c r="F16" s="38">
        <f t="shared" si="8"/>
        <v>5.6959991999999993</v>
      </c>
      <c r="G16" s="38">
        <f t="shared" si="9"/>
        <v>4.0346660999999999</v>
      </c>
      <c r="H16" s="5">
        <v>0.49439</v>
      </c>
      <c r="I16" s="5">
        <v>1.1900000000000001E-3</v>
      </c>
      <c r="J16" s="5">
        <f t="shared" si="10"/>
        <v>3.1792529272344779E-2</v>
      </c>
      <c r="K16" s="47">
        <f t="shared" si="0"/>
        <v>0.49439</v>
      </c>
      <c r="L16" s="38">
        <f t="shared" si="11"/>
        <v>0.18786820000000001</v>
      </c>
      <c r="M16" s="38">
        <f t="shared" si="12"/>
        <v>0.1186536</v>
      </c>
      <c r="N16" s="38">
        <f t="shared" si="13"/>
        <v>8.4046300000000004E-2</v>
      </c>
      <c r="O16" s="38">
        <f t="shared" si="14"/>
        <v>1.0150086043608458E-2</v>
      </c>
      <c r="P16" s="38">
        <f t="shared" si="1"/>
        <v>5.9016621642417463E-3</v>
      </c>
      <c r="Q16" s="38">
        <f t="shared" si="1"/>
        <v>3.9287537363775016E-3</v>
      </c>
      <c r="R16" s="38">
        <f t="shared" si="2"/>
        <v>1.2998186711827728</v>
      </c>
      <c r="S16" s="38">
        <f t="shared" si="3"/>
        <v>0.95682945129943353</v>
      </c>
      <c r="T16" s="38">
        <f t="shared" si="4"/>
        <v>0.76031400029371465</v>
      </c>
      <c r="U16" s="38">
        <f t="shared" si="15"/>
        <v>9.9472842873649978E-2</v>
      </c>
      <c r="V16" s="38">
        <f t="shared" si="5"/>
        <v>6.9295911350900782E-2</v>
      </c>
      <c r="W16" s="38">
        <f t="shared" si="5"/>
        <v>5.2831699998000324E-2</v>
      </c>
      <c r="AD16" s="197"/>
      <c r="AE16" s="89"/>
      <c r="AF16" s="54">
        <v>200</v>
      </c>
      <c r="AG16" s="54">
        <v>150</v>
      </c>
      <c r="AH16" s="54">
        <v>30</v>
      </c>
      <c r="AI16" s="54">
        <v>1.5900000000000001E-3</v>
      </c>
      <c r="AJ16" s="54">
        <f t="shared" si="32"/>
        <v>500</v>
      </c>
      <c r="AK16" s="54">
        <v>1</v>
      </c>
      <c r="AL16" s="54">
        <v>14</v>
      </c>
      <c r="AM16" s="54">
        <v>2</v>
      </c>
      <c r="AN16" s="54">
        <v>25</v>
      </c>
      <c r="AO16" s="54">
        <v>125</v>
      </c>
      <c r="AP16" s="54">
        <f t="shared" si="24"/>
        <v>20</v>
      </c>
      <c r="AQ16" s="56">
        <f t="shared" si="17"/>
        <v>12.521980673998822</v>
      </c>
      <c r="AR16" s="56">
        <f t="shared" si="18"/>
        <v>1.4780193260011778</v>
      </c>
      <c r="AS16" s="54">
        <f>AK31*10^6</f>
        <v>420000.00000000006</v>
      </c>
      <c r="AT16" s="57">
        <f t="shared" si="31"/>
        <v>235.5</v>
      </c>
      <c r="AU16" s="57">
        <f t="shared" si="26"/>
        <v>1783.4394904458602</v>
      </c>
      <c r="AV16" s="56">
        <f t="shared" si="27"/>
        <v>3.603245872394175E-2</v>
      </c>
      <c r="AW16" s="56">
        <f t="shared" si="28"/>
        <v>13.151847434238739</v>
      </c>
      <c r="AX16" s="56">
        <f t="shared" si="29"/>
        <v>1.5754311931169208E-2</v>
      </c>
      <c r="AY16" s="55">
        <f t="shared" si="20"/>
        <v>325.92359969705473</v>
      </c>
      <c r="AZ16" s="56">
        <f t="shared" si="21"/>
        <v>5.4581338829266766E-2</v>
      </c>
      <c r="BA16" s="56">
        <f t="shared" si="22"/>
        <v>0.22559162842402852</v>
      </c>
    </row>
    <row r="17" spans="1:53" ht="16.2" thickBot="1" x14ac:dyDescent="0.35">
      <c r="A17" s="16">
        <v>20.176130000000001</v>
      </c>
      <c r="B17" s="16">
        <v>3.1199999999999999E-3</v>
      </c>
      <c r="C17" s="51"/>
      <c r="D17" s="47">
        <f t="shared" si="6"/>
        <v>20.176130000000001</v>
      </c>
      <c r="E17" s="38">
        <f t="shared" si="7"/>
        <v>7.6669293999999999</v>
      </c>
      <c r="F17" s="38">
        <f t="shared" si="8"/>
        <v>4.8422711999999999</v>
      </c>
      <c r="G17" s="38">
        <f t="shared" si="9"/>
        <v>3.4299421000000003</v>
      </c>
      <c r="H17" s="5">
        <v>0.45591999999999999</v>
      </c>
      <c r="I17" s="5">
        <v>1.32E-3</v>
      </c>
      <c r="J17" s="5">
        <f t="shared" si="10"/>
        <v>2.8894252256233873E-2</v>
      </c>
      <c r="K17" s="47">
        <f t="shared" si="0"/>
        <v>0.45591999999999999</v>
      </c>
      <c r="L17" s="38">
        <f t="shared" si="11"/>
        <v>0.1732496</v>
      </c>
      <c r="M17" s="38">
        <f t="shared" si="12"/>
        <v>0.1094208</v>
      </c>
      <c r="N17" s="38">
        <f t="shared" si="13"/>
        <v>7.7506400000000003E-2</v>
      </c>
      <c r="O17" s="38">
        <f t="shared" si="14"/>
        <v>9.2247818364553646E-3</v>
      </c>
      <c r="P17" s="38">
        <f t="shared" si="1"/>
        <v>5.3636536383723744E-3</v>
      </c>
      <c r="Q17" s="38">
        <f t="shared" si="1"/>
        <v>3.5705998896495032E-3</v>
      </c>
      <c r="R17" s="38">
        <f t="shared" si="2"/>
        <v>1.1664574398816479</v>
      </c>
      <c r="S17" s="38">
        <f t="shared" si="3"/>
        <v>0.85865887058731105</v>
      </c>
      <c r="T17" s="38">
        <f t="shared" si="4"/>
        <v>0.6823058800053764</v>
      </c>
      <c r="U17" s="38">
        <f t="shared" si="15"/>
        <v>8.7544357381808949E-2</v>
      </c>
      <c r="V17" s="38">
        <f t="shared" si="5"/>
        <v>6.0986153136359134E-2</v>
      </c>
      <c r="W17" s="38">
        <f t="shared" si="5"/>
        <v>4.6496280714408256E-2</v>
      </c>
      <c r="AD17" s="195" t="s">
        <v>82</v>
      </c>
      <c r="AE17" s="87"/>
      <c r="AF17" s="54">
        <v>200</v>
      </c>
      <c r="AG17" s="54">
        <v>200</v>
      </c>
      <c r="AH17" s="54">
        <v>30</v>
      </c>
      <c r="AI17" s="54">
        <v>1.5900000000000001E-3</v>
      </c>
      <c r="AJ17" s="54">
        <f t="shared" si="32"/>
        <v>600</v>
      </c>
      <c r="AK17" s="54">
        <v>2</v>
      </c>
      <c r="AL17" s="54">
        <v>16</v>
      </c>
      <c r="AM17" s="54">
        <v>2</v>
      </c>
      <c r="AN17" s="54">
        <v>25</v>
      </c>
      <c r="AO17" s="54">
        <v>250</v>
      </c>
      <c r="AP17" s="54">
        <f t="shared" si="24"/>
        <v>20</v>
      </c>
      <c r="AQ17" s="56">
        <f t="shared" si="17"/>
        <v>14.310835055998654</v>
      </c>
      <c r="AR17" s="56">
        <f t="shared" si="18"/>
        <v>1.6891649440013463</v>
      </c>
      <c r="AS17" s="54">
        <f t="shared" si="25"/>
        <v>618181.81818181812</v>
      </c>
      <c r="AT17" s="57">
        <f t="shared" si="31"/>
        <v>552.64</v>
      </c>
      <c r="AU17" s="57">
        <f t="shared" si="26"/>
        <v>1118.5976733168395</v>
      </c>
      <c r="AV17" s="56">
        <f t="shared" si="27"/>
        <v>6.5655378907812936E-2</v>
      </c>
      <c r="AW17" s="56">
        <f t="shared" si="28"/>
        <v>23.964213301351723</v>
      </c>
      <c r="AX17" s="56">
        <f t="shared" si="29"/>
        <v>2.796059394842804E-2</v>
      </c>
      <c r="AY17" s="55">
        <f t="shared" si="20"/>
        <v>362.80920188911472</v>
      </c>
      <c r="AZ17" s="56">
        <f t="shared" si="21"/>
        <v>4.5568835757272809E-2</v>
      </c>
      <c r="BA17" s="56">
        <f t="shared" si="22"/>
        <v>0.2586676614924947</v>
      </c>
    </row>
    <row r="18" spans="1:53" ht="16.2" thickBot="1" x14ac:dyDescent="0.35">
      <c r="A18" s="16">
        <v>17.047260000000001</v>
      </c>
      <c r="B18" s="16">
        <v>3.4299999999999999E-3</v>
      </c>
      <c r="C18" s="16"/>
      <c r="D18" s="47">
        <f t="shared" si="6"/>
        <v>17.047260000000001</v>
      </c>
      <c r="E18" s="38">
        <f t="shared" si="7"/>
        <v>6.4779588000000006</v>
      </c>
      <c r="F18" s="38">
        <f t="shared" si="8"/>
        <v>4.0913424000000003</v>
      </c>
      <c r="G18" s="38">
        <f t="shared" si="9"/>
        <v>2.8980342000000006</v>
      </c>
      <c r="H18" s="5">
        <v>0.42341000000000001</v>
      </c>
      <c r="I18" s="5">
        <v>1.4499999999999999E-3</v>
      </c>
      <c r="J18" s="5">
        <f t="shared" si="10"/>
        <v>2.6478962889941244E-2</v>
      </c>
      <c r="K18" s="47">
        <f t="shared" si="0"/>
        <v>0.42341000000000001</v>
      </c>
      <c r="L18" s="38">
        <f t="shared" si="11"/>
        <v>0.16089580000000001</v>
      </c>
      <c r="M18" s="38">
        <f t="shared" si="12"/>
        <v>0.1016184</v>
      </c>
      <c r="N18" s="38">
        <f t="shared" si="13"/>
        <v>7.1979700000000008E-2</v>
      </c>
      <c r="O18" s="38">
        <f t="shared" si="14"/>
        <v>8.4536763142090479E-3</v>
      </c>
      <c r="P18" s="38">
        <f t="shared" si="1"/>
        <v>4.9153023371393528E-3</v>
      </c>
      <c r="Q18" s="38">
        <f t="shared" si="1"/>
        <v>3.272131119172998E-3</v>
      </c>
      <c r="R18" s="38">
        <f t="shared" si="2"/>
        <v>1.0425095508839597</v>
      </c>
      <c r="S18" s="38">
        <f t="shared" si="3"/>
        <v>0.76741768960668744</v>
      </c>
      <c r="T18" s="38">
        <f t="shared" si="4"/>
        <v>0.60980398616349141</v>
      </c>
      <c r="U18" s="38">
        <f t="shared" si="15"/>
        <v>7.667562243688078E-2</v>
      </c>
      <c r="V18" s="38">
        <f t="shared" si="5"/>
        <v>5.3414650488175668E-2</v>
      </c>
      <c r="W18" s="38">
        <f t="shared" si="5"/>
        <v>4.072371277144126E-2</v>
      </c>
      <c r="AD18" s="196"/>
      <c r="AE18" s="88"/>
      <c r="AF18" s="54">
        <v>200</v>
      </c>
      <c r="AG18" s="54">
        <v>200</v>
      </c>
      <c r="AH18" s="54">
        <v>30</v>
      </c>
      <c r="AI18" s="54">
        <v>1.5900000000000001E-3</v>
      </c>
      <c r="AJ18" s="54">
        <f t="shared" si="32"/>
        <v>600</v>
      </c>
      <c r="AK18" s="54">
        <v>2</v>
      </c>
      <c r="AL18" s="54">
        <v>16</v>
      </c>
      <c r="AM18" s="54">
        <v>2</v>
      </c>
      <c r="AN18" s="54">
        <v>25</v>
      </c>
      <c r="AO18" s="54">
        <v>250</v>
      </c>
      <c r="AP18" s="54">
        <f t="shared" si="24"/>
        <v>25</v>
      </c>
      <c r="AQ18" s="56">
        <f t="shared" si="17"/>
        <v>13.856406460551018</v>
      </c>
      <c r="AR18" s="56">
        <f t="shared" si="18"/>
        <v>2.1435935394489825</v>
      </c>
      <c r="AS18" s="54">
        <f>AK34*10^6</f>
        <v>409090.90909090906</v>
      </c>
      <c r="AT18" s="57">
        <f t="shared" si="31"/>
        <v>552.64</v>
      </c>
      <c r="AU18" s="57">
        <f t="shared" si="26"/>
        <v>740.24846028320258</v>
      </c>
      <c r="AV18" s="56">
        <f t="shared" si="27"/>
        <v>0.12590329343045356</v>
      </c>
      <c r="AW18" s="56">
        <f t="shared" si="28"/>
        <v>45.954702102115547</v>
      </c>
      <c r="AX18" s="56">
        <f>AO34/365</f>
        <v>4.2251564188735713E-2</v>
      </c>
      <c r="AY18" s="55">
        <f t="shared" si="20"/>
        <v>362.80920188911472</v>
      </c>
      <c r="AZ18" s="56">
        <f t="shared" si="21"/>
        <v>4.5568835757272809E-2</v>
      </c>
      <c r="BA18" s="56">
        <f t="shared" si="22"/>
        <v>0.2586676614924947</v>
      </c>
    </row>
    <row r="19" spans="1:53" ht="16.2" thickBot="1" x14ac:dyDescent="0.35">
      <c r="A19" s="16">
        <v>14.389950000000001</v>
      </c>
      <c r="B19" s="16">
        <v>3.7499999999999999E-3</v>
      </c>
      <c r="C19" s="16"/>
      <c r="D19" s="47">
        <f t="shared" si="6"/>
        <v>14.389950000000001</v>
      </c>
      <c r="E19" s="38">
        <f t="shared" si="7"/>
        <v>5.4681810000000004</v>
      </c>
      <c r="F19" s="38">
        <f t="shared" si="8"/>
        <v>3.4535879999999999</v>
      </c>
      <c r="G19" s="38">
        <f t="shared" si="9"/>
        <v>2.4462915000000005</v>
      </c>
      <c r="H19" s="5">
        <v>0.39556000000000002</v>
      </c>
      <c r="I19" s="5">
        <v>1.58E-3</v>
      </c>
      <c r="J19" s="5">
        <f t="shared" si="10"/>
        <v>2.4436187825496003E-2</v>
      </c>
      <c r="K19" s="47">
        <f t="shared" si="0"/>
        <v>0.39556000000000002</v>
      </c>
      <c r="L19" s="38">
        <f t="shared" si="11"/>
        <v>0.15031280000000002</v>
      </c>
      <c r="M19" s="38">
        <f t="shared" si="12"/>
        <v>9.4934400000000002E-2</v>
      </c>
      <c r="N19" s="38">
        <f t="shared" si="13"/>
        <v>6.7245200000000005E-2</v>
      </c>
      <c r="O19" s="38">
        <f t="shared" si="14"/>
        <v>7.8014997448571698E-3</v>
      </c>
      <c r="P19" s="38">
        <f t="shared" si="1"/>
        <v>4.5361010409914583E-3</v>
      </c>
      <c r="Q19" s="38">
        <f t="shared" si="1"/>
        <v>3.0196957090089134E-3</v>
      </c>
      <c r="R19" s="38">
        <f t="shared" si="2"/>
        <v>0.93114327086051074</v>
      </c>
      <c r="S19" s="38">
        <f t="shared" si="3"/>
        <v>0.68543814971353234</v>
      </c>
      <c r="T19" s="38">
        <f t="shared" si="4"/>
        <v>0.5446615599622967</v>
      </c>
      <c r="U19" s="38">
        <f t="shared" si="15"/>
        <v>6.7106152712155337E-2</v>
      </c>
      <c r="V19" s="38">
        <f t="shared" si="5"/>
        <v>4.6748256861907214E-2</v>
      </c>
      <c r="W19" s="38">
        <f t="shared" si="5"/>
        <v>3.5641206440755427E-2</v>
      </c>
      <c r="AD19" s="197"/>
      <c r="AE19" s="89"/>
      <c r="AF19" s="54">
        <v>200</v>
      </c>
      <c r="AG19" s="54">
        <v>200</v>
      </c>
      <c r="AH19" s="54">
        <v>30</v>
      </c>
      <c r="AI19" s="54">
        <v>1.5900000000000001E-3</v>
      </c>
      <c r="AJ19" s="54">
        <f t="shared" si="32"/>
        <v>600</v>
      </c>
      <c r="AK19" s="54">
        <v>2</v>
      </c>
      <c r="AL19" s="54">
        <v>16</v>
      </c>
      <c r="AM19" s="54">
        <v>2</v>
      </c>
      <c r="AN19" s="54">
        <v>25</v>
      </c>
      <c r="AO19" s="54">
        <v>250</v>
      </c>
      <c r="AP19" s="54">
        <f>AF34</f>
        <v>20</v>
      </c>
      <c r="AQ19" s="56">
        <f t="shared" si="17"/>
        <v>14.310835055998654</v>
      </c>
      <c r="AR19" s="56">
        <f t="shared" si="18"/>
        <v>1.6891649440013463</v>
      </c>
      <c r="AS19" s="54">
        <f>AK35*10^6</f>
        <v>409090.90909090906</v>
      </c>
      <c r="AT19" s="57">
        <f>(3.14*AL19*AO19*AM19*0.01)+(3.14*8*AK19*AJ19*0.01)</f>
        <v>552.64</v>
      </c>
      <c r="AU19" s="57">
        <f t="shared" si="26"/>
        <v>740.24846028320258</v>
      </c>
      <c r="AV19" s="56">
        <f t="shared" si="27"/>
        <v>9.921257257180624E-2</v>
      </c>
      <c r="AW19" s="56">
        <f t="shared" si="28"/>
        <v>36.212588988709278</v>
      </c>
      <c r="AX19" s="56">
        <f>AO35/365</f>
        <v>2.1125782094367856E-2</v>
      </c>
      <c r="AY19" s="55">
        <f t="shared" si="20"/>
        <v>181.40460094455736</v>
      </c>
      <c r="AZ19" s="56">
        <f t="shared" si="21"/>
        <v>2.2784417878636404E-2</v>
      </c>
      <c r="BA19" s="56">
        <f t="shared" si="22"/>
        <v>0.41101820505306935</v>
      </c>
    </row>
    <row r="20" spans="1:53" ht="16.2" thickBot="1" x14ac:dyDescent="0.35">
      <c r="A20" s="51">
        <v>12.174609999999999</v>
      </c>
      <c r="B20" s="51">
        <v>4.0600000000000002E-3</v>
      </c>
      <c r="C20" s="51"/>
      <c r="D20" s="47">
        <f t="shared" si="6"/>
        <v>12.174609999999999</v>
      </c>
      <c r="E20" s="38">
        <f t="shared" si="7"/>
        <v>4.6263518000000001</v>
      </c>
      <c r="F20" s="38">
        <f t="shared" si="8"/>
        <v>2.9219063999999997</v>
      </c>
      <c r="G20" s="38">
        <f t="shared" si="9"/>
        <v>2.0696837000000001</v>
      </c>
      <c r="H20" s="5">
        <v>0.37141000000000002</v>
      </c>
      <c r="I20" s="1">
        <v>1.7099999999999999E-3</v>
      </c>
      <c r="J20" s="5">
        <f t="shared" si="10"/>
        <v>2.268559108362608E-2</v>
      </c>
      <c r="K20" s="47">
        <f t="shared" si="0"/>
        <v>0.37141000000000002</v>
      </c>
      <c r="L20" s="38">
        <f t="shared" si="11"/>
        <v>0.14113580000000001</v>
      </c>
      <c r="M20" s="38">
        <f t="shared" si="12"/>
        <v>8.9138400000000007E-2</v>
      </c>
      <c r="N20" s="38">
        <f t="shared" si="13"/>
        <v>6.3139700000000007E-2</v>
      </c>
      <c r="O20" s="38">
        <f t="shared" si="14"/>
        <v>7.2426040557024007E-3</v>
      </c>
      <c r="P20" s="38">
        <f t="shared" si="1"/>
        <v>4.2111369443058426E-3</v>
      </c>
      <c r="Q20" s="38">
        <f t="shared" si="1"/>
        <v>2.8033661609067331E-3</v>
      </c>
      <c r="R20" s="38">
        <f t="shared" si="2"/>
        <v>0.83293994734836441</v>
      </c>
      <c r="S20" s="38">
        <f t="shared" si="3"/>
        <v>0.61314819555676914</v>
      </c>
      <c r="T20" s="38">
        <f t="shared" si="4"/>
        <v>0.48721865396548125</v>
      </c>
      <c r="U20" s="38">
        <f t="shared" si="15"/>
        <v>5.8836525148978649E-2</v>
      </c>
      <c r="V20" s="38">
        <f t="shared" si="5"/>
        <v>4.0987374173043635E-2</v>
      </c>
      <c r="W20" s="38">
        <f t="shared" si="5"/>
        <v>3.1249068145603947E-2</v>
      </c>
      <c r="AF20" s="54">
        <v>200</v>
      </c>
      <c r="AG20" s="54">
        <v>200</v>
      </c>
      <c r="AH20" s="54">
        <v>30</v>
      </c>
      <c r="AI20" s="54">
        <v>1.5900000000000001E-3</v>
      </c>
      <c r="AJ20" s="54">
        <f t="shared" si="32"/>
        <v>600</v>
      </c>
      <c r="AK20" s="54">
        <v>1</v>
      </c>
      <c r="AL20" s="54">
        <v>16</v>
      </c>
      <c r="AM20" s="54">
        <v>2</v>
      </c>
      <c r="AN20" s="54">
        <v>25</v>
      </c>
      <c r="AO20" s="54">
        <v>125</v>
      </c>
      <c r="AP20" s="54">
        <f>AF35</f>
        <v>20</v>
      </c>
      <c r="AQ20" s="56">
        <f t="shared" si="17"/>
        <v>14.310835055998654</v>
      </c>
      <c r="AR20" s="56">
        <f t="shared" si="18"/>
        <v>1.6891649440013463</v>
      </c>
      <c r="AS20" s="54">
        <f>AK36*10^6</f>
        <v>0</v>
      </c>
      <c r="AT20" s="57">
        <f t="shared" si="31"/>
        <v>276.32</v>
      </c>
      <c r="AU20" s="57">
        <f t="shared" si="26"/>
        <v>0</v>
      </c>
      <c r="AV20" s="56" t="e">
        <f t="shared" si="27"/>
        <v>#DIV/0!</v>
      </c>
      <c r="AW20" s="56" t="e">
        <f t="shared" si="28"/>
        <v>#DIV/0!</v>
      </c>
      <c r="AX20" s="56">
        <f>AO36/365</f>
        <v>0</v>
      </c>
      <c r="AY20" s="55">
        <f t="shared" si="20"/>
        <v>0</v>
      </c>
      <c r="AZ20" s="56">
        <f t="shared" si="21"/>
        <v>0</v>
      </c>
      <c r="BA20" s="56">
        <f t="shared" si="22"/>
        <v>1</v>
      </c>
    </row>
    <row r="21" spans="1:53" ht="16.2" thickBot="1" x14ac:dyDescent="0.35">
      <c r="A21" s="52">
        <v>10.34347</v>
      </c>
      <c r="B21" s="52">
        <v>4.3699999999999998E-3</v>
      </c>
      <c r="C21" s="52"/>
      <c r="D21" s="47">
        <f t="shared" si="6"/>
        <v>10.34347</v>
      </c>
      <c r="E21" s="38">
        <f t="shared" si="7"/>
        <v>3.9305186000000001</v>
      </c>
      <c r="F21" s="38">
        <f t="shared" si="8"/>
        <v>2.4824327999999998</v>
      </c>
      <c r="G21" s="38">
        <f t="shared" si="9"/>
        <v>1.7583899000000001</v>
      </c>
      <c r="H21" s="5">
        <v>0.35026000000000002</v>
      </c>
      <c r="I21" s="1">
        <v>1.8500000000000001E-3</v>
      </c>
      <c r="J21" s="5">
        <f t="shared" si="10"/>
        <v>2.1169163697769767E-2</v>
      </c>
      <c r="K21" s="47">
        <f t="shared" si="0"/>
        <v>0.35026000000000002</v>
      </c>
      <c r="L21" s="38">
        <f t="shared" si="11"/>
        <v>0.13309880000000002</v>
      </c>
      <c r="M21" s="38">
        <f t="shared" si="12"/>
        <v>8.4062399999999995E-2</v>
      </c>
      <c r="N21" s="38">
        <f t="shared" si="13"/>
        <v>5.9544200000000005E-2</v>
      </c>
      <c r="O21" s="38">
        <f t="shared" si="14"/>
        <v>6.7584692983361601E-3</v>
      </c>
      <c r="P21" s="38">
        <f t="shared" si="1"/>
        <v>3.9296418153318457E-3</v>
      </c>
      <c r="Q21" s="38">
        <f t="shared" si="1"/>
        <v>2.6159740315453697E-3</v>
      </c>
      <c r="R21" s="38">
        <f t="shared" si="2"/>
        <v>0.74717298077771732</v>
      </c>
      <c r="S21" s="38">
        <f t="shared" si="3"/>
        <v>0.55001295878660128</v>
      </c>
      <c r="T21" s="38">
        <f t="shared" si="4"/>
        <v>0.43705025210135945</v>
      </c>
      <c r="U21" s="38">
        <f t="shared" si="15"/>
        <v>5.1755895491328863E-2</v>
      </c>
      <c r="V21" s="38">
        <f t="shared" si="5"/>
        <v>3.6054784826137234E-2</v>
      </c>
      <c r="W21" s="38">
        <f t="shared" si="5"/>
        <v>2.7488426637196913E-2</v>
      </c>
    </row>
    <row r="22" spans="1:53" ht="72.599999999999994" thickBot="1" x14ac:dyDescent="0.35">
      <c r="A22" s="51">
        <v>8.8336000000000006</v>
      </c>
      <c r="B22" s="51">
        <v>4.6800000000000001E-3</v>
      </c>
      <c r="C22" s="51"/>
      <c r="D22" s="47">
        <f t="shared" si="6"/>
        <v>8.8336000000000006</v>
      </c>
      <c r="E22" s="38">
        <f t="shared" si="7"/>
        <v>3.3567680000000002</v>
      </c>
      <c r="F22" s="38">
        <f t="shared" si="8"/>
        <v>2.1200640000000002</v>
      </c>
      <c r="G22" s="38">
        <f t="shared" si="9"/>
        <v>1.5017120000000002</v>
      </c>
      <c r="H22" s="5">
        <v>0.33156000000000002</v>
      </c>
      <c r="I22" s="1">
        <v>1.98E-3</v>
      </c>
      <c r="J22" s="5">
        <f t="shared" si="10"/>
        <v>1.9842033322986022E-2</v>
      </c>
      <c r="K22" s="47">
        <f t="shared" si="0"/>
        <v>0.33156000000000002</v>
      </c>
      <c r="L22" s="38">
        <f t="shared" si="11"/>
        <v>0.12599280000000002</v>
      </c>
      <c r="M22" s="38">
        <f t="shared" si="12"/>
        <v>7.9574400000000003E-2</v>
      </c>
      <c r="N22" s="38">
        <f t="shared" si="13"/>
        <v>5.6365200000000011E-2</v>
      </c>
      <c r="O22" s="38">
        <f t="shared" si="14"/>
        <v>6.3347695234692702E-3</v>
      </c>
      <c r="P22" s="38">
        <f t="shared" si="1"/>
        <v>3.6832859795698186E-3</v>
      </c>
      <c r="Q22" s="38">
        <f t="shared" si="1"/>
        <v>2.451974232286643E-3</v>
      </c>
      <c r="R22" s="38">
        <f t="shared" si="2"/>
        <v>0.6725668727148747</v>
      </c>
      <c r="S22" s="38">
        <f t="shared" si="3"/>
        <v>0.49509351269463325</v>
      </c>
      <c r="T22" s="38">
        <f t="shared" si="4"/>
        <v>0.39341026621318265</v>
      </c>
      <c r="U22" s="38">
        <f t="shared" si="15"/>
        <v>4.5714157207811787E-2</v>
      </c>
      <c r="V22" s="38">
        <f t="shared" si="5"/>
        <v>3.184591988968688E-2</v>
      </c>
      <c r="W22" s="38">
        <f t="shared" si="5"/>
        <v>2.4279557811897057E-2</v>
      </c>
      <c r="AD22" s="87" t="s">
        <v>71</v>
      </c>
      <c r="AE22" s="87"/>
      <c r="AF22" s="87" t="s">
        <v>84</v>
      </c>
      <c r="AG22" s="87" t="s">
        <v>92</v>
      </c>
      <c r="AH22" s="87" t="s">
        <v>93</v>
      </c>
      <c r="AI22" s="87" t="s">
        <v>97</v>
      </c>
      <c r="AJ22" s="87" t="s">
        <v>99</v>
      </c>
      <c r="AK22" s="87" t="s">
        <v>98</v>
      </c>
      <c r="AL22" s="87" t="s">
        <v>85</v>
      </c>
      <c r="AM22" s="87" t="s">
        <v>88</v>
      </c>
      <c r="AN22" s="87" t="s">
        <v>100</v>
      </c>
      <c r="AO22" s="87" t="s">
        <v>83</v>
      </c>
      <c r="AP22" s="87" t="s">
        <v>86</v>
      </c>
      <c r="AQ22" s="91" t="s">
        <v>87</v>
      </c>
      <c r="AR22" s="91" t="s">
        <v>89</v>
      </c>
      <c r="AS22" s="91" t="s">
        <v>90</v>
      </c>
      <c r="AT22" s="92" t="s">
        <v>91</v>
      </c>
      <c r="AU22" s="93" t="s">
        <v>107</v>
      </c>
      <c r="AV22" s="94" t="s">
        <v>108</v>
      </c>
      <c r="AW22" s="95" t="s">
        <v>30</v>
      </c>
      <c r="AX22" s="95" t="s">
        <v>109</v>
      </c>
    </row>
    <row r="23" spans="1:53" ht="16.2" thickBot="1" x14ac:dyDescent="0.35">
      <c r="A23" s="51">
        <v>7.5871000000000004</v>
      </c>
      <c r="B23" s="51">
        <v>4.9899999999999996E-3</v>
      </c>
      <c r="C23" s="51"/>
      <c r="D23" s="47">
        <f t="shared" si="6"/>
        <v>7.5871000000000004</v>
      </c>
      <c r="E23" s="38">
        <f t="shared" si="7"/>
        <v>2.8830980000000004</v>
      </c>
      <c r="F23" s="38">
        <f t="shared" si="8"/>
        <v>1.8209040000000001</v>
      </c>
      <c r="G23" s="38">
        <f t="shared" si="9"/>
        <v>1.2898070000000001</v>
      </c>
      <c r="H23" s="5">
        <v>0.31491000000000002</v>
      </c>
      <c r="I23" s="1">
        <v>2.1099999999999999E-3</v>
      </c>
      <c r="J23" s="5">
        <f t="shared" si="10"/>
        <v>1.8671657543534888E-2</v>
      </c>
      <c r="K23" s="47">
        <f t="shared" si="0"/>
        <v>0.31491000000000002</v>
      </c>
      <c r="L23" s="38">
        <f t="shared" si="11"/>
        <v>0.11966580000000002</v>
      </c>
      <c r="M23" s="38">
        <f t="shared" si="12"/>
        <v>7.5578400000000004E-2</v>
      </c>
      <c r="N23" s="38">
        <f t="shared" si="13"/>
        <v>5.3534700000000005E-2</v>
      </c>
      <c r="O23" s="38">
        <f t="shared" si="14"/>
        <v>5.9611152362302293E-3</v>
      </c>
      <c r="P23" s="38">
        <f t="shared" ref="P23:Q33" si="33">0.073*M23^1.18</f>
        <v>3.4660285730777848E-3</v>
      </c>
      <c r="Q23" s="38">
        <f t="shared" si="33"/>
        <v>2.3073453423642517E-3</v>
      </c>
      <c r="R23" s="38">
        <f t="shared" si="2"/>
        <v>0.60770693337795489</v>
      </c>
      <c r="S23" s="38">
        <f t="shared" si="3"/>
        <v>0.44734846829502628</v>
      </c>
      <c r="T23" s="38">
        <f t="shared" si="4"/>
        <v>0.3554711897640131</v>
      </c>
      <c r="U23" s="38">
        <f t="shared" si="15"/>
        <v>4.0558511298735098E-2</v>
      </c>
      <c r="V23" s="38">
        <f t="shared" ref="V23:W33" si="34">0.073*S23^1.18</f>
        <v>2.8254334774080903E-2</v>
      </c>
      <c r="W23" s="38">
        <f t="shared" si="34"/>
        <v>2.1541307550866154E-2</v>
      </c>
      <c r="AD23" s="198" t="s">
        <v>70</v>
      </c>
      <c r="AE23" s="119" t="s">
        <v>131</v>
      </c>
      <c r="AF23" s="117">
        <v>5</v>
      </c>
      <c r="AG23" s="117">
        <f t="shared" ref="AG23:AG32" si="35">2*3.14*(AL8/2)*AO8*AM8</f>
        <v>152729.60000000001</v>
      </c>
      <c r="AH23" s="117">
        <f t="shared" ref="AH23:AH33" si="36">2*3.14*4*AJ8*AK8</f>
        <v>42201.600000000006</v>
      </c>
      <c r="AI23" s="117">
        <f>AG23+AH23</f>
        <v>194931.20000000001</v>
      </c>
      <c r="AJ23" s="125">
        <f>(AG23/AI23)</f>
        <v>0.78350515463917525</v>
      </c>
      <c r="AK23" s="125">
        <f t="shared" ref="AK23:AK35" si="37">AJ23*AQ23</f>
        <v>1.5670103092783505</v>
      </c>
      <c r="AL23" s="126">
        <f t="shared" ref="AL23:AL33" si="38">AO8*AM8*AN23</f>
        <v>4795.7094399999996</v>
      </c>
      <c r="AM23" s="126">
        <f>(AF23/100)*AL23</f>
        <v>239.785472</v>
      </c>
      <c r="AN23" s="125">
        <f t="shared" ref="AN23:AN33" si="39">0.00785*3.14*AL8*AL8/4</f>
        <v>1.5775359999999998</v>
      </c>
      <c r="AO23" s="125">
        <f>AP23/86400</f>
        <v>6.1196589413271312</v>
      </c>
      <c r="AP23" s="127">
        <f t="shared" ref="AP23:AP35" si="40">AM23*AS23*AT23/(AK23*AR23)</f>
        <v>528738.53253066412</v>
      </c>
      <c r="AQ23" s="117">
        <v>2</v>
      </c>
      <c r="AR23" s="126">
        <v>55.847000000000001</v>
      </c>
      <c r="AS23" s="117">
        <v>2</v>
      </c>
      <c r="AT23" s="128">
        <v>96485</v>
      </c>
      <c r="AU23" s="129">
        <v>0.85621599999999998</v>
      </c>
      <c r="AV23" s="130">
        <v>-1.387E-2</v>
      </c>
      <c r="AW23" s="131">
        <f>AU23+AV23*AF23</f>
        <v>0.78686599999999995</v>
      </c>
      <c r="AX23" s="132">
        <f>AW23*(0.55+0.24*(AN8/AL8))*(AH8^0.5)+0.191*((3.14*8*8/4)*467.34)/(100*AL8)</f>
        <v>7.4579869506084631</v>
      </c>
    </row>
    <row r="24" spans="1:53" ht="16.2" thickBot="1" x14ac:dyDescent="0.35">
      <c r="A24" s="51">
        <v>6.5545099999999996</v>
      </c>
      <c r="B24" s="51">
        <v>5.3099999999999996E-3</v>
      </c>
      <c r="C24" s="51"/>
      <c r="D24" s="47">
        <f t="shared" si="6"/>
        <v>6.5545099999999996</v>
      </c>
      <c r="E24" s="38">
        <f t="shared" si="7"/>
        <v>2.4907138</v>
      </c>
      <c r="F24" s="38">
        <f t="shared" si="8"/>
        <v>1.5730823999999999</v>
      </c>
      <c r="G24" s="38">
        <f t="shared" si="9"/>
        <v>1.1142666999999999</v>
      </c>
      <c r="H24" s="5">
        <v>0.29998000000000002</v>
      </c>
      <c r="I24" s="1">
        <v>2.2399999999999998E-3</v>
      </c>
      <c r="J24" s="5">
        <f t="shared" si="10"/>
        <v>1.7631602046447346E-2</v>
      </c>
      <c r="K24" s="47">
        <f t="shared" si="0"/>
        <v>0.29998000000000002</v>
      </c>
      <c r="L24" s="38">
        <f t="shared" si="11"/>
        <v>0.11399240000000001</v>
      </c>
      <c r="M24" s="38">
        <f t="shared" si="12"/>
        <v>7.1995200000000009E-2</v>
      </c>
      <c r="N24" s="38">
        <f t="shared" si="13"/>
        <v>5.099660000000001E-2</v>
      </c>
      <c r="O24" s="38">
        <f t="shared" si="14"/>
        <v>5.6290670152429993E-3</v>
      </c>
      <c r="P24" s="38">
        <f t="shared" si="33"/>
        <v>3.2729625819044295E-3</v>
      </c>
      <c r="Q24" s="38">
        <f t="shared" si="33"/>
        <v>2.1788207482616668E-3</v>
      </c>
      <c r="R24" s="38">
        <f t="shared" si="2"/>
        <v>0.55123545009709496</v>
      </c>
      <c r="S24" s="38">
        <f t="shared" si="3"/>
        <v>0.40577837889746265</v>
      </c>
      <c r="T24" s="38">
        <f t="shared" si="4"/>
        <v>0.32243884432407538</v>
      </c>
      <c r="U24" s="38">
        <f t="shared" si="15"/>
        <v>3.614936597581847E-2</v>
      </c>
      <c r="V24" s="38">
        <f t="shared" si="34"/>
        <v>2.5182785448621701E-2</v>
      </c>
      <c r="W24" s="38">
        <f t="shared" si="34"/>
        <v>1.9199536307394207E-2</v>
      </c>
      <c r="AD24" s="199"/>
      <c r="AE24" s="124" t="s">
        <v>132</v>
      </c>
      <c r="AF24" s="120">
        <v>10</v>
      </c>
      <c r="AG24" s="120">
        <f t="shared" si="35"/>
        <v>152729.60000000001</v>
      </c>
      <c r="AH24" s="120">
        <f t="shared" si="36"/>
        <v>42201.600000000006</v>
      </c>
      <c r="AI24" s="120">
        <f t="shared" ref="AI24:AI35" si="41">AG24+AH24</f>
        <v>194931.20000000001</v>
      </c>
      <c r="AJ24" s="121">
        <f t="shared" ref="AJ24:AJ35" si="42">(AG24/AI24)</f>
        <v>0.78350515463917525</v>
      </c>
      <c r="AK24" s="121">
        <f t="shared" si="37"/>
        <v>1.5670103092783505</v>
      </c>
      <c r="AL24" s="123">
        <f t="shared" si="38"/>
        <v>4795.7094399999996</v>
      </c>
      <c r="AM24" s="123">
        <f t="shared" ref="AM24:AM35" si="43">(AF24/100)*AL24</f>
        <v>479.570944</v>
      </c>
      <c r="AN24" s="121">
        <f t="shared" si="39"/>
        <v>1.5775359999999998</v>
      </c>
      <c r="AO24" s="121">
        <f t="shared" ref="AO24:AO35" si="44">AP24/86400</f>
        <v>12.239317882654262</v>
      </c>
      <c r="AP24" s="122">
        <f t="shared" si="40"/>
        <v>1057477.0650613282</v>
      </c>
      <c r="AQ24" s="120">
        <v>2</v>
      </c>
      <c r="AR24" s="123">
        <v>55.847000000000001</v>
      </c>
      <c r="AS24" s="120">
        <v>2</v>
      </c>
      <c r="AT24" s="133">
        <v>96485</v>
      </c>
      <c r="AU24" s="134">
        <v>0.85621599999999998</v>
      </c>
      <c r="AV24" s="135">
        <v>-1.387E-2</v>
      </c>
      <c r="AW24" s="136">
        <f t="shared" ref="AW24:AW35" si="45">AU24+AV24*AF24</f>
        <v>0.71751600000000004</v>
      </c>
      <c r="AX24" s="137">
        <f t="shared" ref="AX24:AX33" si="46">AW24*(0.55+0.24*(AN9/AL9))*(AH9^0.5)+0.191*((3.14*8*8/4)*467.34)/(100*AL9)</f>
        <v>7.0477068176505053</v>
      </c>
    </row>
    <row r="25" spans="1:53" ht="16.2" thickBot="1" x14ac:dyDescent="0.35">
      <c r="A25" s="51">
        <v>5.6950900000000004</v>
      </c>
      <c r="B25" s="51">
        <v>5.62E-3</v>
      </c>
      <c r="C25" s="51"/>
      <c r="D25" s="47">
        <f t="shared" si="6"/>
        <v>5.6950900000000004</v>
      </c>
      <c r="E25" s="38">
        <f t="shared" si="7"/>
        <v>2.1641342000000003</v>
      </c>
      <c r="F25" s="38">
        <f t="shared" si="8"/>
        <v>1.3668216</v>
      </c>
      <c r="G25" s="38">
        <f t="shared" si="9"/>
        <v>0.96816530000000012</v>
      </c>
      <c r="H25" s="5">
        <v>0.28649999999999998</v>
      </c>
      <c r="I25" s="1">
        <v>2.3700000000000001E-3</v>
      </c>
      <c r="J25" s="5">
        <f t="shared" si="10"/>
        <v>1.6700517126669687E-2</v>
      </c>
      <c r="K25" s="47">
        <f t="shared" si="0"/>
        <v>0.28649999999999998</v>
      </c>
      <c r="L25" s="38">
        <f t="shared" si="11"/>
        <v>0.10886999999999999</v>
      </c>
      <c r="M25" s="38">
        <f t="shared" si="12"/>
        <v>6.8759999999999988E-2</v>
      </c>
      <c r="N25" s="38">
        <f t="shared" si="13"/>
        <v>4.8704999999999998E-2</v>
      </c>
      <c r="O25" s="38">
        <f t="shared" si="14"/>
        <v>5.3318087515580714E-3</v>
      </c>
      <c r="P25" s="38">
        <f t="shared" si="33"/>
        <v>3.1001248502575862E-3</v>
      </c>
      <c r="Q25" s="38">
        <f t="shared" si="33"/>
        <v>2.0637621655951043E-3</v>
      </c>
      <c r="R25" s="38">
        <f t="shared" si="2"/>
        <v>0.50193103204496836</v>
      </c>
      <c r="S25" s="38">
        <f t="shared" si="3"/>
        <v>0.36948414777326566</v>
      </c>
      <c r="T25" s="38">
        <f t="shared" si="4"/>
        <v>0.29359879135941469</v>
      </c>
      <c r="U25" s="38">
        <f t="shared" si="15"/>
        <v>3.2365538368442193E-2</v>
      </c>
      <c r="V25" s="38">
        <f t="shared" si="34"/>
        <v>2.2546852113722565E-2</v>
      </c>
      <c r="W25" s="38">
        <f t="shared" si="34"/>
        <v>1.7189881820581412E-2</v>
      </c>
      <c r="AD25" s="200"/>
      <c r="AE25" s="124" t="s">
        <v>133</v>
      </c>
      <c r="AF25" s="113">
        <v>15</v>
      </c>
      <c r="AG25" s="113">
        <f t="shared" si="35"/>
        <v>152729.60000000001</v>
      </c>
      <c r="AH25" s="113">
        <f t="shared" si="36"/>
        <v>42201.600000000006</v>
      </c>
      <c r="AI25" s="113">
        <f t="shared" si="41"/>
        <v>194931.20000000001</v>
      </c>
      <c r="AJ25" s="138">
        <f t="shared" si="42"/>
        <v>0.78350515463917525</v>
      </c>
      <c r="AK25" s="138">
        <f t="shared" si="37"/>
        <v>1.5670103092783505</v>
      </c>
      <c r="AL25" s="139">
        <f t="shared" si="38"/>
        <v>4795.7094399999996</v>
      </c>
      <c r="AM25" s="139">
        <f t="shared" si="43"/>
        <v>719.35641599999997</v>
      </c>
      <c r="AN25" s="138">
        <f t="shared" si="39"/>
        <v>1.5775359999999998</v>
      </c>
      <c r="AO25" s="138">
        <f t="shared" si="44"/>
        <v>18.358976823981394</v>
      </c>
      <c r="AP25" s="140">
        <f t="shared" si="40"/>
        <v>1586215.5975919925</v>
      </c>
      <c r="AQ25" s="113">
        <v>2</v>
      </c>
      <c r="AR25" s="139">
        <v>55.847000000000001</v>
      </c>
      <c r="AS25" s="113">
        <v>2</v>
      </c>
      <c r="AT25" s="141">
        <v>96485</v>
      </c>
      <c r="AU25" s="142">
        <v>0.85621599999999998</v>
      </c>
      <c r="AV25" s="143">
        <v>-1.387E-2</v>
      </c>
      <c r="AW25" s="144">
        <f t="shared" si="45"/>
        <v>0.64816600000000002</v>
      </c>
      <c r="AX25" s="145">
        <f t="shared" si="46"/>
        <v>6.6374266846925458</v>
      </c>
    </row>
    <row r="26" spans="1:53" ht="16.2" thickBot="1" x14ac:dyDescent="0.35">
      <c r="A26" s="51">
        <v>4.9759900000000004</v>
      </c>
      <c r="B26" s="51">
        <v>5.9300000000000004E-3</v>
      </c>
      <c r="C26" s="51"/>
      <c r="D26" s="47">
        <f t="shared" si="6"/>
        <v>4.9759900000000004</v>
      </c>
      <c r="E26" s="38">
        <f t="shared" si="7"/>
        <v>1.8908762000000001</v>
      </c>
      <c r="F26" s="38">
        <f t="shared" si="8"/>
        <v>1.1942376000000001</v>
      </c>
      <c r="G26" s="38">
        <f t="shared" si="9"/>
        <v>0.84591830000000012</v>
      </c>
      <c r="H26" s="5">
        <v>0.27428000000000002</v>
      </c>
      <c r="I26" s="1">
        <v>2.5100000000000001E-3</v>
      </c>
      <c r="J26" s="5">
        <f t="shared" si="10"/>
        <v>1.5863241877286563E-2</v>
      </c>
      <c r="K26" s="47">
        <f t="shared" si="0"/>
        <v>0.27428000000000002</v>
      </c>
      <c r="L26" s="38">
        <f t="shared" si="11"/>
        <v>0.10422640000000001</v>
      </c>
      <c r="M26" s="38">
        <f t="shared" si="12"/>
        <v>6.5827200000000002E-2</v>
      </c>
      <c r="N26" s="38">
        <f t="shared" si="13"/>
        <v>4.6627600000000005E-2</v>
      </c>
      <c r="O26" s="38">
        <f t="shared" si="14"/>
        <v>5.0645001725324029E-3</v>
      </c>
      <c r="P26" s="38">
        <f t="shared" si="33"/>
        <v>2.944701051854774E-3</v>
      </c>
      <c r="Q26" s="38">
        <f t="shared" si="33"/>
        <v>1.9602960891401001E-3</v>
      </c>
      <c r="R26" s="38">
        <f t="shared" si="2"/>
        <v>0.4587365228747019</v>
      </c>
      <c r="S26" s="38">
        <f t="shared" si="3"/>
        <v>0.3376875753552635</v>
      </c>
      <c r="T26" s="38">
        <f t="shared" si="4"/>
        <v>0.26833265940880596</v>
      </c>
      <c r="U26" s="38">
        <f t="shared" si="15"/>
        <v>2.9104998137703363E-2</v>
      </c>
      <c r="V26" s="38">
        <f t="shared" si="34"/>
        <v>2.0275457225850366E-2</v>
      </c>
      <c r="W26" s="38">
        <f t="shared" si="34"/>
        <v>1.5458154061271176E-2</v>
      </c>
      <c r="AD26" s="186" t="s">
        <v>72</v>
      </c>
      <c r="AE26" s="115" t="s">
        <v>139</v>
      </c>
      <c r="AF26" s="96">
        <v>5</v>
      </c>
      <c r="AG26" s="96">
        <f t="shared" si="35"/>
        <v>125286</v>
      </c>
      <c r="AH26" s="96">
        <f t="shared" si="36"/>
        <v>25120</v>
      </c>
      <c r="AI26" s="96">
        <f t="shared" si="41"/>
        <v>150406</v>
      </c>
      <c r="AJ26" s="97">
        <f t="shared" si="42"/>
        <v>0.83298538622129437</v>
      </c>
      <c r="AK26" s="97">
        <f t="shared" si="37"/>
        <v>0.83298538622129437</v>
      </c>
      <c r="AL26" s="98">
        <f t="shared" si="38"/>
        <v>3442.2328499999999</v>
      </c>
      <c r="AM26" s="98">
        <f t="shared" si="43"/>
        <v>172.11164250000002</v>
      </c>
      <c r="AN26" s="97">
        <f t="shared" si="39"/>
        <v>1.2078009999999999</v>
      </c>
      <c r="AO26" s="97">
        <f t="shared" si="44"/>
        <v>8.2632153794579057</v>
      </c>
      <c r="AP26" s="99">
        <f t="shared" si="40"/>
        <v>713941.8087851631</v>
      </c>
      <c r="AQ26" s="96">
        <v>1</v>
      </c>
      <c r="AR26" s="98">
        <v>55.847000000000001</v>
      </c>
      <c r="AS26" s="96">
        <v>2</v>
      </c>
      <c r="AT26" s="100">
        <v>96485</v>
      </c>
      <c r="AU26" s="101">
        <v>0.92265839999999999</v>
      </c>
      <c r="AV26" s="102">
        <v>-1.4E-2</v>
      </c>
      <c r="AW26" s="103">
        <f t="shared" si="45"/>
        <v>0.85265839999999993</v>
      </c>
      <c r="AX26" s="104">
        <f t="shared" si="46"/>
        <v>7.3751642182857147</v>
      </c>
    </row>
    <row r="27" spans="1:53" ht="16.2" thickBot="1" x14ac:dyDescent="0.35">
      <c r="A27" s="1">
        <v>4.3708799999999997</v>
      </c>
      <c r="B27" s="1">
        <v>6.2399999999999999E-3</v>
      </c>
      <c r="D27" s="47">
        <f t="shared" si="6"/>
        <v>4.3708799999999997</v>
      </c>
      <c r="E27" s="38">
        <f t="shared" si="7"/>
        <v>1.6609343999999999</v>
      </c>
      <c r="F27" s="38">
        <f t="shared" si="8"/>
        <v>1.0490111999999998</v>
      </c>
      <c r="G27" s="38">
        <f t="shared" si="9"/>
        <v>0.74304959999999998</v>
      </c>
      <c r="K27" s="47"/>
      <c r="L27" s="38">
        <f t="shared" si="11"/>
        <v>0</v>
      </c>
      <c r="M27" s="38">
        <f t="shared" si="12"/>
        <v>0</v>
      </c>
      <c r="N27" s="38">
        <f t="shared" si="13"/>
        <v>0</v>
      </c>
      <c r="O27" s="38">
        <f t="shared" si="14"/>
        <v>0</v>
      </c>
      <c r="P27" s="38">
        <f t="shared" si="33"/>
        <v>0</v>
      </c>
      <c r="Q27" s="38">
        <f t="shared" si="33"/>
        <v>0</v>
      </c>
      <c r="R27" s="38">
        <f t="shared" si="2"/>
        <v>0.42074882132623681</v>
      </c>
      <c r="S27" s="38">
        <f t="shared" si="3"/>
        <v>0.30972386592826329</v>
      </c>
      <c r="T27" s="38">
        <f t="shared" si="4"/>
        <v>0.24611218976437818</v>
      </c>
      <c r="U27" s="38">
        <f t="shared" si="15"/>
        <v>2.6282694777478702E-2</v>
      </c>
      <c r="V27" s="38">
        <f t="shared" si="34"/>
        <v>1.8309351927101685E-2</v>
      </c>
      <c r="W27" s="38">
        <f t="shared" si="34"/>
        <v>1.3959181275099451E-2</v>
      </c>
      <c r="AD27" s="187"/>
      <c r="AE27" s="116" t="s">
        <v>140</v>
      </c>
      <c r="AF27" s="54">
        <v>10</v>
      </c>
      <c r="AG27" s="54">
        <f t="shared" si="35"/>
        <v>125286</v>
      </c>
      <c r="AH27" s="54">
        <f t="shared" si="36"/>
        <v>25120</v>
      </c>
      <c r="AI27" s="54">
        <f t="shared" si="41"/>
        <v>150406</v>
      </c>
      <c r="AJ27" s="56">
        <f t="shared" si="42"/>
        <v>0.83298538622129437</v>
      </c>
      <c r="AK27" s="56">
        <f t="shared" si="37"/>
        <v>0.83298538622129437</v>
      </c>
      <c r="AL27" s="55">
        <f t="shared" si="38"/>
        <v>3442.2328499999999</v>
      </c>
      <c r="AM27" s="55">
        <f t="shared" si="43"/>
        <v>344.22328500000003</v>
      </c>
      <c r="AN27" s="56">
        <f t="shared" si="39"/>
        <v>1.2078009999999999</v>
      </c>
      <c r="AO27" s="56">
        <f t="shared" si="44"/>
        <v>16.526430758915811</v>
      </c>
      <c r="AP27" s="57">
        <f t="shared" si="40"/>
        <v>1427883.6175703262</v>
      </c>
      <c r="AQ27" s="54">
        <v>1</v>
      </c>
      <c r="AR27" s="55">
        <v>55.847000000000001</v>
      </c>
      <c r="AS27" s="54">
        <v>2</v>
      </c>
      <c r="AT27" s="58">
        <v>96485</v>
      </c>
      <c r="AU27" s="59">
        <v>0.92265839999999999</v>
      </c>
      <c r="AV27" s="61">
        <v>-1.4E-2</v>
      </c>
      <c r="AW27" s="64">
        <f t="shared" si="45"/>
        <v>0.78265839999999998</v>
      </c>
      <c r="AX27" s="105">
        <f t="shared" si="46"/>
        <v>7.0326642182857153</v>
      </c>
    </row>
    <row r="28" spans="1:53" ht="16.2" thickBot="1" x14ac:dyDescent="0.35">
      <c r="A28" s="1">
        <v>3.8587799999999999</v>
      </c>
      <c r="B28" s="1">
        <v>6.5599999999999999E-3</v>
      </c>
      <c r="D28" s="47">
        <f t="shared" si="6"/>
        <v>3.8587799999999999</v>
      </c>
      <c r="E28" s="38">
        <f t="shared" si="7"/>
        <v>1.4663363999999999</v>
      </c>
      <c r="F28" s="38">
        <f t="shared" si="8"/>
        <v>0.92610719999999991</v>
      </c>
      <c r="G28" s="38">
        <f t="shared" si="9"/>
        <v>0.65599260000000004</v>
      </c>
      <c r="K28" s="47"/>
      <c r="L28" s="38">
        <f t="shared" si="11"/>
        <v>0</v>
      </c>
      <c r="M28" s="38">
        <f t="shared" si="12"/>
        <v>0</v>
      </c>
      <c r="N28" s="38">
        <f t="shared" si="13"/>
        <v>0</v>
      </c>
      <c r="O28" s="38">
        <f t="shared" si="14"/>
        <v>0</v>
      </c>
      <c r="P28" s="38">
        <f t="shared" si="33"/>
        <v>0</v>
      </c>
      <c r="Q28" s="38">
        <f t="shared" si="33"/>
        <v>0</v>
      </c>
      <c r="R28" s="38">
        <f t="shared" si="2"/>
        <v>0.38720741468288528</v>
      </c>
      <c r="S28" s="38">
        <f t="shared" si="3"/>
        <v>0.28503318681594852</v>
      </c>
      <c r="T28" s="38">
        <f t="shared" si="4"/>
        <v>0.22649252924874702</v>
      </c>
      <c r="U28" s="38">
        <f t="shared" si="15"/>
        <v>2.3828482468052758E-2</v>
      </c>
      <c r="V28" s="38">
        <f t="shared" si="34"/>
        <v>1.6599670432964758E-2</v>
      </c>
      <c r="W28" s="38">
        <f t="shared" si="34"/>
        <v>1.2655707837352374E-2</v>
      </c>
      <c r="AD28" s="188"/>
      <c r="AE28" s="116" t="s">
        <v>141</v>
      </c>
      <c r="AF28" s="106">
        <v>15</v>
      </c>
      <c r="AG28" s="106">
        <f t="shared" si="35"/>
        <v>125286</v>
      </c>
      <c r="AH28" s="106">
        <f t="shared" si="36"/>
        <v>25120</v>
      </c>
      <c r="AI28" s="106">
        <f t="shared" si="41"/>
        <v>150406</v>
      </c>
      <c r="AJ28" s="107">
        <f t="shared" si="42"/>
        <v>0.83298538622129437</v>
      </c>
      <c r="AK28" s="107">
        <f t="shared" si="37"/>
        <v>0.83298538622129437</v>
      </c>
      <c r="AL28" s="108">
        <f t="shared" si="38"/>
        <v>3442.2328499999999</v>
      </c>
      <c r="AM28" s="108">
        <f t="shared" si="43"/>
        <v>516.33492749999994</v>
      </c>
      <c r="AN28" s="107">
        <f t="shared" si="39"/>
        <v>1.2078009999999999</v>
      </c>
      <c r="AO28" s="107">
        <f t="shared" si="44"/>
        <v>24.789646138373712</v>
      </c>
      <c r="AP28" s="109">
        <f t="shared" si="40"/>
        <v>2141825.4263554886</v>
      </c>
      <c r="AQ28" s="106">
        <v>1</v>
      </c>
      <c r="AR28" s="108">
        <v>55.847000000000001</v>
      </c>
      <c r="AS28" s="106">
        <v>2</v>
      </c>
      <c r="AT28" s="110">
        <v>96485</v>
      </c>
      <c r="AU28" s="60">
        <v>0.92265839999999999</v>
      </c>
      <c r="AV28" s="62">
        <v>-1.4E-2</v>
      </c>
      <c r="AW28" s="111">
        <f t="shared" si="45"/>
        <v>0.71265840000000003</v>
      </c>
      <c r="AX28" s="112">
        <f t="shared" si="46"/>
        <v>6.6901642182857159</v>
      </c>
    </row>
    <row r="29" spans="1:53" ht="16.2" thickBot="1" x14ac:dyDescent="0.35">
      <c r="A29" s="1">
        <v>3.42293</v>
      </c>
      <c r="B29" s="1">
        <v>6.8700000000000002E-3</v>
      </c>
      <c r="D29" s="47">
        <f t="shared" si="6"/>
        <v>3.42293</v>
      </c>
      <c r="E29" s="38">
        <f t="shared" si="7"/>
        <v>1.3007134</v>
      </c>
      <c r="F29" s="38">
        <f t="shared" si="8"/>
        <v>0.82150319999999999</v>
      </c>
      <c r="G29" s="38">
        <f t="shared" si="9"/>
        <v>0.58189810000000008</v>
      </c>
      <c r="K29" s="47"/>
      <c r="L29" s="38">
        <f t="shared" si="11"/>
        <v>0</v>
      </c>
      <c r="M29" s="38">
        <f t="shared" si="12"/>
        <v>0</v>
      </c>
      <c r="N29" s="38">
        <f t="shared" si="13"/>
        <v>0</v>
      </c>
      <c r="O29" s="38">
        <f t="shared" si="14"/>
        <v>0</v>
      </c>
      <c r="P29" s="38">
        <f t="shared" si="33"/>
        <v>0</v>
      </c>
      <c r="Q29" s="38">
        <f t="shared" si="33"/>
        <v>0</v>
      </c>
      <c r="R29" s="38">
        <f t="shared" si="2"/>
        <v>0.35747224762836011</v>
      </c>
      <c r="S29" s="38">
        <f t="shared" si="3"/>
        <v>0.2631443770859046</v>
      </c>
      <c r="T29" s="38">
        <f t="shared" si="4"/>
        <v>0.20909928485716153</v>
      </c>
      <c r="U29" s="38">
        <f t="shared" si="15"/>
        <v>2.168446994247995E-2</v>
      </c>
      <c r="V29" s="38">
        <f t="shared" si="34"/>
        <v>1.5106083865864942E-2</v>
      </c>
      <c r="W29" s="38">
        <f t="shared" si="34"/>
        <v>1.1516986722415556E-2</v>
      </c>
      <c r="AD29" s="186" t="s">
        <v>81</v>
      </c>
      <c r="AE29" s="118" t="s">
        <v>134</v>
      </c>
      <c r="AF29" s="96">
        <v>20</v>
      </c>
      <c r="AG29" s="117">
        <f t="shared" si="35"/>
        <v>21980</v>
      </c>
      <c r="AH29" s="96">
        <f t="shared" si="36"/>
        <v>25120</v>
      </c>
      <c r="AI29" s="96">
        <f t="shared" si="41"/>
        <v>47100</v>
      </c>
      <c r="AJ29" s="97">
        <f t="shared" si="42"/>
        <v>0.46666666666666667</v>
      </c>
      <c r="AK29" s="97">
        <f t="shared" si="37"/>
        <v>0.42000000000000004</v>
      </c>
      <c r="AL29" s="98">
        <f t="shared" si="38"/>
        <v>603.90049999999997</v>
      </c>
      <c r="AM29" s="98">
        <f t="shared" si="43"/>
        <v>120.7801</v>
      </c>
      <c r="AN29" s="97">
        <f t="shared" si="39"/>
        <v>1.2078009999999999</v>
      </c>
      <c r="AO29" s="97">
        <f t="shared" si="44"/>
        <v>11.500647709753521</v>
      </c>
      <c r="AP29" s="99">
        <f t="shared" si="40"/>
        <v>993655.96212270414</v>
      </c>
      <c r="AQ29" s="96">
        <v>0.9</v>
      </c>
      <c r="AR29" s="98">
        <v>55.847000000000001</v>
      </c>
      <c r="AS29" s="96">
        <v>2</v>
      </c>
      <c r="AT29" s="100">
        <v>96485</v>
      </c>
      <c r="AU29" s="101">
        <v>0.53548309999999999</v>
      </c>
      <c r="AV29" s="102">
        <v>-1.0123149999999999E-2</v>
      </c>
      <c r="AW29" s="103">
        <f t="shared" si="45"/>
        <v>0.33302010000000004</v>
      </c>
      <c r="AX29" s="104">
        <f t="shared" si="46"/>
        <v>4.9881684082535571</v>
      </c>
    </row>
    <row r="30" spans="1:53" ht="16.2" thickBot="1" x14ac:dyDescent="0.35">
      <c r="A30" s="1">
        <v>3.04996</v>
      </c>
      <c r="B30" s="1">
        <v>7.1799999999999998E-3</v>
      </c>
      <c r="D30" s="47">
        <f t="shared" si="6"/>
        <v>3.04996</v>
      </c>
      <c r="E30" s="38">
        <f t="shared" si="7"/>
        <v>1.1589848</v>
      </c>
      <c r="F30" s="38">
        <f t="shared" si="8"/>
        <v>0.73199039999999993</v>
      </c>
      <c r="G30" s="38">
        <f t="shared" si="9"/>
        <v>0.51849319999999999</v>
      </c>
      <c r="K30" s="47"/>
      <c r="L30" s="38">
        <f t="shared" si="11"/>
        <v>0</v>
      </c>
      <c r="M30" s="38">
        <f t="shared" si="12"/>
        <v>0</v>
      </c>
      <c r="N30" s="38">
        <f t="shared" si="13"/>
        <v>0</v>
      </c>
      <c r="O30" s="38">
        <f t="shared" si="14"/>
        <v>0</v>
      </c>
      <c r="P30" s="38">
        <f t="shared" si="33"/>
        <v>0</v>
      </c>
      <c r="Q30" s="38">
        <f t="shared" si="33"/>
        <v>0</v>
      </c>
      <c r="R30" s="38">
        <f t="shared" si="2"/>
        <v>0.33100895884283127</v>
      </c>
      <c r="S30" s="38">
        <f t="shared" si="3"/>
        <v>0.24366407983398464</v>
      </c>
      <c r="T30" s="38">
        <f t="shared" si="4"/>
        <v>0.193619888073959</v>
      </c>
      <c r="U30" s="38">
        <f t="shared" si="15"/>
        <v>1.9803126560509188E-2</v>
      </c>
      <c r="V30" s="38">
        <f t="shared" si="34"/>
        <v>1.379548088668555E-2</v>
      </c>
      <c r="W30" s="38">
        <f t="shared" si="34"/>
        <v>1.0517773607779305E-2</v>
      </c>
      <c r="AD30" s="187"/>
      <c r="AE30" s="114"/>
      <c r="AF30" s="54">
        <v>25</v>
      </c>
      <c r="AG30" s="54">
        <f t="shared" si="35"/>
        <v>21980</v>
      </c>
      <c r="AH30" s="54">
        <f t="shared" si="36"/>
        <v>25120</v>
      </c>
      <c r="AI30" s="54">
        <f t="shared" si="41"/>
        <v>47100</v>
      </c>
      <c r="AJ30" s="56">
        <f t="shared" si="42"/>
        <v>0.46666666666666667</v>
      </c>
      <c r="AK30" s="56">
        <f t="shared" si="37"/>
        <v>0.42000000000000004</v>
      </c>
      <c r="AL30" s="55">
        <f t="shared" si="38"/>
        <v>603.90049999999997</v>
      </c>
      <c r="AM30" s="55">
        <f t="shared" si="43"/>
        <v>150.97512499999999</v>
      </c>
      <c r="AN30" s="56">
        <f t="shared" si="39"/>
        <v>1.2078009999999999</v>
      </c>
      <c r="AO30" s="56">
        <f t="shared" si="44"/>
        <v>14.375809637191901</v>
      </c>
      <c r="AP30" s="57">
        <f t="shared" si="40"/>
        <v>1242069.9526533803</v>
      </c>
      <c r="AQ30" s="54">
        <v>0.9</v>
      </c>
      <c r="AR30" s="55">
        <v>55.847000000000001</v>
      </c>
      <c r="AS30" s="54">
        <v>2</v>
      </c>
      <c r="AT30" s="58">
        <v>96485</v>
      </c>
      <c r="AU30" s="59">
        <v>0.53548309999999999</v>
      </c>
      <c r="AV30" s="61">
        <v>-1.0123149999999999E-2</v>
      </c>
      <c r="AW30" s="64">
        <f t="shared" si="45"/>
        <v>0.28240435000000003</v>
      </c>
      <c r="AX30" s="105">
        <f t="shared" si="46"/>
        <v>4.7168752538617156</v>
      </c>
    </row>
    <row r="31" spans="1:53" ht="16.2" thickBot="1" x14ac:dyDescent="0.35">
      <c r="A31" s="1">
        <v>2.7290899999999998</v>
      </c>
      <c r="B31" s="1">
        <v>7.4900000000000001E-3</v>
      </c>
      <c r="D31" s="47">
        <f t="shared" si="6"/>
        <v>2.7290899999999998</v>
      </c>
      <c r="E31" s="38">
        <f t="shared" si="7"/>
        <v>1.0370542</v>
      </c>
      <c r="F31" s="38">
        <f t="shared" si="8"/>
        <v>0.65498159999999994</v>
      </c>
      <c r="G31" s="38">
        <f t="shared" si="9"/>
        <v>0.4639453</v>
      </c>
      <c r="K31" s="47"/>
      <c r="L31" s="38">
        <f t="shared" si="11"/>
        <v>0</v>
      </c>
      <c r="M31" s="38">
        <f t="shared" si="12"/>
        <v>0</v>
      </c>
      <c r="N31" s="38">
        <f t="shared" si="13"/>
        <v>0</v>
      </c>
      <c r="O31" s="38">
        <f t="shared" si="14"/>
        <v>0</v>
      </c>
      <c r="P31" s="38">
        <f t="shared" si="33"/>
        <v>0</v>
      </c>
      <c r="Q31" s="38">
        <f t="shared" si="33"/>
        <v>0</v>
      </c>
      <c r="R31" s="38">
        <f t="shared" si="2"/>
        <v>0.30736581069323715</v>
      </c>
      <c r="S31" s="38">
        <f t="shared" si="3"/>
        <v>0.22625975954492311</v>
      </c>
      <c r="T31" s="38">
        <f t="shared" si="4"/>
        <v>0.17979010015992838</v>
      </c>
      <c r="U31" s="38">
        <f t="shared" si="15"/>
        <v>1.8144976847335424E-2</v>
      </c>
      <c r="V31" s="38">
        <f t="shared" si="34"/>
        <v>1.2640361637941851E-2</v>
      </c>
      <c r="W31" s="38">
        <f t="shared" si="34"/>
        <v>9.6371024047913739E-3</v>
      </c>
      <c r="AD31" s="188"/>
      <c r="AE31" s="118" t="s">
        <v>135</v>
      </c>
      <c r="AF31" s="106">
        <v>20</v>
      </c>
      <c r="AG31" s="113">
        <f t="shared" si="35"/>
        <v>10990</v>
      </c>
      <c r="AH31" s="106">
        <f t="shared" si="36"/>
        <v>12560</v>
      </c>
      <c r="AI31" s="106">
        <f t="shared" si="41"/>
        <v>23550</v>
      </c>
      <c r="AJ31" s="107">
        <f t="shared" si="42"/>
        <v>0.46666666666666667</v>
      </c>
      <c r="AK31" s="107">
        <f t="shared" si="37"/>
        <v>0.42000000000000004</v>
      </c>
      <c r="AL31" s="108">
        <f t="shared" si="38"/>
        <v>301.95024999999998</v>
      </c>
      <c r="AM31" s="108">
        <f t="shared" si="43"/>
        <v>60.390050000000002</v>
      </c>
      <c r="AN31" s="107">
        <f t="shared" si="39"/>
        <v>1.2078009999999999</v>
      </c>
      <c r="AO31" s="107">
        <f t="shared" si="44"/>
        <v>5.7503238548767603</v>
      </c>
      <c r="AP31" s="109">
        <f t="shared" si="40"/>
        <v>496827.98106135207</v>
      </c>
      <c r="AQ31" s="106">
        <v>0.9</v>
      </c>
      <c r="AR31" s="108">
        <v>55.847000000000001</v>
      </c>
      <c r="AS31" s="106">
        <v>2</v>
      </c>
      <c r="AT31" s="110">
        <v>96485</v>
      </c>
      <c r="AU31" s="60">
        <v>0.26796619999999999</v>
      </c>
      <c r="AV31" s="62">
        <v>-1.22463E-2</v>
      </c>
      <c r="AW31" s="111">
        <f t="shared" si="45"/>
        <v>2.3040199999999983E-2</v>
      </c>
      <c r="AX31" s="112">
        <f t="shared" si="46"/>
        <v>3.3267206401365703</v>
      </c>
    </row>
    <row r="32" spans="1:53" ht="24.6" thickBot="1" x14ac:dyDescent="0.35">
      <c r="A32" s="1">
        <v>2.4516499999999999</v>
      </c>
      <c r="B32" s="1">
        <v>7.7999999999999996E-3</v>
      </c>
      <c r="D32" s="47">
        <f t="shared" si="6"/>
        <v>2.4516499999999999</v>
      </c>
      <c r="E32" s="38">
        <f t="shared" si="7"/>
        <v>0.93162699999999998</v>
      </c>
      <c r="F32" s="38">
        <f t="shared" si="8"/>
        <v>0.58839599999999992</v>
      </c>
      <c r="G32" s="38">
        <f t="shared" si="9"/>
        <v>0.4167805</v>
      </c>
      <c r="K32" s="47"/>
      <c r="L32" s="38">
        <f t="shared" si="11"/>
        <v>0</v>
      </c>
      <c r="M32" s="38">
        <f t="shared" si="12"/>
        <v>0</v>
      </c>
      <c r="N32" s="38">
        <f t="shared" si="13"/>
        <v>0</v>
      </c>
      <c r="O32" s="38">
        <f t="shared" si="14"/>
        <v>0</v>
      </c>
      <c r="P32" s="38">
        <f t="shared" si="33"/>
        <v>0</v>
      </c>
      <c r="Q32" s="38">
        <f t="shared" si="33"/>
        <v>0</v>
      </c>
      <c r="R32" s="38">
        <f t="shared" si="2"/>
        <v>0.28616463784455043</v>
      </c>
      <c r="S32" s="38">
        <f t="shared" si="3"/>
        <v>0.21065303913579547</v>
      </c>
      <c r="T32" s="38">
        <f t="shared" si="4"/>
        <v>0.16738871764644636</v>
      </c>
      <c r="U32" s="38">
        <f t="shared" si="15"/>
        <v>1.6677452013876441E-2</v>
      </c>
      <c r="V32" s="38">
        <f t="shared" si="34"/>
        <v>1.1618037676679481E-2</v>
      </c>
      <c r="W32" s="38">
        <f t="shared" si="34"/>
        <v>8.8576752817583967E-3</v>
      </c>
      <c r="AD32" s="189" t="s">
        <v>82</v>
      </c>
      <c r="AE32" s="115" t="s">
        <v>171</v>
      </c>
      <c r="AF32" s="96">
        <v>20</v>
      </c>
      <c r="AG32" s="117">
        <f t="shared" si="35"/>
        <v>25120</v>
      </c>
      <c r="AH32" s="96">
        <f t="shared" si="36"/>
        <v>30144</v>
      </c>
      <c r="AI32" s="96">
        <f t="shared" si="41"/>
        <v>55264</v>
      </c>
      <c r="AJ32" s="97">
        <f t="shared" si="42"/>
        <v>0.45454545454545453</v>
      </c>
      <c r="AK32" s="97">
        <f t="shared" si="37"/>
        <v>0.61818181818181817</v>
      </c>
      <c r="AL32" s="98">
        <f t="shared" si="38"/>
        <v>788.76799999999992</v>
      </c>
      <c r="AM32" s="98">
        <f t="shared" si="43"/>
        <v>157.75360000000001</v>
      </c>
      <c r="AN32" s="97">
        <f t="shared" si="39"/>
        <v>1.5775359999999998</v>
      </c>
      <c r="AO32" s="97">
        <f t="shared" si="44"/>
        <v>10.205616791176235</v>
      </c>
      <c r="AP32" s="99">
        <f t="shared" si="40"/>
        <v>881765.29075762664</v>
      </c>
      <c r="AQ32" s="96">
        <v>1.36</v>
      </c>
      <c r="AR32" s="98">
        <v>55.847000000000001</v>
      </c>
      <c r="AS32" s="96">
        <v>2</v>
      </c>
      <c r="AT32" s="100">
        <v>96485</v>
      </c>
      <c r="AU32" s="101">
        <v>0.57500300000000004</v>
      </c>
      <c r="AV32" s="102">
        <v>-9.8095000000000005E-3</v>
      </c>
      <c r="AW32" s="103">
        <f t="shared" si="45"/>
        <v>0.37881300000000007</v>
      </c>
      <c r="AX32" s="104">
        <f t="shared" si="46"/>
        <v>4.7220558488798918</v>
      </c>
    </row>
    <row r="33" spans="4:52" ht="16.2" thickBot="1" x14ac:dyDescent="0.35">
      <c r="D33" s="47">
        <f t="shared" si="6"/>
        <v>0</v>
      </c>
      <c r="E33" s="38"/>
      <c r="F33" s="38">
        <f>A33*0.134</f>
        <v>0</v>
      </c>
      <c r="G33" s="38">
        <f>A33*0.093</f>
        <v>0</v>
      </c>
      <c r="K33" s="47"/>
      <c r="L33" s="38">
        <f t="shared" si="11"/>
        <v>0</v>
      </c>
      <c r="M33" s="38">
        <f t="shared" si="12"/>
        <v>0</v>
      </c>
      <c r="N33" s="38">
        <f t="shared" si="13"/>
        <v>0</v>
      </c>
      <c r="O33" s="38">
        <f t="shared" si="14"/>
        <v>0</v>
      </c>
      <c r="P33" s="38">
        <f t="shared" si="33"/>
        <v>0</v>
      </c>
      <c r="Q33" s="38">
        <f t="shared" si="33"/>
        <v>0</v>
      </c>
      <c r="R33" s="38"/>
      <c r="S33" s="38">
        <f>0.3*F33^(2/3)</f>
        <v>0</v>
      </c>
      <c r="T33" s="38">
        <f>0.3*G33^(2/3)</f>
        <v>0</v>
      </c>
      <c r="U33" s="38">
        <f t="shared" si="15"/>
        <v>0</v>
      </c>
      <c r="V33" s="38">
        <f t="shared" si="34"/>
        <v>0</v>
      </c>
      <c r="W33" s="38">
        <f t="shared" si="34"/>
        <v>0</v>
      </c>
      <c r="AD33" s="190"/>
      <c r="AE33" s="116" t="s">
        <v>172</v>
      </c>
      <c r="AF33" s="54">
        <v>25</v>
      </c>
      <c r="AG33" s="117">
        <f>2*3.14*(AL18/2)*AO18*AM18</f>
        <v>25120</v>
      </c>
      <c r="AH33" s="96">
        <f t="shared" si="36"/>
        <v>30144</v>
      </c>
      <c r="AI33" s="96">
        <f t="shared" si="41"/>
        <v>55264</v>
      </c>
      <c r="AJ33" s="97">
        <f t="shared" si="42"/>
        <v>0.45454545454545453</v>
      </c>
      <c r="AK33" s="97">
        <f t="shared" si="37"/>
        <v>0.40909090909090906</v>
      </c>
      <c r="AL33" s="98">
        <f t="shared" si="38"/>
        <v>788.76799999999992</v>
      </c>
      <c r="AM33" s="98">
        <f t="shared" si="43"/>
        <v>197.19199999999998</v>
      </c>
      <c r="AN33" s="97">
        <f t="shared" si="39"/>
        <v>1.5775359999999998</v>
      </c>
      <c r="AO33" s="97">
        <f t="shared" si="44"/>
        <v>19.277276161110663</v>
      </c>
      <c r="AP33" s="99">
        <f t="shared" si="40"/>
        <v>1665556.6603199614</v>
      </c>
      <c r="AQ33" s="54">
        <v>0.9</v>
      </c>
      <c r="AR33" s="98">
        <v>55.847000000000001</v>
      </c>
      <c r="AS33" s="54">
        <v>2</v>
      </c>
      <c r="AT33" s="58">
        <v>96485</v>
      </c>
      <c r="AU33" s="59">
        <v>0.57500300000000004</v>
      </c>
      <c r="AV33" s="61">
        <v>-9.8095000000000005E-3</v>
      </c>
      <c r="AW33" s="64">
        <f t="shared" si="45"/>
        <v>0.32976550000000004</v>
      </c>
      <c r="AX33" s="105">
        <f t="shared" si="46"/>
        <v>4.4735599440919716</v>
      </c>
    </row>
    <row r="34" spans="4:52" ht="15" thickBot="1" x14ac:dyDescent="0.35">
      <c r="AD34" s="190"/>
      <c r="AE34" s="116" t="s">
        <v>136</v>
      </c>
      <c r="AF34" s="54">
        <v>20</v>
      </c>
      <c r="AG34" s="117">
        <f>2*3.14*(AL19/2)*AO19*AM19</f>
        <v>25120</v>
      </c>
      <c r="AH34" s="96">
        <f>2*3.14*4*AJ19*AK19</f>
        <v>30144</v>
      </c>
      <c r="AI34" s="96">
        <f t="shared" si="41"/>
        <v>55264</v>
      </c>
      <c r="AJ34" s="97">
        <f t="shared" si="42"/>
        <v>0.45454545454545453</v>
      </c>
      <c r="AK34" s="97">
        <f t="shared" si="37"/>
        <v>0.40909090909090906</v>
      </c>
      <c r="AL34" s="98">
        <f>AO19*AM19*AN34</f>
        <v>788.76799999999992</v>
      </c>
      <c r="AM34" s="98">
        <f t="shared" si="43"/>
        <v>157.75360000000001</v>
      </c>
      <c r="AN34" s="97">
        <f>0.00785*3.14*AL19*AL19/4</f>
        <v>1.5775359999999998</v>
      </c>
      <c r="AO34" s="97">
        <f t="shared" si="44"/>
        <v>15.421820928888534</v>
      </c>
      <c r="AP34" s="99">
        <f t="shared" si="40"/>
        <v>1332445.3282559693</v>
      </c>
      <c r="AQ34" s="54">
        <v>0.9</v>
      </c>
      <c r="AR34" s="98">
        <v>55.847000000000001</v>
      </c>
      <c r="AS34" s="54">
        <v>2</v>
      </c>
      <c r="AT34" s="58">
        <v>96485</v>
      </c>
      <c r="AU34" s="59">
        <v>0.57500300000000004</v>
      </c>
      <c r="AV34" s="61">
        <v>-9.8095000000000005E-3</v>
      </c>
      <c r="AW34" s="64">
        <f t="shared" si="45"/>
        <v>0.37881300000000007</v>
      </c>
      <c r="AX34" s="105">
        <f>AW34*(0.55+0.24*(AN18/AL18))*(AH18^0.5)+0.191*((3.14*8*8/4)*467.34)/(100*AL18)</f>
        <v>4.7220558488798918</v>
      </c>
    </row>
    <row r="35" spans="4:52" ht="15" thickBot="1" x14ac:dyDescent="0.35">
      <c r="AD35" s="191"/>
      <c r="AE35" s="118" t="s">
        <v>137</v>
      </c>
      <c r="AF35" s="106">
        <v>20</v>
      </c>
      <c r="AG35" s="117">
        <f>2*3.14*(AL20/2)*AO20*AM20</f>
        <v>12560</v>
      </c>
      <c r="AH35" s="96">
        <f>2*3.14*4*AJ20*AK20</f>
        <v>15072</v>
      </c>
      <c r="AI35" s="96">
        <f t="shared" si="41"/>
        <v>27632</v>
      </c>
      <c r="AJ35" s="97">
        <f t="shared" si="42"/>
        <v>0.45454545454545453</v>
      </c>
      <c r="AK35" s="97">
        <f t="shared" si="37"/>
        <v>0.40909090909090906</v>
      </c>
      <c r="AL35" s="98">
        <f>AO20*AM20*AN35</f>
        <v>394.38399999999996</v>
      </c>
      <c r="AM35" s="98">
        <f t="shared" si="43"/>
        <v>78.876800000000003</v>
      </c>
      <c r="AN35" s="97">
        <f>0.00785*3.14*AL20*AL20/4</f>
        <v>1.5775359999999998</v>
      </c>
      <c r="AO35" s="97">
        <f t="shared" si="44"/>
        <v>7.7109104644442672</v>
      </c>
      <c r="AP35" s="99">
        <f t="shared" si="40"/>
        <v>666222.66412798467</v>
      </c>
      <c r="AQ35" s="106">
        <v>0.9</v>
      </c>
      <c r="AR35" s="98">
        <v>55.847000000000001</v>
      </c>
      <c r="AS35" s="106">
        <v>2</v>
      </c>
      <c r="AT35" s="110">
        <v>96485</v>
      </c>
      <c r="AU35" s="60">
        <v>0.34700599999999998</v>
      </c>
      <c r="AV35" s="62">
        <v>-1.1619000000000001E-2</v>
      </c>
      <c r="AW35" s="111">
        <f t="shared" si="45"/>
        <v>0.11462599999999995</v>
      </c>
      <c r="AX35" s="112">
        <f>AW35*(0.55+0.24*(AN19/AL19))*(AH19^0.5)+0.191*((3.14*8*8/4)*467.34)/(100*AL19)</f>
        <v>3.3835699403584312</v>
      </c>
    </row>
    <row r="37" spans="4:52" ht="28.8" x14ac:dyDescent="0.3">
      <c r="AR37" s="54"/>
      <c r="AS37" s="54" t="s">
        <v>74</v>
      </c>
      <c r="AT37" s="54" t="s">
        <v>75</v>
      </c>
      <c r="AU37" s="54" t="s">
        <v>76</v>
      </c>
      <c r="AV37" s="54" t="s">
        <v>111</v>
      </c>
      <c r="AW37" s="54" t="s">
        <v>107</v>
      </c>
      <c r="AX37" s="54" t="s">
        <v>108</v>
      </c>
      <c r="AY37" s="54" t="s">
        <v>30</v>
      </c>
      <c r="AZ37" s="54" t="s">
        <v>110</v>
      </c>
    </row>
    <row r="38" spans="4:52" x14ac:dyDescent="0.3">
      <c r="AR38" s="54" t="s">
        <v>70</v>
      </c>
      <c r="AS38" s="54">
        <v>2000000</v>
      </c>
      <c r="AT38" s="54">
        <v>16</v>
      </c>
      <c r="AU38" s="57">
        <f>2*3.14*AT38*AO8*0.01</f>
        <v>1527.296</v>
      </c>
      <c r="AV38" s="57">
        <f>AS38/AU38</f>
        <v>1309.5038551793496</v>
      </c>
      <c r="AW38" s="56">
        <v>0.80405129068000003</v>
      </c>
      <c r="AX38" s="56">
        <v>-1.2452480724999999E-2</v>
      </c>
      <c r="AY38" s="54">
        <f>AW38+AX38*0</f>
        <v>0.80405129068000003</v>
      </c>
      <c r="AZ38" s="54">
        <v>7.53</v>
      </c>
    </row>
    <row r="39" spans="4:52" x14ac:dyDescent="0.3">
      <c r="AR39" s="54" t="s">
        <v>72</v>
      </c>
      <c r="AS39" s="54">
        <v>2000000</v>
      </c>
      <c r="AT39" s="54">
        <v>14</v>
      </c>
      <c r="AU39" s="57">
        <f>2*3.14*AT39*AO11*0.01</f>
        <v>1252.8600000000001</v>
      </c>
      <c r="AV39" s="57">
        <f t="shared" ref="AV39:AV41" si="47">AS39/AU39</f>
        <v>1596.3475567900641</v>
      </c>
      <c r="AW39" s="56">
        <v>0.751272049512</v>
      </c>
      <c r="AX39" s="56">
        <v>-1.1018262215E-2</v>
      </c>
      <c r="AY39" s="54">
        <f>AW39+AX39*0</f>
        <v>0.751272049512</v>
      </c>
      <c r="AZ39" s="54">
        <v>6.87</v>
      </c>
    </row>
    <row r="40" spans="4:52" x14ac:dyDescent="0.3">
      <c r="AR40" s="54" t="s">
        <v>81</v>
      </c>
      <c r="AS40" s="54">
        <v>2000000</v>
      </c>
      <c r="AT40" s="54">
        <v>14</v>
      </c>
      <c r="AU40" s="57">
        <f>2*3.14*AT40*950*0.01</f>
        <v>835.24</v>
      </c>
      <c r="AV40" s="57">
        <f t="shared" si="47"/>
        <v>2394.5213351850966</v>
      </c>
      <c r="AW40" s="56">
        <v>0.65214515589499999</v>
      </c>
      <c r="AX40" s="56">
        <v>-9.1972606675000002E-3</v>
      </c>
      <c r="AY40" s="54">
        <f>AW40+AX40*0</f>
        <v>0.65214515589499999</v>
      </c>
      <c r="AZ40" s="54">
        <v>6.68</v>
      </c>
    </row>
    <row r="41" spans="4:52" x14ac:dyDescent="0.3">
      <c r="AR41" s="54" t="s">
        <v>82</v>
      </c>
      <c r="AS41" s="54">
        <v>2000000</v>
      </c>
      <c r="AT41" s="54">
        <v>16</v>
      </c>
      <c r="AU41" s="57">
        <f>2*3.14*AT41*950*0.01</f>
        <v>954.56000000000006</v>
      </c>
      <c r="AV41" s="57">
        <f t="shared" si="47"/>
        <v>2095.2061682869594</v>
      </c>
      <c r="AW41" s="56">
        <v>0.67100201141600002</v>
      </c>
      <c r="AX41" s="56">
        <v>-9.0476030839999992E-3</v>
      </c>
      <c r="AY41" s="54">
        <f>AW41+AX41*0</f>
        <v>0.67100201141600002</v>
      </c>
      <c r="AZ41" s="54">
        <v>6.2</v>
      </c>
    </row>
    <row r="43" spans="4:52" x14ac:dyDescent="0.3">
      <c r="N43" s="67"/>
    </row>
    <row r="44" spans="4:52" x14ac:dyDescent="0.3">
      <c r="N44" s="67"/>
    </row>
    <row r="45" spans="4:52" x14ac:dyDescent="0.3">
      <c r="N45" s="67"/>
    </row>
  </sheetData>
  <sortState xmlns:xlrd2="http://schemas.microsoft.com/office/spreadsheetml/2017/richdata2" ref="J8:J26">
    <sortCondition ref="J8:J26"/>
  </sortState>
  <mergeCells count="9">
    <mergeCell ref="AD26:AD28"/>
    <mergeCell ref="AD29:AD31"/>
    <mergeCell ref="AD32:AD35"/>
    <mergeCell ref="H5:I5"/>
    <mergeCell ref="AD8:AD10"/>
    <mergeCell ref="AD11:AD13"/>
    <mergeCell ref="AD14:AD16"/>
    <mergeCell ref="AD17:AD19"/>
    <mergeCell ref="AD23:AD25"/>
  </mergeCells>
  <pageMargins left="0.7" right="0.7" top="0.75" bottom="0.75" header="0.3" footer="0.3"/>
  <pageSetup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DFABD-FA43-49C7-B447-AB529B56AD18}">
  <dimension ref="A1:BX106"/>
  <sheetViews>
    <sheetView topLeftCell="BF1" zoomScale="70" zoomScaleNormal="70" workbookViewId="0">
      <selection activeCell="Y11" sqref="Y11"/>
    </sheetView>
  </sheetViews>
  <sheetFormatPr defaultColWidth="9.109375" defaultRowHeight="14.4" x14ac:dyDescent="0.3"/>
  <cols>
    <col min="1" max="1" width="9.109375" style="1"/>
    <col min="2" max="4" width="9.109375" style="49"/>
    <col min="5" max="5" width="11.5546875" style="49" bestFit="1" customWidth="1"/>
    <col min="6" max="6" width="9.109375" style="49"/>
    <col min="7" max="7" width="11.5546875" style="49" bestFit="1" customWidth="1"/>
    <col min="8" max="8" width="11.5546875" style="49" customWidth="1"/>
    <col min="9" max="9" width="11.109375" style="34" bestFit="1" customWidth="1"/>
    <col min="10" max="13" width="9.109375" style="34"/>
    <col min="14" max="14" width="11.5546875" style="34" bestFit="1" customWidth="1"/>
    <col min="15" max="15" width="11.5546875" style="34" customWidth="1"/>
    <col min="16" max="20" width="9.109375" style="15"/>
    <col min="21" max="21" width="11.5546875" style="15" bestFit="1" customWidth="1"/>
    <col min="22" max="26" width="11.5546875" style="15" customWidth="1"/>
    <col min="27" max="30" width="9.109375" style="1"/>
    <col min="31" max="31" width="8.44140625" style="1" bestFit="1" customWidth="1"/>
    <col min="32" max="46" width="9.109375" style="1"/>
    <col min="47" max="47" width="11.5546875" style="1" bestFit="1" customWidth="1"/>
    <col min="48" max="53" width="9.109375" style="1"/>
    <col min="54" max="55" width="11.6640625" style="1" bestFit="1" customWidth="1"/>
    <col min="56" max="56" width="9.109375" style="1"/>
    <col min="57" max="57" width="7.6640625" style="51" customWidth="1"/>
    <col min="58" max="58" width="8.88671875" style="1" customWidth="1"/>
    <col min="59" max="60" width="9.109375" style="1"/>
    <col min="61" max="61" width="9.109375" style="51"/>
    <col min="62" max="16384" width="9.109375" style="1"/>
  </cols>
  <sheetData>
    <row r="1" spans="1:76" ht="15" thickBot="1" x14ac:dyDescent="0.35">
      <c r="B1" s="8"/>
      <c r="C1" s="8"/>
      <c r="D1" s="8"/>
      <c r="E1" s="8"/>
      <c r="F1" s="205" t="s">
        <v>9</v>
      </c>
      <c r="G1" s="205"/>
      <c r="H1" s="147"/>
      <c r="I1" s="9"/>
      <c r="J1" s="9"/>
      <c r="K1" s="205" t="s">
        <v>10</v>
      </c>
      <c r="L1" s="205"/>
      <c r="M1" s="9"/>
      <c r="N1" s="9"/>
      <c r="O1" s="9"/>
      <c r="P1" s="10"/>
      <c r="Q1" s="10"/>
      <c r="R1" s="205" t="s">
        <v>13</v>
      </c>
      <c r="S1" s="205"/>
      <c r="T1" s="10"/>
      <c r="U1" s="10"/>
      <c r="V1" s="10"/>
      <c r="W1" s="10"/>
      <c r="X1" s="10"/>
      <c r="Y1" s="10"/>
      <c r="Z1" s="10"/>
      <c r="AA1" s="19"/>
      <c r="AB1" s="20"/>
      <c r="AC1" s="19"/>
    </row>
    <row r="2" spans="1:76" ht="15" thickBot="1" x14ac:dyDescent="0.35">
      <c r="B2" s="8"/>
      <c r="C2" s="8"/>
      <c r="D2" s="8"/>
      <c r="E2" s="8"/>
      <c r="F2" s="205"/>
      <c r="G2" s="205"/>
      <c r="H2" s="147"/>
      <c r="I2" s="9"/>
      <c r="J2" s="9"/>
      <c r="K2" s="205"/>
      <c r="L2" s="205"/>
      <c r="M2" s="9"/>
      <c r="N2" s="9"/>
      <c r="O2" s="9"/>
      <c r="P2" s="10"/>
      <c r="Q2" s="10"/>
      <c r="R2" s="205"/>
      <c r="S2" s="205"/>
      <c r="T2" s="10"/>
      <c r="U2" s="10"/>
      <c r="V2" s="10"/>
      <c r="W2" s="10"/>
      <c r="X2" s="10"/>
      <c r="Y2" s="10"/>
      <c r="Z2" s="10"/>
      <c r="AA2" s="202"/>
      <c r="AB2" s="203"/>
      <c r="AC2" s="204"/>
    </row>
    <row r="3" spans="1:76" ht="43.2" x14ac:dyDescent="0.3">
      <c r="B3" s="201" t="s">
        <v>304</v>
      </c>
      <c r="C3" s="201"/>
      <c r="D3" s="206" t="s">
        <v>5</v>
      </c>
      <c r="E3" s="206"/>
      <c r="F3" s="5" t="s">
        <v>8</v>
      </c>
      <c r="G3" s="5" t="s">
        <v>7</v>
      </c>
      <c r="H3" s="5"/>
      <c r="I3" s="201" t="s">
        <v>305</v>
      </c>
      <c r="J3" s="201"/>
      <c r="K3" s="5" t="s">
        <v>12</v>
      </c>
      <c r="L3" s="5" t="s">
        <v>11</v>
      </c>
      <c r="M3" s="6"/>
      <c r="N3" s="6"/>
      <c r="O3" s="6"/>
      <c r="P3" s="201" t="s">
        <v>306</v>
      </c>
      <c r="Q3" s="201"/>
      <c r="R3" s="5" t="s">
        <v>14</v>
      </c>
      <c r="S3" s="5" t="s">
        <v>15</v>
      </c>
      <c r="T3" s="7"/>
      <c r="U3" s="7"/>
      <c r="V3" s="7"/>
      <c r="W3" s="201" t="s">
        <v>307</v>
      </c>
      <c r="X3" s="201"/>
      <c r="Y3" s="45"/>
      <c r="Z3" s="45"/>
      <c r="BB3" s="179"/>
      <c r="BC3" s="179"/>
      <c r="BE3" s="155" t="s">
        <v>192</v>
      </c>
      <c r="BF3" s="154" t="s">
        <v>193</v>
      </c>
      <c r="BG3" s="154" t="s">
        <v>242</v>
      </c>
      <c r="BH3" s="154" t="s">
        <v>234</v>
      </c>
      <c r="BI3" s="154" t="s">
        <v>235</v>
      </c>
      <c r="BJ3" s="155" t="s">
        <v>192</v>
      </c>
      <c r="BK3" s="154" t="s">
        <v>193</v>
      </c>
      <c r="BL3" s="154" t="s">
        <v>242</v>
      </c>
      <c r="BM3" s="154" t="s">
        <v>234</v>
      </c>
      <c r="BN3" s="154" t="s">
        <v>235</v>
      </c>
      <c r="BO3" s="155" t="s">
        <v>192</v>
      </c>
      <c r="BP3" s="154" t="s">
        <v>193</v>
      </c>
      <c r="BQ3" s="154" t="s">
        <v>242</v>
      </c>
      <c r="BR3" s="154" t="s">
        <v>234</v>
      </c>
      <c r="BS3" s="154" t="s">
        <v>235</v>
      </c>
      <c r="BT3" s="155" t="s">
        <v>192</v>
      </c>
      <c r="BU3" s="154" t="s">
        <v>193</v>
      </c>
      <c r="BV3" s="154" t="s">
        <v>242</v>
      </c>
      <c r="BW3" s="154" t="s">
        <v>234</v>
      </c>
      <c r="BX3" s="154" t="s">
        <v>235</v>
      </c>
    </row>
    <row r="4" spans="1:76" ht="28.8" x14ac:dyDescent="0.3">
      <c r="A4" s="8" t="s">
        <v>0</v>
      </c>
      <c r="B4" s="8" t="s">
        <v>16</v>
      </c>
      <c r="C4" s="8" t="s">
        <v>191</v>
      </c>
      <c r="D4" s="8" t="s">
        <v>4</v>
      </c>
      <c r="E4" s="8" t="s">
        <v>2</v>
      </c>
      <c r="F4" s="8" t="s">
        <v>3</v>
      </c>
      <c r="G4" s="8" t="s">
        <v>6</v>
      </c>
      <c r="H4" s="9" t="s">
        <v>0</v>
      </c>
      <c r="I4" s="9" t="s">
        <v>16</v>
      </c>
      <c r="J4" s="9" t="s">
        <v>191</v>
      </c>
      <c r="K4" s="9" t="s">
        <v>4</v>
      </c>
      <c r="L4" s="9" t="s">
        <v>2</v>
      </c>
      <c r="M4" s="9" t="s">
        <v>3</v>
      </c>
      <c r="N4" s="9" t="s">
        <v>6</v>
      </c>
      <c r="O4" s="10" t="s">
        <v>0</v>
      </c>
      <c r="P4" s="10" t="s">
        <v>16</v>
      </c>
      <c r="Q4" s="10" t="s">
        <v>191</v>
      </c>
      <c r="R4" s="10" t="s">
        <v>4</v>
      </c>
      <c r="S4" s="10" t="s">
        <v>2</v>
      </c>
      <c r="T4" s="10" t="s">
        <v>3</v>
      </c>
      <c r="U4" s="10" t="s">
        <v>6</v>
      </c>
      <c r="V4" s="16" t="s">
        <v>0</v>
      </c>
      <c r="W4" s="16" t="s">
        <v>16</v>
      </c>
      <c r="X4" s="16" t="s">
        <v>191</v>
      </c>
      <c r="Y4" s="16"/>
      <c r="Z4" s="16"/>
      <c r="AV4" s="154" t="s">
        <v>192</v>
      </c>
      <c r="AW4" s="154" t="s">
        <v>236</v>
      </c>
      <c r="AX4" s="154" t="s">
        <v>237</v>
      </c>
      <c r="AY4" s="154" t="s">
        <v>238</v>
      </c>
      <c r="AZ4" s="154" t="s">
        <v>239</v>
      </c>
      <c r="BA4" s="154" t="s">
        <v>196</v>
      </c>
      <c r="BB4" s="154" t="s">
        <v>240</v>
      </c>
      <c r="BC4" s="154" t="s">
        <v>214</v>
      </c>
      <c r="BD4" s="154" t="s">
        <v>241</v>
      </c>
      <c r="BE4" s="51">
        <v>8</v>
      </c>
      <c r="BF4" s="1">
        <v>0</v>
      </c>
      <c r="BG4" s="1">
        <v>1</v>
      </c>
      <c r="BH4" s="1">
        <v>0</v>
      </c>
      <c r="BI4" s="1">
        <v>0</v>
      </c>
      <c r="BJ4" s="17">
        <v>10</v>
      </c>
      <c r="BK4">
        <v>0</v>
      </c>
      <c r="BL4">
        <v>1</v>
      </c>
      <c r="BM4">
        <v>0</v>
      </c>
      <c r="BN4">
        <v>0</v>
      </c>
      <c r="BO4" s="17">
        <v>14</v>
      </c>
      <c r="BP4">
        <v>0</v>
      </c>
      <c r="BQ4">
        <v>1</v>
      </c>
      <c r="BR4">
        <v>0</v>
      </c>
      <c r="BS4">
        <v>0</v>
      </c>
      <c r="BT4" s="17">
        <v>16</v>
      </c>
      <c r="BU4">
        <v>0</v>
      </c>
      <c r="BV4">
        <v>1</v>
      </c>
      <c r="BW4">
        <v>0</v>
      </c>
      <c r="BX4">
        <v>0</v>
      </c>
    </row>
    <row r="5" spans="1:76" ht="28.8" x14ac:dyDescent="0.3">
      <c r="A5" s="8">
        <v>0</v>
      </c>
      <c r="B5" s="8">
        <f>A5/100</f>
        <v>0</v>
      </c>
      <c r="C5" s="8">
        <v>0</v>
      </c>
      <c r="D5" s="8">
        <f t="shared" ref="D5:D38" si="0">LN(1+B5/100)</f>
        <v>0</v>
      </c>
      <c r="E5" s="8"/>
      <c r="F5" s="8"/>
      <c r="G5" s="8"/>
      <c r="H5" s="9">
        <v>0</v>
      </c>
      <c r="I5" s="9">
        <f>H5/100</f>
        <v>0</v>
      </c>
      <c r="J5" s="9">
        <v>0</v>
      </c>
      <c r="K5" s="9">
        <f>LN(1+I5/100)</f>
        <v>0</v>
      </c>
      <c r="L5" s="9"/>
      <c r="M5" s="9"/>
      <c r="N5" s="9"/>
      <c r="O5" s="10">
        <v>0</v>
      </c>
      <c r="P5" s="10">
        <f>O5/100</f>
        <v>0</v>
      </c>
      <c r="Q5" s="10">
        <v>0</v>
      </c>
      <c r="R5" s="10">
        <f>LN(1+P5/100)</f>
        <v>0</v>
      </c>
      <c r="S5" s="10"/>
      <c r="T5" s="10"/>
      <c r="U5" s="10"/>
      <c r="V5" s="16">
        <v>0</v>
      </c>
      <c r="W5" s="16">
        <f>V5/100</f>
        <v>0</v>
      </c>
      <c r="X5" s="16">
        <v>0</v>
      </c>
      <c r="Y5" s="16"/>
      <c r="Z5" s="16"/>
      <c r="AA5" s="1" t="s">
        <v>28</v>
      </c>
      <c r="AD5" s="151">
        <v>0.05</v>
      </c>
      <c r="AE5" s="151">
        <v>0.1</v>
      </c>
      <c r="AF5" s="151">
        <v>0.15</v>
      </c>
      <c r="AH5" s="11" t="s">
        <v>31</v>
      </c>
      <c r="AI5" s="11" t="s">
        <v>32</v>
      </c>
      <c r="AJ5" s="11" t="s">
        <v>33</v>
      </c>
      <c r="AK5" s="11" t="s">
        <v>34</v>
      </c>
      <c r="AL5" s="11"/>
      <c r="AV5" s="63">
        <v>8</v>
      </c>
      <c r="AW5" s="63">
        <v>200000</v>
      </c>
      <c r="AX5" s="63">
        <v>438.46</v>
      </c>
      <c r="AY5" s="63">
        <v>634.61500000000001</v>
      </c>
      <c r="AZ5" s="63">
        <v>0.20863300000000001</v>
      </c>
      <c r="BA5" s="63">
        <v>0.26474799999999998</v>
      </c>
      <c r="BB5" s="63">
        <v>95.166263999999998</v>
      </c>
      <c r="BC5" s="63">
        <v>4.751E-3</v>
      </c>
      <c r="BD5" s="63">
        <v>-2122.8677109999999</v>
      </c>
      <c r="BE5" s="51">
        <v>8</v>
      </c>
      <c r="BF5" s="1">
        <v>0</v>
      </c>
      <c r="BG5" s="1">
        <v>2</v>
      </c>
      <c r="BH5" s="1">
        <v>2.1922999999999999E-3</v>
      </c>
      <c r="BI5" s="1">
        <v>438.46</v>
      </c>
      <c r="BJ5" s="17">
        <v>10</v>
      </c>
      <c r="BK5">
        <v>0</v>
      </c>
      <c r="BL5">
        <v>2</v>
      </c>
      <c r="BM5">
        <v>2.0726E-3</v>
      </c>
      <c r="BN5">
        <v>414.52</v>
      </c>
      <c r="BO5" s="17">
        <v>14</v>
      </c>
      <c r="BP5">
        <v>0</v>
      </c>
      <c r="BQ5">
        <v>2</v>
      </c>
      <c r="BR5">
        <v>1.8031499999999999E-3</v>
      </c>
      <c r="BS5">
        <v>360.63</v>
      </c>
      <c r="BT5" s="17">
        <v>16</v>
      </c>
      <c r="BU5">
        <v>0</v>
      </c>
      <c r="BV5">
        <v>2</v>
      </c>
      <c r="BW5">
        <v>2.3694499999999999E-3</v>
      </c>
      <c r="BX5">
        <v>473.89</v>
      </c>
    </row>
    <row r="6" spans="1:76" x14ac:dyDescent="0.3">
      <c r="A6" s="8">
        <v>1.00719</v>
      </c>
      <c r="B6" s="8">
        <f t="shared" ref="B6:B37" si="1">A6/100</f>
        <v>1.00719E-2</v>
      </c>
      <c r="C6" s="8">
        <v>50</v>
      </c>
      <c r="D6" s="8">
        <f t="shared" si="0"/>
        <v>1.007139281820403E-4</v>
      </c>
      <c r="E6" s="8"/>
      <c r="F6" s="8"/>
      <c r="G6" s="8"/>
      <c r="H6" s="9">
        <v>1.67702</v>
      </c>
      <c r="I6" s="9">
        <f t="shared" ref="I6:I35" si="2">H6/100</f>
        <v>1.6770199999999999E-2</v>
      </c>
      <c r="J6" s="9">
        <v>19.553100000000001</v>
      </c>
      <c r="K6" s="9">
        <f t="shared" ref="K6:K35" si="3">LN(1+I6/100)</f>
        <v>1.6768793959148474E-4</v>
      </c>
      <c r="L6" s="9"/>
      <c r="M6" s="9"/>
      <c r="N6" s="9"/>
      <c r="O6" s="10">
        <v>1.3186800000000001</v>
      </c>
      <c r="P6" s="10">
        <f t="shared" ref="P6:P32" si="4">O6/100</f>
        <v>1.31868E-2</v>
      </c>
      <c r="Q6" s="10">
        <v>18.243099999999998</v>
      </c>
      <c r="R6" s="10">
        <f t="shared" ref="R6:R32" si="5">LN(1+P6/100)</f>
        <v>1.318593061795502E-4</v>
      </c>
      <c r="S6" s="10"/>
      <c r="T6" s="10"/>
      <c r="U6" s="10"/>
      <c r="V6" s="16">
        <v>6.1086130000000001</v>
      </c>
      <c r="W6" s="16">
        <f t="shared" ref="W6:W37" si="6">V6/100</f>
        <v>6.1086130000000002E-2</v>
      </c>
      <c r="X6" s="16">
        <v>360.63799999999998</v>
      </c>
      <c r="Y6" s="16">
        <f t="shared" ref="Y6:Y36" si="7">W6+2</f>
        <v>2.0610861300000001</v>
      </c>
      <c r="Z6" s="16"/>
      <c r="AA6" s="16" t="s">
        <v>19</v>
      </c>
      <c r="AB6" s="16" t="s">
        <v>20</v>
      </c>
      <c r="AC6" s="16" t="s">
        <v>21</v>
      </c>
      <c r="AD6" s="25" t="s">
        <v>20</v>
      </c>
      <c r="AE6" s="16" t="s">
        <v>20</v>
      </c>
      <c r="AF6" s="25" t="s">
        <v>20</v>
      </c>
      <c r="AG6" s="5"/>
      <c r="AH6" s="11">
        <v>78.5</v>
      </c>
      <c r="AI6" s="11">
        <f>AH6*0.95</f>
        <v>74.575000000000003</v>
      </c>
      <c r="AJ6" s="11">
        <f>AH6*0.9</f>
        <v>70.650000000000006</v>
      </c>
      <c r="AK6" s="11">
        <f>AH6*0.85</f>
        <v>66.724999999999994</v>
      </c>
      <c r="AL6" s="11"/>
      <c r="AV6" s="63">
        <v>10</v>
      </c>
      <c r="AW6" s="63">
        <v>200000</v>
      </c>
      <c r="AX6" s="63">
        <v>414.52</v>
      </c>
      <c r="AY6" s="63">
        <v>637.42999999999995</v>
      </c>
      <c r="AZ6" s="63">
        <v>0.3</v>
      </c>
      <c r="BA6" s="63">
        <v>0.33912999999999999</v>
      </c>
      <c r="BB6" s="63">
        <v>144.74573000000001</v>
      </c>
      <c r="BC6" s="63">
        <v>3.741E-3</v>
      </c>
      <c r="BD6" s="63">
        <v>-3279.2315060000001</v>
      </c>
      <c r="BE6" s="51">
        <v>8</v>
      </c>
      <c r="BF6" s="1">
        <v>0</v>
      </c>
      <c r="BG6" s="1">
        <v>3</v>
      </c>
      <c r="BH6" s="1">
        <v>0.20863300000000001</v>
      </c>
      <c r="BI6" s="1">
        <v>634.61500000000001</v>
      </c>
      <c r="BJ6" s="17">
        <v>10</v>
      </c>
      <c r="BK6">
        <v>0</v>
      </c>
      <c r="BL6">
        <v>3</v>
      </c>
      <c r="BM6">
        <v>0.3</v>
      </c>
      <c r="BN6">
        <v>637.42999999999995</v>
      </c>
      <c r="BO6" s="17">
        <v>14</v>
      </c>
      <c r="BP6">
        <v>0</v>
      </c>
      <c r="BQ6">
        <v>3</v>
      </c>
      <c r="BR6">
        <v>0.213785</v>
      </c>
      <c r="BS6">
        <v>555.31899999999996</v>
      </c>
      <c r="BT6" s="17">
        <v>16</v>
      </c>
      <c r="BU6">
        <v>0</v>
      </c>
      <c r="BV6">
        <v>3</v>
      </c>
      <c r="BW6">
        <v>0.20274700000000001</v>
      </c>
      <c r="BX6">
        <v>597.51199999999994</v>
      </c>
    </row>
    <row r="7" spans="1:76" ht="28.8" x14ac:dyDescent="0.3">
      <c r="A7" s="8">
        <v>1.72662</v>
      </c>
      <c r="B7" s="8">
        <f t="shared" si="1"/>
        <v>1.7266199999999999E-2</v>
      </c>
      <c r="C7" s="8">
        <v>115.38500000000001</v>
      </c>
      <c r="D7" s="8">
        <f t="shared" si="0"/>
        <v>1.7264709563245535E-4</v>
      </c>
      <c r="E7" s="8"/>
      <c r="F7" s="8"/>
      <c r="G7" s="8"/>
      <c r="H7" s="9">
        <v>2.9813700000000001</v>
      </c>
      <c r="I7" s="9">
        <f t="shared" si="2"/>
        <v>2.9813700000000002E-2</v>
      </c>
      <c r="J7" s="9">
        <v>62.569800000000001</v>
      </c>
      <c r="K7" s="9">
        <f t="shared" si="3"/>
        <v>2.9809256599593053E-4</v>
      </c>
      <c r="L7" s="9"/>
      <c r="M7" s="9"/>
      <c r="N7" s="9"/>
      <c r="O7" s="10">
        <v>2.4725299999999999</v>
      </c>
      <c r="P7" s="10">
        <f t="shared" si="4"/>
        <v>2.4725299999999999E-2</v>
      </c>
      <c r="Q7" s="10">
        <v>62.273299999999999</v>
      </c>
      <c r="R7" s="10">
        <f t="shared" si="5"/>
        <v>2.4722243801453411E-4</v>
      </c>
      <c r="S7" s="10"/>
      <c r="T7" s="10"/>
      <c r="U7" s="10"/>
      <c r="V7" s="16">
        <v>6.1858399999999998</v>
      </c>
      <c r="W7" s="16">
        <f t="shared" si="6"/>
        <v>6.1858400000000001E-2</v>
      </c>
      <c r="X7" s="16">
        <v>363.83</v>
      </c>
      <c r="Y7" s="16">
        <f t="shared" si="7"/>
        <v>2.0618584000000002</v>
      </c>
      <c r="Z7" s="16"/>
      <c r="AA7" s="18">
        <v>1.2125419999999999E-8</v>
      </c>
      <c r="AB7" s="16">
        <v>210000</v>
      </c>
      <c r="AC7" s="16">
        <v>0.3</v>
      </c>
      <c r="AD7" s="25">
        <f>(1-(0.75*5/100))*AB7</f>
        <v>202125</v>
      </c>
      <c r="AE7" s="16">
        <f>(1-(0.75*10/100))*AB7</f>
        <v>194250</v>
      </c>
      <c r="AF7" s="25">
        <f>(1-(0.75*15/100))*AB7</f>
        <v>186375</v>
      </c>
      <c r="AG7" s="5"/>
      <c r="AH7" s="11" t="s">
        <v>35</v>
      </c>
      <c r="AI7" s="11" t="s">
        <v>36</v>
      </c>
      <c r="AJ7" s="11" t="s">
        <v>37</v>
      </c>
      <c r="AK7" s="11" t="s">
        <v>38</v>
      </c>
      <c r="AL7" s="11"/>
      <c r="AV7" s="63">
        <v>14</v>
      </c>
      <c r="AW7" s="63">
        <v>200000</v>
      </c>
      <c r="AX7" s="63">
        <v>360.63</v>
      </c>
      <c r="AY7" s="63">
        <v>555.31899999999996</v>
      </c>
      <c r="AZ7" s="63">
        <v>0.213785</v>
      </c>
      <c r="BA7" s="63">
        <v>0.28841800000000001</v>
      </c>
      <c r="BB7" s="63">
        <v>118.561961</v>
      </c>
      <c r="BC7" s="63">
        <v>4.5919999999999997E-3</v>
      </c>
      <c r="BD7" s="63">
        <v>-1017.040334</v>
      </c>
      <c r="BE7" s="51">
        <v>8</v>
      </c>
      <c r="BF7" s="1">
        <v>0</v>
      </c>
      <c r="BG7" s="1">
        <v>4</v>
      </c>
      <c r="BH7" s="1">
        <v>0.26474799999999998</v>
      </c>
      <c r="BI7" s="1">
        <v>515.49027839361065</v>
      </c>
      <c r="BJ7" s="17">
        <v>10</v>
      </c>
      <c r="BK7">
        <v>0</v>
      </c>
      <c r="BL7">
        <v>4</v>
      </c>
      <c r="BM7">
        <v>0.33912999999999999</v>
      </c>
      <c r="BN7">
        <v>509.1136711883297</v>
      </c>
      <c r="BO7" s="17">
        <v>14</v>
      </c>
      <c r="BP7">
        <v>0</v>
      </c>
      <c r="BQ7">
        <v>4</v>
      </c>
      <c r="BR7">
        <v>0.28841800000000001</v>
      </c>
      <c r="BS7">
        <v>479.41422877517152</v>
      </c>
      <c r="BT7" s="17">
        <v>16</v>
      </c>
      <c r="BU7">
        <v>0</v>
      </c>
      <c r="BV7">
        <v>4</v>
      </c>
      <c r="BW7">
        <v>0.30164800000000003</v>
      </c>
      <c r="BX7">
        <v>267.01965427007372</v>
      </c>
    </row>
    <row r="8" spans="1:76" ht="28.8" x14ac:dyDescent="0.3">
      <c r="A8" s="8">
        <v>2.0143900000000001</v>
      </c>
      <c r="B8" s="8">
        <f t="shared" si="1"/>
        <v>2.0143900000000003E-2</v>
      </c>
      <c r="C8" s="8">
        <v>176.923</v>
      </c>
      <c r="D8" s="8">
        <f t="shared" si="0"/>
        <v>2.0141871388889518E-4</v>
      </c>
      <c r="E8" s="8"/>
      <c r="F8" s="8"/>
      <c r="G8" s="8"/>
      <c r="H8" s="9">
        <v>3.9130400000000001</v>
      </c>
      <c r="I8" s="9">
        <f t="shared" si="2"/>
        <v>3.9130400000000003E-2</v>
      </c>
      <c r="J8" s="9">
        <v>113.408</v>
      </c>
      <c r="K8" s="9">
        <f t="shared" si="3"/>
        <v>3.9122746055602698E-4</v>
      </c>
      <c r="L8" s="9"/>
      <c r="M8" s="9"/>
      <c r="N8" s="9"/>
      <c r="O8" s="10">
        <v>3.2967</v>
      </c>
      <c r="P8" s="10">
        <f t="shared" si="4"/>
        <v>3.2966999999999996E-2</v>
      </c>
      <c r="Q8" s="10">
        <v>113.706</v>
      </c>
      <c r="R8" s="10">
        <f t="shared" si="5"/>
        <v>3.2961567078564535E-4</v>
      </c>
      <c r="S8" s="10"/>
      <c r="T8" s="10"/>
      <c r="U8" s="10"/>
      <c r="V8" s="16">
        <v>6.2630670000000004</v>
      </c>
      <c r="W8" s="16">
        <f t="shared" si="6"/>
        <v>6.2630669999999999E-2</v>
      </c>
      <c r="X8" s="16">
        <v>367.02100000000002</v>
      </c>
      <c r="Y8" s="16">
        <f t="shared" si="7"/>
        <v>2.0626306699999999</v>
      </c>
      <c r="Z8" s="16"/>
      <c r="AA8" s="16" t="s">
        <v>27</v>
      </c>
      <c r="AB8" s="16" t="s">
        <v>2</v>
      </c>
      <c r="AC8" s="16"/>
      <c r="AD8" s="25" t="s">
        <v>27</v>
      </c>
      <c r="AE8" s="16" t="s">
        <v>27</v>
      </c>
      <c r="AF8" s="25" t="s">
        <v>27</v>
      </c>
      <c r="AG8" s="5"/>
      <c r="AH8" s="11">
        <v>200.96</v>
      </c>
      <c r="AI8" s="11">
        <f>AH8*0.95</f>
        <v>190.91200000000001</v>
      </c>
      <c r="AJ8" s="11">
        <f>AH8*0.9</f>
        <v>180.864</v>
      </c>
      <c r="AK8" s="11">
        <f>AH8*0.85</f>
        <v>170.816</v>
      </c>
      <c r="AL8" s="11"/>
      <c r="AV8" s="63">
        <v>16</v>
      </c>
      <c r="AW8" s="63">
        <v>200000</v>
      </c>
      <c r="AX8" s="63">
        <v>473.89</v>
      </c>
      <c r="AY8" s="63">
        <v>597.51199999999994</v>
      </c>
      <c r="AZ8" s="63">
        <v>0.20274700000000001</v>
      </c>
      <c r="BA8" s="63">
        <v>0.30164800000000003</v>
      </c>
      <c r="BB8" s="63">
        <v>85.567115000000001</v>
      </c>
      <c r="BC8" s="63">
        <v>3.0850000000000001E-3</v>
      </c>
      <c r="BD8" s="63">
        <v>-3341.6481709999998</v>
      </c>
      <c r="BE8" s="53">
        <v>8</v>
      </c>
      <c r="BF8" s="53">
        <v>5</v>
      </c>
      <c r="BG8" s="53">
        <v>1</v>
      </c>
      <c r="BH8" s="53">
        <v>0</v>
      </c>
      <c r="BI8" s="53">
        <v>0</v>
      </c>
      <c r="BJ8" s="17">
        <v>10</v>
      </c>
      <c r="BK8">
        <v>5</v>
      </c>
      <c r="BL8">
        <v>1</v>
      </c>
      <c r="BM8">
        <v>0</v>
      </c>
      <c r="BN8">
        <v>0</v>
      </c>
      <c r="BO8" s="17">
        <v>14</v>
      </c>
      <c r="BP8">
        <v>5</v>
      </c>
      <c r="BQ8">
        <v>1</v>
      </c>
      <c r="BR8">
        <v>0</v>
      </c>
      <c r="BS8">
        <v>0</v>
      </c>
      <c r="BT8" s="17">
        <v>16</v>
      </c>
      <c r="BU8">
        <v>5</v>
      </c>
      <c r="BV8">
        <v>1</v>
      </c>
      <c r="BW8">
        <v>0</v>
      </c>
      <c r="BX8">
        <v>0</v>
      </c>
    </row>
    <row r="9" spans="1:76" ht="28.8" x14ac:dyDescent="0.3">
      <c r="A9" s="8">
        <v>2.5899299999999998</v>
      </c>
      <c r="B9" s="8">
        <f t="shared" si="1"/>
        <v>2.58993E-2</v>
      </c>
      <c r="C9" s="8">
        <v>253.846</v>
      </c>
      <c r="D9" s="8">
        <f t="shared" si="0"/>
        <v>2.5895946710280382E-4</v>
      </c>
      <c r="E9" s="8"/>
      <c r="F9" s="8"/>
      <c r="G9" s="8"/>
      <c r="H9" s="9">
        <v>4.6583899999999998</v>
      </c>
      <c r="I9" s="9">
        <f t="shared" si="2"/>
        <v>4.6583899999999998E-2</v>
      </c>
      <c r="J9" s="9">
        <v>156.42500000000001</v>
      </c>
      <c r="K9" s="9">
        <f t="shared" si="3"/>
        <v>4.657305306979652E-4</v>
      </c>
      <c r="L9" s="9"/>
      <c r="M9" s="9"/>
      <c r="N9" s="9"/>
      <c r="O9" s="10">
        <v>4.4505499999999998</v>
      </c>
      <c r="P9" s="10">
        <f t="shared" si="4"/>
        <v>4.4505499999999996E-2</v>
      </c>
      <c r="Q9" s="10">
        <v>187.184</v>
      </c>
      <c r="R9" s="10">
        <f t="shared" si="5"/>
        <v>4.4495599239820026E-4</v>
      </c>
      <c r="S9" s="10"/>
      <c r="T9" s="10"/>
      <c r="U9" s="10"/>
      <c r="V9" s="16">
        <v>6.4955730000000003</v>
      </c>
      <c r="W9" s="16">
        <f t="shared" si="6"/>
        <v>6.4955730000000003E-2</v>
      </c>
      <c r="X9" s="16">
        <v>370.21300000000002</v>
      </c>
      <c r="Y9" s="16">
        <f t="shared" si="7"/>
        <v>2.0649557299999999</v>
      </c>
      <c r="Z9" s="16"/>
      <c r="AA9" s="51">
        <v>456.18613540000001</v>
      </c>
      <c r="AB9" s="51">
        <v>0</v>
      </c>
      <c r="AC9" s="51"/>
      <c r="AD9" s="48">
        <f>(1-(1.24*5/100))*AA9</f>
        <v>427.9025950052</v>
      </c>
      <c r="AE9" s="51">
        <f>(1-(1.24*10/100))*AA9</f>
        <v>399.61905461039998</v>
      </c>
      <c r="AF9" s="48">
        <f>(1-(1.24*15/100))*AA9</f>
        <v>371.33551421559997</v>
      </c>
      <c r="AH9" s="11" t="s">
        <v>39</v>
      </c>
      <c r="AI9" s="11" t="s">
        <v>40</v>
      </c>
      <c r="AJ9" s="11" t="s">
        <v>41</v>
      </c>
      <c r="AK9" s="11" t="s">
        <v>42</v>
      </c>
      <c r="AL9" s="11"/>
      <c r="BE9" s="53">
        <v>8</v>
      </c>
      <c r="BF9" s="53">
        <v>5</v>
      </c>
      <c r="BG9" s="53">
        <v>2</v>
      </c>
      <c r="BH9" s="53">
        <v>2.0385542857142861E-3</v>
      </c>
      <c r="BI9" s="53">
        <v>392.42169999999999</v>
      </c>
      <c r="BJ9" s="17">
        <v>10</v>
      </c>
      <c r="BK9">
        <v>5</v>
      </c>
      <c r="BL9">
        <v>2</v>
      </c>
      <c r="BM9">
        <v>1.9272488311688309E-3</v>
      </c>
      <c r="BN9">
        <v>370.99540000000002</v>
      </c>
      <c r="BO9" s="17">
        <v>14</v>
      </c>
      <c r="BP9">
        <v>5</v>
      </c>
      <c r="BQ9">
        <v>2</v>
      </c>
      <c r="BR9">
        <v>1.676695324675325E-3</v>
      </c>
      <c r="BS9">
        <v>322.76384999999999</v>
      </c>
      <c r="BT9" s="17">
        <v>16</v>
      </c>
      <c r="BU9">
        <v>5</v>
      </c>
      <c r="BV9">
        <v>2</v>
      </c>
      <c r="BW9">
        <v>2.2032807792207792E-3</v>
      </c>
      <c r="BX9">
        <v>424.13155</v>
      </c>
    </row>
    <row r="10" spans="1:76" x14ac:dyDescent="0.3">
      <c r="A10" s="8">
        <v>3.16547</v>
      </c>
      <c r="B10" s="8">
        <f t="shared" si="1"/>
        <v>3.1654700000000001E-2</v>
      </c>
      <c r="C10" s="8">
        <v>350</v>
      </c>
      <c r="D10" s="8">
        <f t="shared" si="0"/>
        <v>3.1649690956871206E-4</v>
      </c>
      <c r="E10" s="8"/>
      <c r="F10" s="8"/>
      <c r="G10" s="8"/>
      <c r="H10" s="9">
        <v>5.7763999999999998</v>
      </c>
      <c r="I10" s="9">
        <f t="shared" si="2"/>
        <v>5.7763999999999996E-2</v>
      </c>
      <c r="J10" s="9">
        <v>242.458</v>
      </c>
      <c r="K10" s="9">
        <f t="shared" si="3"/>
        <v>5.7747323023396948E-4</v>
      </c>
      <c r="L10" s="9"/>
      <c r="M10" s="9"/>
      <c r="N10" s="9"/>
      <c r="O10" s="10">
        <v>5.2747299999999999</v>
      </c>
      <c r="P10" s="10">
        <f t="shared" si="4"/>
        <v>5.2747299999999997E-2</v>
      </c>
      <c r="Q10" s="10">
        <v>275.42599999999999</v>
      </c>
      <c r="R10" s="10">
        <f t="shared" si="5"/>
        <v>5.273339350170029E-4</v>
      </c>
      <c r="S10" s="10"/>
      <c r="T10" s="10"/>
      <c r="U10" s="10"/>
      <c r="V10" s="16">
        <v>6.6508520000000004</v>
      </c>
      <c r="W10" s="16">
        <f t="shared" si="6"/>
        <v>6.6508520000000002E-2</v>
      </c>
      <c r="X10" s="16">
        <v>370.21300000000002</v>
      </c>
      <c r="Y10" s="16">
        <f t="shared" si="7"/>
        <v>2.0665085200000002</v>
      </c>
      <c r="Z10" s="16"/>
      <c r="AA10" s="51">
        <v>465.97038429999998</v>
      </c>
      <c r="AB10" s="51">
        <v>1.1956721999999999E-2</v>
      </c>
      <c r="AC10" s="51"/>
      <c r="AD10" s="48">
        <f t="shared" ref="AD10:AD24" si="8">(1-(1.24*5/100))*AA10</f>
        <v>437.08022047339995</v>
      </c>
      <c r="AE10" s="51">
        <f t="shared" ref="AE10:AE24" si="9">(1-(1.24*10/100))*AA10</f>
        <v>408.19005664679997</v>
      </c>
      <c r="AF10" s="48">
        <f t="shared" ref="AF10:AF24" si="10">(1-(1.24*15/100))*AA10</f>
        <v>379.29989282019994</v>
      </c>
      <c r="AH10" s="11">
        <v>50.56</v>
      </c>
      <c r="AI10" s="11">
        <f>AH10*0.95</f>
        <v>48.031999999999996</v>
      </c>
      <c r="AJ10" s="11">
        <f>AH10*0.9</f>
        <v>45.504000000000005</v>
      </c>
      <c r="AK10" s="11">
        <f>AH10*0.85</f>
        <v>42.975999999999999</v>
      </c>
      <c r="AL10" s="11"/>
      <c r="BE10" s="53">
        <v>8</v>
      </c>
      <c r="BF10" s="53">
        <v>5</v>
      </c>
      <c r="BG10" s="53">
        <v>3</v>
      </c>
      <c r="BH10" s="53">
        <v>0.1940015948051948</v>
      </c>
      <c r="BI10" s="53">
        <v>567.98042499999997</v>
      </c>
      <c r="BJ10" s="17">
        <v>10</v>
      </c>
      <c r="BK10">
        <v>5</v>
      </c>
      <c r="BL10">
        <v>3</v>
      </c>
      <c r="BM10">
        <v>0.27896103896103902</v>
      </c>
      <c r="BN10">
        <v>570.49984999999992</v>
      </c>
      <c r="BO10" s="17">
        <v>14</v>
      </c>
      <c r="BP10">
        <v>5</v>
      </c>
      <c r="BQ10">
        <v>3</v>
      </c>
      <c r="BR10">
        <v>0.1987922857142857</v>
      </c>
      <c r="BS10">
        <v>497.01050500000002</v>
      </c>
      <c r="BT10" s="17">
        <v>16</v>
      </c>
      <c r="BU10">
        <v>5</v>
      </c>
      <c r="BV10">
        <v>3</v>
      </c>
      <c r="BW10">
        <v>0.1885283792207792</v>
      </c>
      <c r="BX10">
        <v>534.77323999999999</v>
      </c>
    </row>
    <row r="11" spans="1:76" x14ac:dyDescent="0.3">
      <c r="A11" s="8">
        <v>3.7410100000000002</v>
      </c>
      <c r="B11" s="8">
        <f t="shared" si="1"/>
        <v>3.7410100000000002E-2</v>
      </c>
      <c r="C11" s="8">
        <v>442.30799999999999</v>
      </c>
      <c r="D11" s="8">
        <f t="shared" si="0"/>
        <v>3.7403104166802589E-4</v>
      </c>
      <c r="E11" s="8"/>
      <c r="F11" s="8"/>
      <c r="G11" s="8"/>
      <c r="H11" s="9">
        <v>6.7080700000000002</v>
      </c>
      <c r="I11" s="9">
        <f t="shared" si="2"/>
        <v>6.7080700000000007E-2</v>
      </c>
      <c r="J11" s="9">
        <v>332.40199999999999</v>
      </c>
      <c r="K11" s="9">
        <f t="shared" si="3"/>
        <v>6.7058210955092028E-4</v>
      </c>
      <c r="L11" s="9"/>
      <c r="M11" s="9"/>
      <c r="N11" s="9"/>
      <c r="O11" s="10">
        <v>6.2637400000000003</v>
      </c>
      <c r="P11" s="10">
        <f t="shared" si="4"/>
        <v>6.263740000000001E-2</v>
      </c>
      <c r="Q11" s="10">
        <v>374.69200000000001</v>
      </c>
      <c r="R11" s="10">
        <f t="shared" si="5"/>
        <v>6.2617790968580174E-4</v>
      </c>
      <c r="S11" s="10"/>
      <c r="T11" s="10"/>
      <c r="U11" s="10"/>
      <c r="V11" s="16">
        <v>6.7280790000000001</v>
      </c>
      <c r="W11" s="16">
        <f t="shared" si="6"/>
        <v>6.7280790000000007E-2</v>
      </c>
      <c r="X11" s="16">
        <v>373.404</v>
      </c>
      <c r="Y11" s="16">
        <f t="shared" si="7"/>
        <v>2.0672807899999999</v>
      </c>
      <c r="Z11" s="16"/>
      <c r="AA11" s="51">
        <v>508.74454930000002</v>
      </c>
      <c r="AB11" s="51">
        <v>2.0239223000000001E-2</v>
      </c>
      <c r="AC11" s="51"/>
      <c r="AD11" s="48">
        <f t="shared" si="8"/>
        <v>477.20238724339998</v>
      </c>
      <c r="AE11" s="51">
        <f t="shared" si="9"/>
        <v>445.66022518680001</v>
      </c>
      <c r="AF11" s="48">
        <f t="shared" si="10"/>
        <v>414.11806313019997</v>
      </c>
      <c r="BE11" s="53">
        <v>8</v>
      </c>
      <c r="BF11" s="53">
        <v>5</v>
      </c>
      <c r="BG11" s="53">
        <v>4</v>
      </c>
      <c r="BH11" s="53">
        <v>0.22787071534258119</v>
      </c>
      <c r="BI11" s="53">
        <v>496.08076260902789</v>
      </c>
      <c r="BJ11" s="17">
        <v>10</v>
      </c>
      <c r="BK11">
        <v>5</v>
      </c>
      <c r="BL11">
        <v>4</v>
      </c>
      <c r="BM11">
        <v>0.29189189604502991</v>
      </c>
      <c r="BN11">
        <v>528.09657605657833</v>
      </c>
      <c r="BO11" s="17">
        <v>14</v>
      </c>
      <c r="BP11">
        <v>5</v>
      </c>
      <c r="BQ11">
        <v>4</v>
      </c>
      <c r="BR11">
        <v>0.2482436731445623</v>
      </c>
      <c r="BS11">
        <v>446.71644942611829</v>
      </c>
      <c r="BT11" s="17">
        <v>16</v>
      </c>
      <c r="BU11">
        <v>5</v>
      </c>
      <c r="BV11">
        <v>4</v>
      </c>
      <c r="BW11">
        <v>0.25963083967266593</v>
      </c>
      <c r="BX11">
        <v>297.17383309902499</v>
      </c>
    </row>
    <row r="12" spans="1:76" x14ac:dyDescent="0.3">
      <c r="A12" s="8">
        <v>3.88489</v>
      </c>
      <c r="B12" s="8">
        <f t="shared" si="1"/>
        <v>3.8848899999999999E-2</v>
      </c>
      <c r="C12" s="8">
        <v>438.46199999999999</v>
      </c>
      <c r="D12" s="8">
        <f t="shared" si="0"/>
        <v>3.884135576869158E-4</v>
      </c>
      <c r="E12" s="8"/>
      <c r="F12" s="8"/>
      <c r="G12" s="8"/>
      <c r="H12" s="9">
        <v>7.4534200000000004</v>
      </c>
      <c r="I12" s="9">
        <f t="shared" si="2"/>
        <v>7.4534200000000009E-2</v>
      </c>
      <c r="J12" s="9">
        <v>387.15100000000001</v>
      </c>
      <c r="K12" s="9">
        <f t="shared" si="3"/>
        <v>7.450643705956164E-4</v>
      </c>
      <c r="L12" s="9"/>
      <c r="M12" s="9"/>
      <c r="N12" s="9"/>
      <c r="O12" s="10">
        <v>6.9230799999999997</v>
      </c>
      <c r="P12" s="10">
        <f t="shared" si="4"/>
        <v>6.9230799999999995E-2</v>
      </c>
      <c r="Q12" s="10">
        <v>440.86799999999999</v>
      </c>
      <c r="R12" s="10">
        <f t="shared" si="5"/>
        <v>6.9206846536477417E-4</v>
      </c>
      <c r="S12" s="10"/>
      <c r="T12" s="10"/>
      <c r="U12" s="10"/>
      <c r="V12" s="16">
        <v>6.8053059999999999</v>
      </c>
      <c r="W12" s="16">
        <f t="shared" si="6"/>
        <v>6.8053059999999999E-2</v>
      </c>
      <c r="X12" s="16">
        <v>376.596</v>
      </c>
      <c r="Y12" s="16">
        <f t="shared" si="7"/>
        <v>2.06805306</v>
      </c>
      <c r="Z12" s="16"/>
      <c r="AA12" s="51">
        <v>578.72223269999995</v>
      </c>
      <c r="AB12" s="51">
        <v>3.6666582000000003E-2</v>
      </c>
      <c r="AC12" s="51"/>
      <c r="AD12" s="48">
        <f t="shared" si="8"/>
        <v>542.84145427259989</v>
      </c>
      <c r="AE12" s="51">
        <f t="shared" si="9"/>
        <v>506.96067584519994</v>
      </c>
      <c r="AF12" s="48">
        <f t="shared" si="10"/>
        <v>471.07989741779994</v>
      </c>
      <c r="BE12" s="51">
        <v>8</v>
      </c>
      <c r="BF12" s="1">
        <v>10</v>
      </c>
      <c r="BG12" s="1">
        <v>1</v>
      </c>
      <c r="BH12" s="1">
        <v>0</v>
      </c>
      <c r="BI12" s="1">
        <v>0</v>
      </c>
      <c r="BJ12" s="17">
        <v>10</v>
      </c>
      <c r="BK12">
        <v>10</v>
      </c>
      <c r="BL12">
        <v>1</v>
      </c>
      <c r="BM12">
        <v>0</v>
      </c>
      <c r="BN12">
        <v>0</v>
      </c>
      <c r="BO12" s="17">
        <v>14</v>
      </c>
      <c r="BP12">
        <v>10</v>
      </c>
      <c r="BQ12">
        <v>1</v>
      </c>
      <c r="BR12">
        <v>0</v>
      </c>
      <c r="BS12">
        <v>0</v>
      </c>
      <c r="BT12" s="17">
        <v>16</v>
      </c>
      <c r="BU12">
        <v>10</v>
      </c>
      <c r="BV12">
        <v>1</v>
      </c>
      <c r="BW12">
        <v>0</v>
      </c>
      <c r="BX12">
        <v>0</v>
      </c>
    </row>
    <row r="13" spans="1:76" x14ac:dyDescent="0.3">
      <c r="A13" s="8">
        <v>3.88489</v>
      </c>
      <c r="B13" s="8">
        <f t="shared" si="1"/>
        <v>3.8848899999999999E-2</v>
      </c>
      <c r="C13" s="8">
        <v>450</v>
      </c>
      <c r="D13" s="8">
        <f t="shared" si="0"/>
        <v>3.884135576869158E-4</v>
      </c>
      <c r="E13" s="8"/>
      <c r="F13" s="8"/>
      <c r="G13" s="8"/>
      <c r="H13" s="9">
        <v>8.0124200000000005</v>
      </c>
      <c r="I13" s="9">
        <f t="shared" si="2"/>
        <v>8.0124200000000007E-2</v>
      </c>
      <c r="J13" s="9">
        <v>422.346</v>
      </c>
      <c r="K13" s="9">
        <f t="shared" si="3"/>
        <v>8.0092117698861876E-4</v>
      </c>
      <c r="L13" s="9">
        <f t="shared" ref="L13:L35" si="11">K13-(M13/210000)</f>
        <v>-1.2118616866005814E-3</v>
      </c>
      <c r="M13" s="9">
        <f t="shared" ref="M13:M35" si="12">J13*(1+I13/100)</f>
        <v>422.68440135373203</v>
      </c>
      <c r="N13" s="9">
        <v>0</v>
      </c>
      <c r="O13" s="10">
        <v>7.4175800000000001</v>
      </c>
      <c r="P13" s="10">
        <f t="shared" si="4"/>
        <v>7.41758E-2</v>
      </c>
      <c r="Q13" s="10">
        <v>477.61700000000002</v>
      </c>
      <c r="R13" s="10">
        <f t="shared" si="5"/>
        <v>7.4148303349869907E-4</v>
      </c>
      <c r="S13" s="10">
        <f t="shared" ref="S13:S32" si="13">R13-(T13/210000)</f>
        <v>-1.534570662837901E-3</v>
      </c>
      <c r="T13" s="10">
        <f t="shared" ref="T13:T32" si="14">Q13*(1+P13/100)</f>
        <v>477.97127623068599</v>
      </c>
      <c r="U13" s="10">
        <v>0</v>
      </c>
      <c r="V13" s="16">
        <v>6.960585</v>
      </c>
      <c r="W13" s="16">
        <f t="shared" si="6"/>
        <v>6.9605849999999997E-2</v>
      </c>
      <c r="X13" s="16">
        <v>376.596</v>
      </c>
      <c r="Y13" s="16">
        <f t="shared" si="7"/>
        <v>2.0696058499999999</v>
      </c>
      <c r="Z13" s="16"/>
      <c r="AA13" s="51">
        <v>637.3698339</v>
      </c>
      <c r="AB13" s="51">
        <v>5.2871599999999998E-2</v>
      </c>
      <c r="AC13" s="51"/>
      <c r="AD13" s="48">
        <f t="shared" si="8"/>
        <v>597.85290419820001</v>
      </c>
      <c r="AE13" s="51">
        <f t="shared" si="9"/>
        <v>558.33597449640001</v>
      </c>
      <c r="AF13" s="48">
        <f t="shared" si="10"/>
        <v>518.81904479460002</v>
      </c>
      <c r="BE13" s="51">
        <v>8</v>
      </c>
      <c r="BF13" s="1">
        <v>10</v>
      </c>
      <c r="BG13" s="1">
        <v>2</v>
      </c>
      <c r="BH13" s="1">
        <v>1.872342702702703E-3</v>
      </c>
      <c r="BI13" s="1">
        <v>346.38339999999999</v>
      </c>
      <c r="BJ13" s="17">
        <v>10</v>
      </c>
      <c r="BK13">
        <v>10</v>
      </c>
      <c r="BL13">
        <v>2</v>
      </c>
      <c r="BM13">
        <v>1.770112432432432E-3</v>
      </c>
      <c r="BN13">
        <v>327.4708</v>
      </c>
      <c r="BO13" s="17">
        <v>14</v>
      </c>
      <c r="BP13">
        <v>10</v>
      </c>
      <c r="BQ13">
        <v>2</v>
      </c>
      <c r="BR13">
        <v>1.539987567567567E-3</v>
      </c>
      <c r="BS13">
        <v>284.89769999999999</v>
      </c>
      <c r="BT13" s="17">
        <v>16</v>
      </c>
      <c r="BU13">
        <v>10</v>
      </c>
      <c r="BV13">
        <v>2</v>
      </c>
      <c r="BW13">
        <v>2.023638378378378E-3</v>
      </c>
      <c r="BX13">
        <v>374.37310000000002</v>
      </c>
    </row>
    <row r="14" spans="1:76" x14ac:dyDescent="0.3">
      <c r="A14" s="8">
        <v>4.1726599999999996</v>
      </c>
      <c r="B14" s="8">
        <f t="shared" si="1"/>
        <v>4.1726599999999996E-2</v>
      </c>
      <c r="C14" s="8">
        <v>442.30799999999999</v>
      </c>
      <c r="D14" s="8">
        <f t="shared" si="0"/>
        <v>4.1717896875181708E-4</v>
      </c>
      <c r="E14" s="8"/>
      <c r="F14" s="8"/>
      <c r="G14" s="8"/>
      <c r="H14" s="9">
        <v>8.3850899999999999</v>
      </c>
      <c r="I14" s="9">
        <f t="shared" si="2"/>
        <v>8.3850900000000006E-2</v>
      </c>
      <c r="J14" s="9">
        <v>414.52499999999998</v>
      </c>
      <c r="K14" s="9">
        <f t="shared" si="3"/>
        <v>8.3815764772281534E-4</v>
      </c>
      <c r="L14" s="9">
        <f t="shared" si="11"/>
        <v>-1.1374260805782558E-3</v>
      </c>
      <c r="M14" s="9">
        <f t="shared" si="12"/>
        <v>414.87258294322498</v>
      </c>
      <c r="N14" s="9">
        <f>L14-0.074904</f>
        <v>-7.6041426080578248E-2</v>
      </c>
      <c r="O14" s="10">
        <v>7.7472500000000002</v>
      </c>
      <c r="P14" s="10">
        <f t="shared" si="4"/>
        <v>7.74725E-2</v>
      </c>
      <c r="Q14" s="10">
        <v>473.89600000000002</v>
      </c>
      <c r="R14" s="10">
        <f t="shared" si="5"/>
        <v>7.7442505549361581E-4</v>
      </c>
      <c r="S14" s="10">
        <f t="shared" si="13"/>
        <v>-1.48397084488067E-3</v>
      </c>
      <c r="T14" s="10">
        <f t="shared" si="14"/>
        <v>474.26313907860003</v>
      </c>
      <c r="U14" s="10">
        <f>S14-0.069111</f>
        <v>-7.0594970844880672E-2</v>
      </c>
      <c r="V14" s="16">
        <v>7.1154500000000001</v>
      </c>
      <c r="W14" s="16">
        <f t="shared" si="6"/>
        <v>7.1154499999999996E-2</v>
      </c>
      <c r="X14" s="16">
        <v>379.78699999999998</v>
      </c>
      <c r="Y14" s="16">
        <f t="shared" si="7"/>
        <v>2.0711545</v>
      </c>
      <c r="Z14" s="16"/>
      <c r="AA14" s="51">
        <v>685.12992469999995</v>
      </c>
      <c r="AB14" s="51">
        <v>7.0467251999999994E-2</v>
      </c>
      <c r="AC14" s="51"/>
      <c r="AD14" s="48">
        <f t="shared" si="8"/>
        <v>642.65186936859993</v>
      </c>
      <c r="AE14" s="51">
        <f t="shared" si="9"/>
        <v>600.17381403719992</v>
      </c>
      <c r="AF14" s="48">
        <f t="shared" si="10"/>
        <v>557.6957587057999</v>
      </c>
      <c r="BE14" s="51">
        <v>8</v>
      </c>
      <c r="BF14" s="1">
        <v>10</v>
      </c>
      <c r="BG14" s="1">
        <v>3</v>
      </c>
      <c r="BH14" s="1">
        <v>0.1781838594594595</v>
      </c>
      <c r="BI14" s="1">
        <v>501.34584999999998</v>
      </c>
      <c r="BJ14" s="17">
        <v>10</v>
      </c>
      <c r="BK14">
        <v>10</v>
      </c>
      <c r="BL14">
        <v>3</v>
      </c>
      <c r="BM14">
        <v>0.25621621621621621</v>
      </c>
      <c r="BN14">
        <v>503.56970000000001</v>
      </c>
      <c r="BO14" s="17">
        <v>14</v>
      </c>
      <c r="BP14">
        <v>10</v>
      </c>
      <c r="BQ14">
        <v>3</v>
      </c>
      <c r="BR14">
        <v>0.1825839459459459</v>
      </c>
      <c r="BS14">
        <v>438.70200999999997</v>
      </c>
      <c r="BT14" s="17">
        <v>16</v>
      </c>
      <c r="BU14">
        <v>10</v>
      </c>
      <c r="BV14">
        <v>3</v>
      </c>
      <c r="BW14">
        <v>0.1731568972972973</v>
      </c>
      <c r="BX14">
        <v>472.03447999999997</v>
      </c>
    </row>
    <row r="15" spans="1:76" x14ac:dyDescent="0.3">
      <c r="A15" s="8">
        <v>4.6043200000000004</v>
      </c>
      <c r="B15" s="8">
        <f t="shared" si="1"/>
        <v>4.6043200000000006E-2</v>
      </c>
      <c r="C15" s="8">
        <v>453.846</v>
      </c>
      <c r="D15" s="8">
        <f t="shared" si="0"/>
        <v>4.6032603371218641E-4</v>
      </c>
      <c r="E15" s="8"/>
      <c r="F15" s="8"/>
      <c r="G15" s="8"/>
      <c r="H15" s="9">
        <v>8.5714299999999994</v>
      </c>
      <c r="I15" s="9">
        <f t="shared" si="2"/>
        <v>8.5714299999999993E-2</v>
      </c>
      <c r="J15" s="9">
        <v>422.346</v>
      </c>
      <c r="K15" s="9">
        <f t="shared" si="3"/>
        <v>8.567758627165147E-4</v>
      </c>
      <c r="L15" s="9">
        <f t="shared" si="11"/>
        <v>-1.1561194273667138E-3</v>
      </c>
      <c r="M15" s="9">
        <f t="shared" si="12"/>
        <v>422.70801091747796</v>
      </c>
      <c r="N15" s="9">
        <f t="shared" ref="N15:N35" si="15">L15-0.074904</f>
        <v>-7.6060119427366707E-2</v>
      </c>
      <c r="O15" s="10">
        <v>8.2417599999999993</v>
      </c>
      <c r="P15" s="10">
        <f t="shared" si="4"/>
        <v>8.2417599999999994E-2</v>
      </c>
      <c r="Q15" s="10">
        <v>473.83499999999998</v>
      </c>
      <c r="R15" s="10">
        <f t="shared" si="5"/>
        <v>8.2383655345690259E-4</v>
      </c>
      <c r="S15" s="10">
        <f t="shared" si="13"/>
        <v>-1.4343802248048116E-3</v>
      </c>
      <c r="T15" s="10">
        <f t="shared" si="14"/>
        <v>474.22552343496</v>
      </c>
      <c r="U15" s="10">
        <f t="shared" ref="U15:U32" si="16">S15-0.069111</f>
        <v>-7.0545380224804818E-2</v>
      </c>
      <c r="V15" s="16">
        <v>7.1930899999999998</v>
      </c>
      <c r="W15" s="16">
        <f t="shared" si="6"/>
        <v>7.1930899999999992E-2</v>
      </c>
      <c r="X15" s="16">
        <v>379.78699999999998</v>
      </c>
      <c r="Y15" s="16">
        <f t="shared" si="7"/>
        <v>2.0719308999999999</v>
      </c>
      <c r="Z15" s="16"/>
      <c r="AA15" s="51">
        <v>741.12466189999998</v>
      </c>
      <c r="AB15" s="51">
        <v>9.7136481999999996E-2</v>
      </c>
      <c r="AC15" s="51"/>
      <c r="AD15" s="48">
        <f t="shared" si="8"/>
        <v>695.17493286219997</v>
      </c>
      <c r="AE15" s="51">
        <f t="shared" si="9"/>
        <v>649.22520382439996</v>
      </c>
      <c r="AF15" s="48">
        <f t="shared" si="10"/>
        <v>603.27547478659994</v>
      </c>
      <c r="BE15" s="51">
        <v>8</v>
      </c>
      <c r="BF15" s="1">
        <v>10</v>
      </c>
      <c r="BG15" s="1">
        <v>4</v>
      </c>
      <c r="BH15" s="1">
        <v>0.19613014228904341</v>
      </c>
      <c r="BI15" s="1">
        <v>463.24826564744342</v>
      </c>
      <c r="BJ15" s="17">
        <v>10</v>
      </c>
      <c r="BK15">
        <v>10</v>
      </c>
      <c r="BL15">
        <v>4</v>
      </c>
      <c r="BM15">
        <v>0.251233683179791</v>
      </c>
      <c r="BN15">
        <v>519.90857931042535</v>
      </c>
      <c r="BO15" s="17">
        <v>14</v>
      </c>
      <c r="BP15">
        <v>10</v>
      </c>
      <c r="BQ15">
        <v>4</v>
      </c>
      <c r="BR15">
        <v>0.2136653095725797</v>
      </c>
      <c r="BS15">
        <v>407.09100956540209</v>
      </c>
      <c r="BT15" s="17">
        <v>16</v>
      </c>
      <c r="BU15">
        <v>10</v>
      </c>
      <c r="BV15">
        <v>4</v>
      </c>
      <c r="BW15">
        <v>0.22346633463219889</v>
      </c>
      <c r="BX15">
        <v>303.91804076112129</v>
      </c>
    </row>
    <row r="16" spans="1:76" x14ac:dyDescent="0.3">
      <c r="A16" s="8">
        <v>4.7481999999999998</v>
      </c>
      <c r="B16" s="8">
        <f t="shared" si="1"/>
        <v>4.7481999999999996E-2</v>
      </c>
      <c r="C16" s="8">
        <v>446.154</v>
      </c>
      <c r="D16" s="8">
        <f t="shared" si="0"/>
        <v>4.7470730865444558E-4</v>
      </c>
      <c r="E16" s="8">
        <f t="shared" ref="E16:E38" si="17">D16-(F16/210000)</f>
        <v>-1.6508443239278403E-3</v>
      </c>
      <c r="F16" s="8">
        <f t="shared" ref="F16:F38" si="18">C16*(1+B16/100)</f>
        <v>446.36584284228002</v>
      </c>
      <c r="G16" s="8">
        <v>0</v>
      </c>
      <c r="H16" s="9">
        <v>8.7577599999999993</v>
      </c>
      <c r="I16" s="9">
        <f t="shared" si="2"/>
        <v>8.7577599999999992E-2</v>
      </c>
      <c r="J16" s="9">
        <v>426.25700000000001</v>
      </c>
      <c r="K16" s="9">
        <f t="shared" si="3"/>
        <v>8.7539273195388748E-4</v>
      </c>
      <c r="L16" s="9">
        <f t="shared" si="11"/>
        <v>-1.1561801520957886E-3</v>
      </c>
      <c r="M16" s="9">
        <f t="shared" si="12"/>
        <v>426.63030565043198</v>
      </c>
      <c r="N16" s="9">
        <f t="shared" si="15"/>
        <v>-7.6060180152095785E-2</v>
      </c>
      <c r="O16" s="10">
        <v>8.4065899999999996</v>
      </c>
      <c r="P16" s="10">
        <f t="shared" si="4"/>
        <v>8.4065899999999999E-2</v>
      </c>
      <c r="Q16" s="10">
        <v>477.49599999999998</v>
      </c>
      <c r="R16" s="10">
        <f t="shared" si="5"/>
        <v>8.403058441315166E-4</v>
      </c>
      <c r="S16" s="10">
        <f t="shared" si="13"/>
        <v>-1.4353961144868835E-3</v>
      </c>
      <c r="T16" s="10">
        <f t="shared" si="14"/>
        <v>477.89741130986403</v>
      </c>
      <c r="U16" s="10">
        <f t="shared" si="16"/>
        <v>-7.054639611448689E-2</v>
      </c>
      <c r="V16" s="16">
        <v>7.3487799999999996</v>
      </c>
      <c r="W16" s="16">
        <f t="shared" si="6"/>
        <v>7.3487799999999992E-2</v>
      </c>
      <c r="X16" s="16">
        <v>376.596</v>
      </c>
      <c r="Y16" s="16">
        <f t="shared" si="7"/>
        <v>2.0734878000000001</v>
      </c>
      <c r="Z16" s="16"/>
      <c r="AA16" s="51">
        <v>781.14879240000005</v>
      </c>
      <c r="AB16" s="51">
        <v>0.124697424</v>
      </c>
      <c r="AC16" s="51"/>
      <c r="AD16" s="48">
        <f t="shared" si="8"/>
        <v>732.71756727119998</v>
      </c>
      <c r="AE16" s="51">
        <f t="shared" si="9"/>
        <v>684.28634214240003</v>
      </c>
      <c r="AF16" s="48">
        <f t="shared" si="10"/>
        <v>635.85511701359997</v>
      </c>
      <c r="BE16" s="51">
        <v>8</v>
      </c>
      <c r="BF16" s="1">
        <v>15</v>
      </c>
      <c r="BG16" s="1">
        <v>1</v>
      </c>
      <c r="BH16" s="1">
        <v>0</v>
      </c>
      <c r="BI16" s="1">
        <v>0</v>
      </c>
      <c r="BJ16" s="17">
        <v>10</v>
      </c>
      <c r="BK16">
        <v>15</v>
      </c>
      <c r="BL16">
        <v>1</v>
      </c>
      <c r="BM16">
        <v>0</v>
      </c>
      <c r="BN16">
        <v>0</v>
      </c>
      <c r="BO16" s="17">
        <v>14</v>
      </c>
      <c r="BP16">
        <v>15</v>
      </c>
      <c r="BQ16">
        <v>1</v>
      </c>
      <c r="BR16">
        <v>0</v>
      </c>
      <c r="BS16">
        <v>0</v>
      </c>
      <c r="BT16" s="17">
        <v>16</v>
      </c>
      <c r="BU16">
        <v>15</v>
      </c>
      <c r="BV16">
        <v>1</v>
      </c>
      <c r="BW16">
        <v>0</v>
      </c>
      <c r="BX16">
        <v>0</v>
      </c>
    </row>
    <row r="17" spans="1:76" x14ac:dyDescent="0.3">
      <c r="A17" s="8">
        <v>5.0359699999999998</v>
      </c>
      <c r="B17" s="8">
        <f t="shared" si="1"/>
        <v>5.03597E-2</v>
      </c>
      <c r="C17" s="8">
        <v>453.846</v>
      </c>
      <c r="D17" s="8">
        <f t="shared" si="0"/>
        <v>5.0347023758714614E-4</v>
      </c>
      <c r="E17" s="8">
        <f t="shared" si="17"/>
        <v>-1.6587895504321965E-3</v>
      </c>
      <c r="F17" s="8">
        <f t="shared" si="18"/>
        <v>454.07455548406199</v>
      </c>
      <c r="G17" s="8">
        <f>E17-0.04416377</f>
        <v>-4.5822559550432192E-2</v>
      </c>
      <c r="H17" s="9">
        <v>8.7577599999999993</v>
      </c>
      <c r="I17" s="9">
        <f t="shared" si="2"/>
        <v>8.7577599999999992E-2</v>
      </c>
      <c r="J17" s="9">
        <v>414.52499999999998</v>
      </c>
      <c r="K17" s="9">
        <f t="shared" si="3"/>
        <v>8.7539273195388748E-4</v>
      </c>
      <c r="L17" s="9">
        <f t="shared" si="11"/>
        <v>-1.1002645587432551E-3</v>
      </c>
      <c r="M17" s="9">
        <f t="shared" si="12"/>
        <v>414.88803104639999</v>
      </c>
      <c r="N17" s="9">
        <f t="shared" si="15"/>
        <v>-7.6004264558743248E-2</v>
      </c>
      <c r="O17" s="10">
        <v>8.9010999999999996</v>
      </c>
      <c r="P17" s="10">
        <f t="shared" si="4"/>
        <v>8.9010999999999993E-2</v>
      </c>
      <c r="Q17" s="10">
        <v>473.75400000000002</v>
      </c>
      <c r="R17" s="10">
        <f t="shared" si="5"/>
        <v>8.8971408701399193E-4</v>
      </c>
      <c r="S17" s="10">
        <f t="shared" si="13"/>
        <v>-1.3682654042857228E-3</v>
      </c>
      <c r="T17" s="10">
        <f t="shared" si="14"/>
        <v>474.17569317294004</v>
      </c>
      <c r="U17" s="10">
        <f t="shared" si="16"/>
        <v>-7.0479265404285729E-2</v>
      </c>
      <c r="V17" s="16">
        <v>7.73698</v>
      </c>
      <c r="W17" s="16">
        <f t="shared" si="6"/>
        <v>7.7369800000000002E-2</v>
      </c>
      <c r="X17" s="16">
        <v>376.596</v>
      </c>
      <c r="Y17" s="16">
        <f t="shared" si="7"/>
        <v>2.0773698</v>
      </c>
      <c r="Z17" s="16"/>
      <c r="AA17" s="51">
        <v>796.58925929999998</v>
      </c>
      <c r="AB17" s="51">
        <v>0.14419743800000001</v>
      </c>
      <c r="AC17" s="51"/>
      <c r="AD17" s="48">
        <f t="shared" si="8"/>
        <v>747.2007252233999</v>
      </c>
      <c r="AE17" s="51">
        <f t="shared" si="9"/>
        <v>697.81219114679993</v>
      </c>
      <c r="AF17" s="48">
        <f t="shared" si="10"/>
        <v>648.42365707019997</v>
      </c>
      <c r="BE17" s="51">
        <v>8</v>
      </c>
      <c r="BF17" s="1">
        <v>15</v>
      </c>
      <c r="BG17" s="1">
        <v>2</v>
      </c>
      <c r="BH17" s="1">
        <v>1.6920850704225351E-3</v>
      </c>
      <c r="BI17" s="1">
        <v>300.3451</v>
      </c>
      <c r="BJ17" s="17">
        <v>10</v>
      </c>
      <c r="BK17">
        <v>15</v>
      </c>
      <c r="BL17">
        <v>2</v>
      </c>
      <c r="BM17">
        <v>1.599696901408451E-3</v>
      </c>
      <c r="BN17">
        <v>283.94619999999998</v>
      </c>
      <c r="BO17" s="17">
        <v>14</v>
      </c>
      <c r="BP17">
        <v>15</v>
      </c>
      <c r="BQ17">
        <v>2</v>
      </c>
      <c r="BR17">
        <v>1.3917270422535209E-3</v>
      </c>
      <c r="BS17">
        <v>247.03155000000001</v>
      </c>
      <c r="BT17" s="17">
        <v>16</v>
      </c>
      <c r="BU17">
        <v>15</v>
      </c>
      <c r="BV17">
        <v>2</v>
      </c>
      <c r="BW17">
        <v>1.8288149295774649E-3</v>
      </c>
      <c r="BX17">
        <v>324.61464999999998</v>
      </c>
    </row>
    <row r="18" spans="1:76" x14ac:dyDescent="0.3">
      <c r="A18" s="8">
        <v>5.3237399999999999</v>
      </c>
      <c r="B18" s="8">
        <f t="shared" si="1"/>
        <v>5.3237399999999997E-2</v>
      </c>
      <c r="C18" s="8">
        <v>450</v>
      </c>
      <c r="D18" s="8">
        <f t="shared" si="0"/>
        <v>5.3223233923756089E-4</v>
      </c>
      <c r="E18" s="8">
        <f t="shared" si="17"/>
        <v>-1.6117656050481538E-3</v>
      </c>
      <c r="F18" s="8">
        <f t="shared" si="18"/>
        <v>450.23956830000003</v>
      </c>
      <c r="G18" s="8">
        <f t="shared" ref="G18:G38" si="19">E18-0.04416377</f>
        <v>-4.577553560504815E-2</v>
      </c>
      <c r="H18" s="9">
        <v>8.9441000000000006</v>
      </c>
      <c r="I18" s="9">
        <f t="shared" si="2"/>
        <v>8.9441000000000007E-2</v>
      </c>
      <c r="J18" s="9">
        <v>426.25700000000001</v>
      </c>
      <c r="K18" s="9">
        <f t="shared" si="3"/>
        <v>8.9401025371614292E-4</v>
      </c>
      <c r="L18" s="9">
        <f t="shared" si="11"/>
        <v>-1.1376004535379996E-3</v>
      </c>
      <c r="M18" s="9">
        <f t="shared" si="12"/>
        <v>426.63824852336995</v>
      </c>
      <c r="N18" s="9">
        <f t="shared" si="15"/>
        <v>-7.6041600453538E-2</v>
      </c>
      <c r="O18" s="10">
        <v>9.89011</v>
      </c>
      <c r="P18" s="10">
        <f t="shared" si="4"/>
        <v>9.8901100000000006E-2</v>
      </c>
      <c r="Q18" s="10">
        <v>499.4</v>
      </c>
      <c r="R18" s="10">
        <f t="shared" si="5"/>
        <v>9.8852225084651558E-4</v>
      </c>
      <c r="S18" s="10">
        <f t="shared" si="13"/>
        <v>-1.3919249495982459E-3</v>
      </c>
      <c r="T18" s="10">
        <f t="shared" si="14"/>
        <v>499.89391209339993</v>
      </c>
      <c r="U18" s="10">
        <f t="shared" si="16"/>
        <v>-7.0502924949598256E-2</v>
      </c>
      <c r="V18" s="16">
        <v>7.8146199999999997</v>
      </c>
      <c r="W18" s="16">
        <f t="shared" si="6"/>
        <v>7.8146199999999999E-2</v>
      </c>
      <c r="X18" s="16">
        <v>376.596</v>
      </c>
      <c r="Y18" s="16">
        <f t="shared" si="7"/>
        <v>2.0781461999999999</v>
      </c>
      <c r="Z18" s="16"/>
      <c r="AA18" s="51">
        <v>812.03036359999999</v>
      </c>
      <c r="AB18" s="51">
        <v>0.16332245500000001</v>
      </c>
      <c r="AC18" s="51"/>
      <c r="AD18" s="48">
        <f t="shared" si="8"/>
        <v>761.6844810568</v>
      </c>
      <c r="AE18" s="51">
        <f t="shared" si="9"/>
        <v>711.3385985136</v>
      </c>
      <c r="AF18" s="48">
        <f t="shared" si="10"/>
        <v>660.9927159703999</v>
      </c>
      <c r="BE18" s="51">
        <v>8</v>
      </c>
      <c r="BF18" s="1">
        <v>15</v>
      </c>
      <c r="BG18" s="1">
        <v>3</v>
      </c>
      <c r="BH18" s="1">
        <v>0.16102941408450711</v>
      </c>
      <c r="BI18" s="1">
        <v>434.71127500000011</v>
      </c>
      <c r="BJ18" s="17">
        <v>10</v>
      </c>
      <c r="BK18">
        <v>15</v>
      </c>
      <c r="BL18">
        <v>3</v>
      </c>
      <c r="BM18">
        <v>0.23154929577464789</v>
      </c>
      <c r="BN18">
        <v>436.63954999999999</v>
      </c>
      <c r="BO18" s="17">
        <v>14</v>
      </c>
      <c r="BP18">
        <v>15</v>
      </c>
      <c r="BQ18">
        <v>3</v>
      </c>
      <c r="BR18">
        <v>0.1650058873239437</v>
      </c>
      <c r="BS18">
        <v>380.39351499999998</v>
      </c>
      <c r="BT18" s="17">
        <v>16</v>
      </c>
      <c r="BU18">
        <v>15</v>
      </c>
      <c r="BV18">
        <v>3</v>
      </c>
      <c r="BW18">
        <v>0.15648641690140849</v>
      </c>
      <c r="BX18">
        <v>409.29572000000002</v>
      </c>
    </row>
    <row r="19" spans="1:76" x14ac:dyDescent="0.3">
      <c r="A19" s="8">
        <v>5.4676299999999998</v>
      </c>
      <c r="B19" s="8">
        <f t="shared" si="1"/>
        <v>5.4676299999999997E-2</v>
      </c>
      <c r="C19" s="8">
        <v>461.53800000000001</v>
      </c>
      <c r="D19" s="8">
        <f t="shared" si="0"/>
        <v>5.4661357957348073E-4</v>
      </c>
      <c r="E19" s="8">
        <f t="shared" si="17"/>
        <v>-1.6523880961479193E-3</v>
      </c>
      <c r="F19" s="8">
        <f t="shared" si="18"/>
        <v>461.79035190149403</v>
      </c>
      <c r="G19" s="8">
        <f t="shared" si="19"/>
        <v>-4.5816158096147919E-2</v>
      </c>
      <c r="H19" s="9">
        <v>8.9441000000000006</v>
      </c>
      <c r="I19" s="9">
        <f t="shared" si="2"/>
        <v>8.9441000000000007E-2</v>
      </c>
      <c r="J19" s="9">
        <v>410.61500000000001</v>
      </c>
      <c r="K19" s="9">
        <f t="shared" si="3"/>
        <v>8.9401025371614292E-4</v>
      </c>
      <c r="L19" s="9">
        <f t="shared" si="11"/>
        <v>-1.0630481184845711E-3</v>
      </c>
      <c r="M19" s="9">
        <f t="shared" si="12"/>
        <v>410.98225816214995</v>
      </c>
      <c r="N19" s="9">
        <f t="shared" si="15"/>
        <v>-7.5967048118484565E-2</v>
      </c>
      <c r="O19" s="10">
        <v>11.2088</v>
      </c>
      <c r="P19" s="10">
        <f t="shared" si="4"/>
        <v>0.11208800000000001</v>
      </c>
      <c r="Q19" s="10">
        <v>528.68600000000004</v>
      </c>
      <c r="R19" s="10">
        <f t="shared" si="5"/>
        <v>1.1202522830325995E-3</v>
      </c>
      <c r="S19" s="10">
        <f t="shared" si="13"/>
        <v>-1.4001219720325437E-3</v>
      </c>
      <c r="T19" s="10">
        <f t="shared" si="14"/>
        <v>529.27859356368003</v>
      </c>
      <c r="U19" s="10">
        <f t="shared" si="16"/>
        <v>-7.0511121972032548E-2</v>
      </c>
      <c r="V19" s="16">
        <v>8.04589</v>
      </c>
      <c r="W19" s="16">
        <f t="shared" si="6"/>
        <v>8.04589E-2</v>
      </c>
      <c r="X19" s="16">
        <v>389.36200000000002</v>
      </c>
      <c r="Y19" s="16">
        <f t="shared" si="7"/>
        <v>2.0804589</v>
      </c>
      <c r="Z19" s="16"/>
      <c r="AA19" s="51">
        <v>828.65899999999999</v>
      </c>
      <c r="AB19" s="51">
        <v>0.18351426900000001</v>
      </c>
      <c r="AC19" s="51"/>
      <c r="AD19" s="48">
        <f t="shared" si="8"/>
        <v>777.28214199999991</v>
      </c>
      <c r="AE19" s="51">
        <f t="shared" si="9"/>
        <v>725.90528399999994</v>
      </c>
      <c r="AF19" s="48">
        <f t="shared" si="10"/>
        <v>674.52842599999997</v>
      </c>
      <c r="BE19" s="51">
        <v>8</v>
      </c>
      <c r="BF19" s="1">
        <v>15</v>
      </c>
      <c r="BG19" s="1">
        <v>4</v>
      </c>
      <c r="BH19" s="1">
        <v>0.1688107778855612</v>
      </c>
      <c r="BI19" s="1">
        <v>418.19246903869538</v>
      </c>
      <c r="BJ19" s="17">
        <v>10</v>
      </c>
      <c r="BK19">
        <v>15</v>
      </c>
      <c r="BL19">
        <v>4</v>
      </c>
      <c r="BM19">
        <v>0.21623883505949201</v>
      </c>
      <c r="BN19">
        <v>486.84609514142898</v>
      </c>
      <c r="BO19" s="17">
        <v>14</v>
      </c>
      <c r="BP19">
        <v>15</v>
      </c>
      <c r="BQ19">
        <v>4</v>
      </c>
      <c r="BR19">
        <v>0.1839034362344486</v>
      </c>
      <c r="BS19">
        <v>361.17394554999947</v>
      </c>
      <c r="BT19" s="17">
        <v>16</v>
      </c>
      <c r="BU19">
        <v>15</v>
      </c>
      <c r="BV19">
        <v>4</v>
      </c>
      <c r="BW19">
        <v>0.19233925668040469</v>
      </c>
      <c r="BX19">
        <v>289.48814353828908</v>
      </c>
    </row>
    <row r="20" spans="1:76" x14ac:dyDescent="0.3">
      <c r="A20" s="8">
        <v>5.7553999999999998</v>
      </c>
      <c r="B20" s="8">
        <f t="shared" si="1"/>
        <v>5.7554000000000001E-2</v>
      </c>
      <c r="C20" s="8">
        <v>453.846</v>
      </c>
      <c r="D20" s="8">
        <f t="shared" si="0"/>
        <v>5.7537444037531946E-4</v>
      </c>
      <c r="E20" s="8">
        <f t="shared" si="17"/>
        <v>-1.5870408288001089E-3</v>
      </c>
      <c r="F20" s="8">
        <f t="shared" si="18"/>
        <v>454.10720652684</v>
      </c>
      <c r="G20" s="8">
        <f t="shared" si="19"/>
        <v>-4.5750810828800108E-2</v>
      </c>
      <c r="H20" s="9">
        <v>9.1304300000000005</v>
      </c>
      <c r="I20" s="9">
        <f t="shared" si="2"/>
        <v>9.1304300000000005E-2</v>
      </c>
      <c r="J20" s="9">
        <v>414.52499999999998</v>
      </c>
      <c r="K20" s="9">
        <f t="shared" si="3"/>
        <v>9.1262642978508452E-4</v>
      </c>
      <c r="L20" s="9">
        <f t="shared" si="11"/>
        <v>-1.0631044233081295E-3</v>
      </c>
      <c r="M20" s="9">
        <f t="shared" si="12"/>
        <v>414.90347914957493</v>
      </c>
      <c r="N20" s="9">
        <f t="shared" si="15"/>
        <v>-7.5967104423308132E-2</v>
      </c>
      <c r="O20" s="10">
        <v>12.5275</v>
      </c>
      <c r="P20" s="10">
        <f t="shared" si="4"/>
        <v>0.125275</v>
      </c>
      <c r="Q20" s="10">
        <v>550.61</v>
      </c>
      <c r="R20" s="10">
        <f t="shared" si="5"/>
        <v>1.2519659634515415E-3</v>
      </c>
      <c r="S20" s="10">
        <f t="shared" si="13"/>
        <v>-1.3732710683460772E-3</v>
      </c>
      <c r="T20" s="10">
        <f t="shared" si="14"/>
        <v>551.29977667749995</v>
      </c>
      <c r="U20" s="10">
        <f t="shared" si="16"/>
        <v>-7.048427106834608E-2</v>
      </c>
      <c r="V20" s="16">
        <v>8.4316099999999992</v>
      </c>
      <c r="W20" s="16">
        <f t="shared" si="6"/>
        <v>8.4316099999999991E-2</v>
      </c>
      <c r="X20" s="16">
        <v>408.51100000000002</v>
      </c>
      <c r="Y20" s="16">
        <f t="shared" si="7"/>
        <v>2.0843161000000001</v>
      </c>
      <c r="Z20" s="16"/>
      <c r="AA20" s="51">
        <v>815.27598980000005</v>
      </c>
      <c r="AB20" s="51">
        <v>0.192141229</v>
      </c>
      <c r="AC20" s="51"/>
      <c r="AD20" s="48">
        <f t="shared" si="8"/>
        <v>764.72887843240005</v>
      </c>
      <c r="AE20" s="51">
        <f t="shared" si="9"/>
        <v>714.18176706480006</v>
      </c>
      <c r="AF20" s="48">
        <f t="shared" si="10"/>
        <v>663.63465569719995</v>
      </c>
      <c r="BE20" s="51">
        <v>8</v>
      </c>
      <c r="BF20" s="1">
        <v>20</v>
      </c>
      <c r="BG20" s="1">
        <v>1</v>
      </c>
      <c r="BH20" s="1">
        <v>0</v>
      </c>
      <c r="BI20" s="1">
        <v>0</v>
      </c>
      <c r="BJ20" s="17">
        <v>10</v>
      </c>
      <c r="BK20">
        <v>20</v>
      </c>
      <c r="BL20">
        <v>1</v>
      </c>
      <c r="BM20">
        <v>0</v>
      </c>
      <c r="BN20">
        <v>0</v>
      </c>
      <c r="BO20" s="17">
        <v>14</v>
      </c>
      <c r="BP20">
        <v>20</v>
      </c>
      <c r="BQ20">
        <v>1</v>
      </c>
      <c r="BR20">
        <v>0</v>
      </c>
      <c r="BS20">
        <v>0</v>
      </c>
      <c r="BT20" s="17">
        <v>16</v>
      </c>
      <c r="BU20">
        <v>20</v>
      </c>
      <c r="BV20">
        <v>1</v>
      </c>
      <c r="BW20">
        <v>0</v>
      </c>
      <c r="BX20">
        <v>0</v>
      </c>
    </row>
    <row r="21" spans="1:76" x14ac:dyDescent="0.3">
      <c r="A21" s="8">
        <v>6.0431699999999999</v>
      </c>
      <c r="B21" s="8">
        <f t="shared" si="1"/>
        <v>6.0431699999999998E-2</v>
      </c>
      <c r="C21" s="8">
        <v>457.69200000000001</v>
      </c>
      <c r="D21" s="8">
        <f t="shared" si="0"/>
        <v>6.0413447401383403E-4</v>
      </c>
      <c r="E21" s="8">
        <f t="shared" si="17"/>
        <v>-1.5766683405402807E-3</v>
      </c>
      <c r="F21" s="8">
        <f t="shared" si="18"/>
        <v>457.96859105636406</v>
      </c>
      <c r="G21" s="8">
        <f t="shared" si="19"/>
        <v>-4.5740438340540278E-2</v>
      </c>
      <c r="H21" s="9">
        <v>9.31677</v>
      </c>
      <c r="I21" s="9">
        <f t="shared" si="2"/>
        <v>9.3167700000000006E-2</v>
      </c>
      <c r="J21" s="9">
        <v>426.25700000000001</v>
      </c>
      <c r="K21" s="9">
        <f t="shared" si="3"/>
        <v>9.3124325836773964E-4</v>
      </c>
      <c r="L21" s="9">
        <f t="shared" si="11"/>
        <v>-1.1004430932655416E-3</v>
      </c>
      <c r="M21" s="9">
        <f t="shared" si="12"/>
        <v>426.65413384298904</v>
      </c>
      <c r="N21" s="9">
        <f t="shared" si="15"/>
        <v>-7.6004443093265539E-2</v>
      </c>
      <c r="O21" s="10">
        <v>15</v>
      </c>
      <c r="P21" s="10">
        <f t="shared" si="4"/>
        <v>0.15</v>
      </c>
      <c r="Q21" s="10">
        <v>579.755</v>
      </c>
      <c r="R21" s="10">
        <f t="shared" si="5"/>
        <v>1.4988761237359487E-3</v>
      </c>
      <c r="S21" s="10">
        <f t="shared" si="13"/>
        <v>-1.2660030786450041E-3</v>
      </c>
      <c r="T21" s="10">
        <f t="shared" si="14"/>
        <v>580.62463250000008</v>
      </c>
      <c r="U21" s="10">
        <f t="shared" si="16"/>
        <v>-7.0377003078645015E-2</v>
      </c>
      <c r="V21" s="16">
        <v>8.8945600000000002</v>
      </c>
      <c r="W21" s="16">
        <f t="shared" si="6"/>
        <v>8.89456E-2</v>
      </c>
      <c r="X21" s="16">
        <v>430.851</v>
      </c>
      <c r="Y21" s="16">
        <f t="shared" si="7"/>
        <v>2.0889456000000002</v>
      </c>
      <c r="Z21" s="16"/>
      <c r="AA21" s="51">
        <v>791.19972459999997</v>
      </c>
      <c r="AB21" s="51">
        <v>0.20074640099999999</v>
      </c>
      <c r="AC21" s="51"/>
      <c r="AD21" s="48">
        <f t="shared" si="8"/>
        <v>742.14534167479997</v>
      </c>
      <c r="AE21" s="51">
        <f t="shared" si="9"/>
        <v>693.09095874959996</v>
      </c>
      <c r="AF21" s="48">
        <f t="shared" si="10"/>
        <v>644.03657582439996</v>
      </c>
      <c r="BE21" s="51">
        <v>8</v>
      </c>
      <c r="BF21" s="1">
        <v>20</v>
      </c>
      <c r="BG21" s="1">
        <v>2</v>
      </c>
      <c r="BH21" s="1">
        <v>1.4959223529411761E-3</v>
      </c>
      <c r="BI21" s="1">
        <v>254.30680000000001</v>
      </c>
      <c r="BJ21" s="17">
        <v>10</v>
      </c>
      <c r="BK21">
        <v>20</v>
      </c>
      <c r="BL21">
        <v>2</v>
      </c>
      <c r="BM21">
        <v>1.4142447058823531E-3</v>
      </c>
      <c r="BN21">
        <v>240.42160000000001</v>
      </c>
      <c r="BO21" s="17">
        <v>14</v>
      </c>
      <c r="BP21">
        <v>20</v>
      </c>
      <c r="BQ21">
        <v>2</v>
      </c>
      <c r="BR21">
        <v>1.230384705882353E-3</v>
      </c>
      <c r="BS21">
        <v>209.16540000000001</v>
      </c>
      <c r="BT21" s="17">
        <v>16</v>
      </c>
      <c r="BU21">
        <v>20</v>
      </c>
      <c r="BV21">
        <v>2</v>
      </c>
      <c r="BW21">
        <v>1.6168011764705881E-3</v>
      </c>
      <c r="BX21">
        <v>274.8562</v>
      </c>
    </row>
    <row r="22" spans="1:76" x14ac:dyDescent="0.3">
      <c r="A22" s="8">
        <v>6.0431699999999999</v>
      </c>
      <c r="B22" s="8">
        <f t="shared" si="1"/>
        <v>6.0431699999999998E-2</v>
      </c>
      <c r="C22" s="8">
        <v>469.23099999999999</v>
      </c>
      <c r="D22" s="8">
        <f t="shared" si="0"/>
        <v>6.0413447401383403E-4</v>
      </c>
      <c r="E22" s="8">
        <f t="shared" si="17"/>
        <v>-1.6316491653681994E-3</v>
      </c>
      <c r="F22" s="8">
        <f t="shared" si="18"/>
        <v>469.51456427022703</v>
      </c>
      <c r="G22" s="8">
        <f t="shared" si="19"/>
        <v>-4.5795419165368195E-2</v>
      </c>
      <c r="H22" s="9">
        <v>10.2484</v>
      </c>
      <c r="I22" s="9">
        <f t="shared" si="2"/>
        <v>0.10248400000000001</v>
      </c>
      <c r="J22" s="9">
        <v>461.45299999999997</v>
      </c>
      <c r="K22" s="9">
        <f t="shared" si="3"/>
        <v>1.0243152100070287E-3</v>
      </c>
      <c r="L22" s="9">
        <f t="shared" si="11"/>
        <v>-1.1753320066240185E-3</v>
      </c>
      <c r="M22" s="9">
        <f t="shared" si="12"/>
        <v>461.92591549251995</v>
      </c>
      <c r="N22" s="9">
        <f t="shared" si="15"/>
        <v>-7.607933200662402E-2</v>
      </c>
      <c r="O22" s="10">
        <v>17.6374</v>
      </c>
      <c r="P22" s="10">
        <f t="shared" si="4"/>
        <v>0.176374</v>
      </c>
      <c r="Q22" s="10">
        <v>594.15499999999997</v>
      </c>
      <c r="R22" s="10">
        <f t="shared" si="5"/>
        <v>1.7621864370586013E-3</v>
      </c>
      <c r="S22" s="10">
        <f t="shared" si="13"/>
        <v>-1.0721132531304463E-3</v>
      </c>
      <c r="T22" s="10">
        <f t="shared" si="14"/>
        <v>595.20293493969996</v>
      </c>
      <c r="U22" s="10">
        <f t="shared" si="16"/>
        <v>-7.0183113253130452E-2</v>
      </c>
      <c r="V22" s="16">
        <v>9.5131999999999994</v>
      </c>
      <c r="W22" s="16">
        <f t="shared" si="6"/>
        <v>9.5131999999999994E-2</v>
      </c>
      <c r="X22" s="16">
        <v>450</v>
      </c>
      <c r="Y22" s="16">
        <f t="shared" si="7"/>
        <v>2.095132</v>
      </c>
      <c r="Z22" s="16"/>
      <c r="AA22" s="51">
        <v>748.85549820000006</v>
      </c>
      <c r="AB22" s="51">
        <v>0.206569104</v>
      </c>
      <c r="AC22" s="51"/>
      <c r="AD22" s="48">
        <f t="shared" si="8"/>
        <v>702.42645731159996</v>
      </c>
      <c r="AE22" s="51">
        <f t="shared" si="9"/>
        <v>655.99741642320009</v>
      </c>
      <c r="AF22" s="48">
        <f t="shared" si="10"/>
        <v>609.5683755348</v>
      </c>
      <c r="BE22" s="51">
        <v>8</v>
      </c>
      <c r="BF22" s="1">
        <v>20</v>
      </c>
      <c r="BG22" s="1">
        <v>3</v>
      </c>
      <c r="BH22" s="1">
        <v>0.14236134117647059</v>
      </c>
      <c r="BI22" s="1">
        <v>368.07670000000002</v>
      </c>
      <c r="BJ22" s="17">
        <v>10</v>
      </c>
      <c r="BK22">
        <v>20</v>
      </c>
      <c r="BL22">
        <v>3</v>
      </c>
      <c r="BM22">
        <v>0.20470588235294121</v>
      </c>
      <c r="BN22">
        <v>369.70940000000002</v>
      </c>
      <c r="BO22" s="17">
        <v>14</v>
      </c>
      <c r="BP22">
        <v>20</v>
      </c>
      <c r="BQ22">
        <v>3</v>
      </c>
      <c r="BR22">
        <v>0.14587682352941181</v>
      </c>
      <c r="BS22">
        <v>322.08501999999987</v>
      </c>
      <c r="BT22" s="17">
        <v>16</v>
      </c>
      <c r="BU22">
        <v>20</v>
      </c>
      <c r="BV22">
        <v>3</v>
      </c>
      <c r="BW22">
        <v>0.1383450117647059</v>
      </c>
      <c r="BX22">
        <v>346.55695999999989</v>
      </c>
    </row>
    <row r="23" spans="1:76" x14ac:dyDescent="0.3">
      <c r="A23" s="8">
        <v>6.33094</v>
      </c>
      <c r="B23" s="8">
        <f t="shared" si="1"/>
        <v>6.3309400000000002E-2</v>
      </c>
      <c r="C23" s="8">
        <v>476.923</v>
      </c>
      <c r="D23" s="8">
        <f t="shared" si="0"/>
        <v>6.3289368053637968E-4</v>
      </c>
      <c r="E23" s="8">
        <f t="shared" si="17"/>
        <v>-1.6396060198910585E-3</v>
      </c>
      <c r="F23" s="8">
        <f t="shared" si="18"/>
        <v>477.22493708976197</v>
      </c>
      <c r="G23" s="8">
        <f t="shared" si="19"/>
        <v>-4.5803376019891054E-2</v>
      </c>
      <c r="H23" s="9">
        <v>12.111800000000001</v>
      </c>
      <c r="I23" s="9">
        <f t="shared" si="2"/>
        <v>0.121118</v>
      </c>
      <c r="J23" s="9">
        <v>516.20100000000002</v>
      </c>
      <c r="K23" s="9">
        <f t="shared" si="3"/>
        <v>1.210447113216076E-3</v>
      </c>
      <c r="L23" s="9">
        <f t="shared" si="11"/>
        <v>-1.2506300883419242E-3</v>
      </c>
      <c r="M23" s="9">
        <f t="shared" si="12"/>
        <v>516.82621232718009</v>
      </c>
      <c r="N23" s="9">
        <f t="shared" si="15"/>
        <v>-7.6154630088341918E-2</v>
      </c>
      <c r="O23" s="10">
        <v>20.274699999999999</v>
      </c>
      <c r="P23" s="10">
        <f t="shared" si="4"/>
        <v>0.20274699999999998</v>
      </c>
      <c r="Q23" s="10">
        <v>597.51199999999994</v>
      </c>
      <c r="R23" s="10">
        <f t="shared" si="5"/>
        <v>2.0254174565448703E-3</v>
      </c>
      <c r="S23" s="10">
        <f t="shared" si="13"/>
        <v>-8.2564653228674829E-4</v>
      </c>
      <c r="T23" s="10">
        <f t="shared" si="14"/>
        <v>598.72343765463995</v>
      </c>
      <c r="U23" s="10">
        <f t="shared" si="16"/>
        <v>-6.9936646532286748E-2</v>
      </c>
      <c r="V23" s="16">
        <v>10.28712</v>
      </c>
      <c r="W23" s="16">
        <f t="shared" si="6"/>
        <v>0.1028712</v>
      </c>
      <c r="X23" s="16">
        <v>469.149</v>
      </c>
      <c r="Y23" s="16">
        <f t="shared" si="7"/>
        <v>2.1028712000000001</v>
      </c>
      <c r="Z23" s="16"/>
      <c r="AA23" s="51">
        <v>675.54957200000001</v>
      </c>
      <c r="AB23" s="51">
        <v>0.21389924699999999</v>
      </c>
      <c r="AC23" s="51"/>
      <c r="AD23" s="48">
        <f t="shared" si="8"/>
        <v>633.66549853599997</v>
      </c>
      <c r="AE23" s="51">
        <f t="shared" si="9"/>
        <v>591.78142507200005</v>
      </c>
      <c r="AF23" s="48">
        <f t="shared" si="10"/>
        <v>549.89735160800001</v>
      </c>
      <c r="BE23" s="51">
        <v>8</v>
      </c>
      <c r="BF23" s="1">
        <v>20</v>
      </c>
      <c r="BG23" s="1">
        <v>4</v>
      </c>
      <c r="BH23" s="1">
        <v>0.14529678303262131</v>
      </c>
      <c r="BI23" s="1">
        <v>361.84514526587009</v>
      </c>
      <c r="BJ23" s="17">
        <v>10</v>
      </c>
      <c r="BK23">
        <v>20</v>
      </c>
      <c r="BL23">
        <v>4</v>
      </c>
      <c r="BM23">
        <v>0.18611849014856721</v>
      </c>
      <c r="BN23">
        <v>430.66176212235968</v>
      </c>
      <c r="BO23" s="17">
        <v>14</v>
      </c>
      <c r="BP23">
        <v>20</v>
      </c>
      <c r="BQ23">
        <v>4</v>
      </c>
      <c r="BR23">
        <v>0.15828715445896691</v>
      </c>
      <c r="BS23">
        <v>309.46321289011161</v>
      </c>
      <c r="BT23" s="17">
        <v>16</v>
      </c>
      <c r="BU23">
        <v>20</v>
      </c>
      <c r="BV23">
        <v>4</v>
      </c>
      <c r="BW23">
        <v>0.16554793240449089</v>
      </c>
      <c r="BX23">
        <v>255.65437000649561</v>
      </c>
    </row>
    <row r="24" spans="1:76" x14ac:dyDescent="0.3">
      <c r="A24" s="8">
        <v>7.3381299999999996</v>
      </c>
      <c r="B24" s="8">
        <f t="shared" si="1"/>
        <v>7.3381299999999997E-2</v>
      </c>
      <c r="C24" s="8">
        <v>507.69200000000001</v>
      </c>
      <c r="D24" s="8">
        <f t="shared" si="0"/>
        <v>7.3354389088306341E-4</v>
      </c>
      <c r="E24" s="8">
        <f t="shared" si="17"/>
        <v>-1.6858111138292988E-3</v>
      </c>
      <c r="F24" s="8">
        <f t="shared" si="18"/>
        <v>508.06455098959606</v>
      </c>
      <c r="G24" s="8">
        <f t="shared" si="19"/>
        <v>-4.5849581113829294E-2</v>
      </c>
      <c r="H24" s="9">
        <v>13.975199999999999</v>
      </c>
      <c r="I24" s="9">
        <f t="shared" si="2"/>
        <v>0.13975199999999999</v>
      </c>
      <c r="J24" s="9">
        <v>559.21799999999996</v>
      </c>
      <c r="K24" s="9">
        <f t="shared" si="3"/>
        <v>1.396544377786765E-3</v>
      </c>
      <c r="L24" s="9">
        <f t="shared" si="11"/>
        <v>-1.2701199952578064E-3</v>
      </c>
      <c r="M24" s="9">
        <f t="shared" si="12"/>
        <v>559.99951833935995</v>
      </c>
      <c r="N24" s="9">
        <f t="shared" si="15"/>
        <v>-7.6174119995257805E-2</v>
      </c>
      <c r="O24" s="10">
        <v>22.5824</v>
      </c>
      <c r="P24" s="10">
        <f t="shared" si="4"/>
        <v>0.225824</v>
      </c>
      <c r="Q24" s="10">
        <v>597.22900000000004</v>
      </c>
      <c r="R24" s="10">
        <f t="shared" si="5"/>
        <v>2.2556940083042448E-3</v>
      </c>
      <c r="S24" s="10">
        <f t="shared" si="13"/>
        <v>-5.9467592701461201E-4</v>
      </c>
      <c r="T24" s="10">
        <f t="shared" si="14"/>
        <v>598.57768641695998</v>
      </c>
      <c r="U24" s="10">
        <f t="shared" si="16"/>
        <v>-6.9705675927014613E-2</v>
      </c>
      <c r="V24" s="16">
        <v>11.138680000000001</v>
      </c>
      <c r="W24" s="16">
        <f t="shared" si="6"/>
        <v>0.11138680000000001</v>
      </c>
      <c r="X24" s="16">
        <v>488.298</v>
      </c>
      <c r="Y24" s="16">
        <f t="shared" si="7"/>
        <v>2.1113868</v>
      </c>
      <c r="Z24" s="16"/>
      <c r="AA24" s="51">
        <v>633.65488989999994</v>
      </c>
      <c r="AB24" s="51">
        <v>0.21409874500000001</v>
      </c>
      <c r="AC24" s="51"/>
      <c r="AD24" s="48">
        <f t="shared" si="8"/>
        <v>594.36828672619993</v>
      </c>
      <c r="AE24" s="51">
        <f t="shared" si="9"/>
        <v>555.08168355239991</v>
      </c>
      <c r="AF24" s="48">
        <f t="shared" si="10"/>
        <v>515.79508037859989</v>
      </c>
      <c r="BE24" s="51">
        <v>8</v>
      </c>
      <c r="BF24" s="1">
        <v>25</v>
      </c>
      <c r="BG24" s="1">
        <v>1</v>
      </c>
      <c r="BH24" s="1">
        <v>0</v>
      </c>
      <c r="BI24" s="1">
        <v>0</v>
      </c>
      <c r="BJ24" s="17">
        <v>10</v>
      </c>
      <c r="BK24">
        <v>25</v>
      </c>
      <c r="BL24">
        <v>1</v>
      </c>
      <c r="BM24">
        <v>0</v>
      </c>
      <c r="BN24">
        <v>0</v>
      </c>
      <c r="BO24" s="17">
        <v>14</v>
      </c>
      <c r="BP24">
        <v>25</v>
      </c>
      <c r="BQ24">
        <v>1</v>
      </c>
      <c r="BR24">
        <v>0</v>
      </c>
      <c r="BS24">
        <v>0</v>
      </c>
      <c r="BT24" s="17">
        <v>16</v>
      </c>
      <c r="BU24">
        <v>25</v>
      </c>
      <c r="BV24">
        <v>1</v>
      </c>
      <c r="BW24">
        <v>0</v>
      </c>
      <c r="BX24">
        <v>0</v>
      </c>
    </row>
    <row r="25" spans="1:76" x14ac:dyDescent="0.3">
      <c r="A25" s="8">
        <v>8.77698</v>
      </c>
      <c r="B25" s="8">
        <f t="shared" si="1"/>
        <v>8.7769799999999995E-2</v>
      </c>
      <c r="C25" s="8">
        <v>542.30799999999999</v>
      </c>
      <c r="D25" s="8">
        <f t="shared" si="0"/>
        <v>8.7731304834150247E-4</v>
      </c>
      <c r="E25" s="8">
        <f t="shared" si="17"/>
        <v>-1.7073725833108024E-3</v>
      </c>
      <c r="F25" s="8">
        <f t="shared" si="18"/>
        <v>542.78398264698399</v>
      </c>
      <c r="G25" s="8">
        <f t="shared" si="19"/>
        <v>-4.5871142583310799E-2</v>
      </c>
      <c r="H25" s="9">
        <v>16.024799999999999</v>
      </c>
      <c r="I25" s="9">
        <f t="shared" si="2"/>
        <v>0.160248</v>
      </c>
      <c r="J25" s="9">
        <v>590.50300000000004</v>
      </c>
      <c r="K25" s="9">
        <f t="shared" si="3"/>
        <v>1.6011973989703806E-3</v>
      </c>
      <c r="L25" s="9">
        <f t="shared" si="11"/>
        <v>-1.215227692684096E-3</v>
      </c>
      <c r="M25" s="9">
        <f t="shared" si="12"/>
        <v>591.44926924744004</v>
      </c>
      <c r="N25" s="9">
        <f t="shared" si="15"/>
        <v>-7.6119227692684088E-2</v>
      </c>
      <c r="O25" s="10">
        <v>25.0549</v>
      </c>
      <c r="P25" s="10">
        <f t="shared" si="4"/>
        <v>0.25054900000000002</v>
      </c>
      <c r="Q25" s="10">
        <v>593.245</v>
      </c>
      <c r="R25" s="10">
        <f t="shared" si="5"/>
        <v>2.5023564928193147E-3</v>
      </c>
      <c r="S25" s="10">
        <f t="shared" si="13"/>
        <v>-3.296976472523523E-4</v>
      </c>
      <c r="T25" s="10">
        <f t="shared" si="14"/>
        <v>594.73136941505004</v>
      </c>
      <c r="U25" s="10">
        <f t="shared" si="16"/>
        <v>-6.9440697647252358E-2</v>
      </c>
      <c r="V25" s="16">
        <v>12.22316</v>
      </c>
      <c r="W25" s="16">
        <f t="shared" si="6"/>
        <v>0.1222316</v>
      </c>
      <c r="X25" s="16">
        <v>507.447</v>
      </c>
      <c r="Y25" s="16">
        <f t="shared" si="7"/>
        <v>2.1222316000000001</v>
      </c>
      <c r="Z25" s="16"/>
      <c r="AA25" s="1" t="s">
        <v>29</v>
      </c>
      <c r="AD25" s="151">
        <v>0.05</v>
      </c>
      <c r="AE25" s="151">
        <v>0.1</v>
      </c>
      <c r="AF25" s="151">
        <v>0.15</v>
      </c>
      <c r="BE25" s="51">
        <v>8</v>
      </c>
      <c r="BF25" s="1">
        <v>25</v>
      </c>
      <c r="BG25" s="1">
        <v>2</v>
      </c>
      <c r="BH25" s="1">
        <v>1.2816523076923079E-3</v>
      </c>
      <c r="BI25" s="1">
        <v>208.26849999999999</v>
      </c>
      <c r="BJ25" s="17">
        <v>10</v>
      </c>
      <c r="BK25">
        <v>25</v>
      </c>
      <c r="BL25">
        <v>2</v>
      </c>
      <c r="BM25">
        <v>1.2116738461538459E-3</v>
      </c>
      <c r="BN25">
        <v>196.89699999999999</v>
      </c>
      <c r="BO25" s="17">
        <v>14</v>
      </c>
      <c r="BP25">
        <v>25</v>
      </c>
      <c r="BQ25">
        <v>2</v>
      </c>
      <c r="BR25">
        <v>1.0541492307692311E-3</v>
      </c>
      <c r="BS25">
        <v>171.29925</v>
      </c>
      <c r="BT25" s="17">
        <v>16</v>
      </c>
      <c r="BU25">
        <v>25</v>
      </c>
      <c r="BV25">
        <v>2</v>
      </c>
      <c r="BW25">
        <v>1.3852169230769229E-3</v>
      </c>
      <c r="BX25">
        <v>225.09774999999999</v>
      </c>
    </row>
    <row r="26" spans="1:76" x14ac:dyDescent="0.3">
      <c r="A26" s="8">
        <v>10.2158</v>
      </c>
      <c r="B26" s="8">
        <f t="shared" si="1"/>
        <v>0.102158</v>
      </c>
      <c r="C26" s="8">
        <v>565.38499999999999</v>
      </c>
      <c r="D26" s="8">
        <f t="shared" si="0"/>
        <v>1.0210585422620797E-3</v>
      </c>
      <c r="E26" s="8">
        <f t="shared" si="17"/>
        <v>-1.6740013911107773E-3</v>
      </c>
      <c r="F26" s="8">
        <f t="shared" si="18"/>
        <v>565.96258600829992</v>
      </c>
      <c r="G26" s="8">
        <f t="shared" si="19"/>
        <v>-4.5837771391110775E-2</v>
      </c>
      <c r="H26" s="9">
        <v>19.192499999999999</v>
      </c>
      <c r="I26" s="9">
        <f t="shared" si="2"/>
        <v>0.19192499999999998</v>
      </c>
      <c r="J26" s="9">
        <v>621.78800000000001</v>
      </c>
      <c r="K26" s="9">
        <f t="shared" si="3"/>
        <v>1.9174105928641877E-3</v>
      </c>
      <c r="L26" s="9">
        <f t="shared" si="11"/>
        <v>-1.049167343416765E-3</v>
      </c>
      <c r="M26" s="9">
        <f t="shared" si="12"/>
        <v>622.98136661900003</v>
      </c>
      <c r="N26" s="9">
        <f t="shared" si="15"/>
        <v>-7.5953167343416769E-2</v>
      </c>
      <c r="O26" s="10">
        <v>26.2088</v>
      </c>
      <c r="P26" s="10">
        <f t="shared" si="4"/>
        <v>0.26208799999999999</v>
      </c>
      <c r="Q26" s="10">
        <v>574.69799999999998</v>
      </c>
      <c r="R26" s="10">
        <f t="shared" si="5"/>
        <v>2.6174514831937292E-3</v>
      </c>
      <c r="S26" s="10">
        <f t="shared" si="13"/>
        <v>-1.2637810963598509E-4</v>
      </c>
      <c r="T26" s="10">
        <f t="shared" si="14"/>
        <v>576.20421449423998</v>
      </c>
      <c r="U26" s="10">
        <f t="shared" si="16"/>
        <v>-6.9237378109635997E-2</v>
      </c>
      <c r="V26" s="16">
        <v>13.386099999999999</v>
      </c>
      <c r="W26" s="16">
        <f t="shared" si="6"/>
        <v>0.13386099999999998</v>
      </c>
      <c r="X26" s="16">
        <v>520.21299999999997</v>
      </c>
      <c r="Y26" s="16">
        <f t="shared" si="7"/>
        <v>2.133861</v>
      </c>
      <c r="Z26" s="16"/>
      <c r="AA26" s="8" t="s">
        <v>19</v>
      </c>
      <c r="AB26" s="8" t="s">
        <v>20</v>
      </c>
      <c r="AC26" s="8" t="s">
        <v>21</v>
      </c>
      <c r="AD26" s="26" t="s">
        <v>20</v>
      </c>
      <c r="AE26" s="8" t="s">
        <v>20</v>
      </c>
      <c r="AF26" s="26" t="s">
        <v>20</v>
      </c>
      <c r="BE26" s="51">
        <v>8</v>
      </c>
      <c r="BF26" s="1">
        <v>25</v>
      </c>
      <c r="BG26" s="1">
        <v>3</v>
      </c>
      <c r="BH26" s="1">
        <v>0.1219700615384616</v>
      </c>
      <c r="BI26" s="1">
        <v>301.44212499999998</v>
      </c>
      <c r="BJ26" s="17">
        <v>10</v>
      </c>
      <c r="BK26">
        <v>25</v>
      </c>
      <c r="BL26">
        <v>3</v>
      </c>
      <c r="BM26">
        <v>0.17538461538461539</v>
      </c>
      <c r="BN26">
        <v>302.77924999999999</v>
      </c>
      <c r="BO26" s="17">
        <v>14</v>
      </c>
      <c r="BP26">
        <v>25</v>
      </c>
      <c r="BQ26">
        <v>3</v>
      </c>
      <c r="BR26">
        <v>0.124982</v>
      </c>
      <c r="BS26">
        <v>263.77652499999999</v>
      </c>
      <c r="BT26" s="17">
        <v>16</v>
      </c>
      <c r="BU26">
        <v>25</v>
      </c>
      <c r="BV26">
        <v>3</v>
      </c>
      <c r="BW26">
        <v>0.1185290153846154</v>
      </c>
      <c r="BX26">
        <v>283.81819999999988</v>
      </c>
    </row>
    <row r="27" spans="1:76" x14ac:dyDescent="0.3">
      <c r="A27" s="8">
        <v>12.2302</v>
      </c>
      <c r="B27" s="8">
        <f t="shared" si="1"/>
        <v>0.12230199999999999</v>
      </c>
      <c r="C27" s="8">
        <v>592.30799999999999</v>
      </c>
      <c r="D27" s="8">
        <f t="shared" si="0"/>
        <v>1.2222727202698541E-3</v>
      </c>
      <c r="E27" s="8">
        <f t="shared" si="17"/>
        <v>-1.6016911108261461E-3</v>
      </c>
      <c r="F27" s="8">
        <f t="shared" si="18"/>
        <v>593.03240453016008</v>
      </c>
      <c r="G27" s="8">
        <f t="shared" si="19"/>
        <v>-4.5765461110826147E-2</v>
      </c>
      <c r="H27" s="9">
        <v>22.546600000000002</v>
      </c>
      <c r="I27" s="9">
        <f t="shared" si="2"/>
        <v>0.22546600000000003</v>
      </c>
      <c r="J27" s="9">
        <v>637.42999999999995</v>
      </c>
      <c r="K27" s="9">
        <f t="shared" si="3"/>
        <v>2.2521220682084667E-3</v>
      </c>
      <c r="L27" s="9">
        <f t="shared" si="11"/>
        <v>-7.9010263619058068E-4</v>
      </c>
      <c r="M27" s="9">
        <f t="shared" si="12"/>
        <v>638.86718792379997</v>
      </c>
      <c r="N27" s="9">
        <f t="shared" si="15"/>
        <v>-7.5694102636190586E-2</v>
      </c>
      <c r="O27" s="10">
        <v>27.197800000000001</v>
      </c>
      <c r="P27" s="10">
        <f t="shared" si="4"/>
        <v>0.271978</v>
      </c>
      <c r="Q27" s="10">
        <v>548.80999999999995</v>
      </c>
      <c r="R27" s="10">
        <f t="shared" si="5"/>
        <v>2.716088090981054E-3</v>
      </c>
      <c r="S27" s="10">
        <f t="shared" si="13"/>
        <v>9.5599317353434795E-5</v>
      </c>
      <c r="T27" s="10">
        <f t="shared" si="14"/>
        <v>550.30264246180002</v>
      </c>
      <c r="U27" s="10">
        <f t="shared" si="16"/>
        <v>-6.9015400682646569E-2</v>
      </c>
      <c r="V27" s="16">
        <v>14.704319999999999</v>
      </c>
      <c r="W27" s="16">
        <f t="shared" si="6"/>
        <v>0.14704319999999999</v>
      </c>
      <c r="X27" s="16">
        <v>532.97900000000004</v>
      </c>
      <c r="Y27" s="16">
        <f t="shared" si="7"/>
        <v>2.1470432000000002</v>
      </c>
      <c r="Z27" s="16"/>
      <c r="AA27" s="23">
        <v>8.6118071166000005E-9</v>
      </c>
      <c r="AB27" s="8">
        <v>210000</v>
      </c>
      <c r="AC27" s="8">
        <v>0.3</v>
      </c>
      <c r="AD27" s="26">
        <f>(1-(0.75*5/100))*AB27</f>
        <v>202125</v>
      </c>
      <c r="AE27" s="8">
        <f>(1-(0.75*10/100))*AB27</f>
        <v>194250</v>
      </c>
      <c r="AF27" s="26">
        <f>(1-(0.75*15/100))*AB27</f>
        <v>186375</v>
      </c>
      <c r="BE27" s="51">
        <v>8</v>
      </c>
      <c r="BF27" s="1">
        <v>25</v>
      </c>
      <c r="BG27" s="1">
        <v>4</v>
      </c>
      <c r="BH27" s="1">
        <v>0.12505810010507809</v>
      </c>
      <c r="BI27" s="1">
        <v>294.88662763640752</v>
      </c>
      <c r="BJ27" s="17">
        <v>10</v>
      </c>
      <c r="BK27">
        <v>25</v>
      </c>
      <c r="BL27">
        <v>4</v>
      </c>
      <c r="BM27">
        <v>0.1601936690310603</v>
      </c>
      <c r="BN27">
        <v>352.5938798815032</v>
      </c>
      <c r="BO27" s="17">
        <v>14</v>
      </c>
      <c r="BP27">
        <v>25</v>
      </c>
      <c r="BQ27">
        <v>4</v>
      </c>
      <c r="BR27">
        <v>0.13623901640845801</v>
      </c>
      <c r="BS27">
        <v>252.32768527550621</v>
      </c>
      <c r="BT27" s="17">
        <v>16</v>
      </c>
      <c r="BU27">
        <v>25</v>
      </c>
      <c r="BV27">
        <v>4</v>
      </c>
      <c r="BW27">
        <v>0.1424884259012216</v>
      </c>
      <c r="BX27">
        <v>203.75427967624739</v>
      </c>
    </row>
    <row r="28" spans="1:76" ht="72" x14ac:dyDescent="0.3">
      <c r="A28" s="8">
        <v>14.1007</v>
      </c>
      <c r="B28" s="8">
        <f t="shared" si="1"/>
        <v>0.14100699999999999</v>
      </c>
      <c r="C28" s="8">
        <v>611.53800000000001</v>
      </c>
      <c r="D28" s="8">
        <f t="shared" si="0"/>
        <v>1.4090767848564359E-3</v>
      </c>
      <c r="E28" s="8">
        <f t="shared" si="17"/>
        <v>-1.507115174132421E-3</v>
      </c>
      <c r="F28" s="8">
        <f t="shared" si="18"/>
        <v>612.40031138765994</v>
      </c>
      <c r="G28" s="8">
        <f t="shared" si="19"/>
        <v>-4.5670885174132418E-2</v>
      </c>
      <c r="H28" s="9">
        <v>24.968900000000001</v>
      </c>
      <c r="I28" s="9">
        <f t="shared" si="2"/>
        <v>0.24968900000000002</v>
      </c>
      <c r="J28" s="9">
        <v>637.42999999999995</v>
      </c>
      <c r="K28" s="9">
        <f t="shared" si="3"/>
        <v>2.4937779493861756E-3</v>
      </c>
      <c r="L28" s="9">
        <f t="shared" si="11"/>
        <v>-5.4918201534096683E-4</v>
      </c>
      <c r="M28" s="9">
        <f t="shared" si="12"/>
        <v>639.0215925926999</v>
      </c>
      <c r="N28" s="9">
        <f t="shared" si="15"/>
        <v>-7.5453182015340958E-2</v>
      </c>
      <c r="O28" s="10">
        <v>28.351600000000001</v>
      </c>
      <c r="P28" s="10">
        <f t="shared" si="4"/>
        <v>0.28351599999999999</v>
      </c>
      <c r="Q28" s="10">
        <v>519.221</v>
      </c>
      <c r="R28" s="10">
        <f t="shared" si="5"/>
        <v>2.8311485142345702E-3</v>
      </c>
      <c r="S28" s="10">
        <f t="shared" si="13"/>
        <v>3.5165768275666545E-4</v>
      </c>
      <c r="T28" s="10">
        <f t="shared" si="14"/>
        <v>520.69307461035999</v>
      </c>
      <c r="U28" s="10">
        <f t="shared" si="16"/>
        <v>-6.8759342317243344E-2</v>
      </c>
      <c r="V28" s="16">
        <v>16.1782</v>
      </c>
      <c r="W28" s="16">
        <f t="shared" si="6"/>
        <v>0.16178200000000001</v>
      </c>
      <c r="X28" s="16">
        <v>542.553</v>
      </c>
      <c r="Y28" s="16">
        <f t="shared" si="7"/>
        <v>2.1617820000000001</v>
      </c>
      <c r="Z28" s="16"/>
      <c r="AA28" s="8" t="s">
        <v>27</v>
      </c>
      <c r="AB28" s="8" t="s">
        <v>2</v>
      </c>
      <c r="AC28" s="8"/>
      <c r="AD28" s="26" t="s">
        <v>27</v>
      </c>
      <c r="AE28" s="8" t="s">
        <v>27</v>
      </c>
      <c r="AF28" s="26" t="s">
        <v>27</v>
      </c>
      <c r="AR28" s="1" t="s">
        <v>192</v>
      </c>
      <c r="AS28" s="1" t="s">
        <v>193</v>
      </c>
      <c r="AT28" s="1" t="s">
        <v>194</v>
      </c>
      <c r="AU28" s="1" t="s">
        <v>195</v>
      </c>
      <c r="AV28" s="1" t="s">
        <v>196</v>
      </c>
      <c r="AW28" s="1" t="s">
        <v>197</v>
      </c>
      <c r="AY28" s="1" t="s">
        <v>198</v>
      </c>
      <c r="AZ28" s="1" t="s">
        <v>193</v>
      </c>
      <c r="BA28" s="1" t="s">
        <v>199</v>
      </c>
      <c r="BB28" s="1" t="s">
        <v>200</v>
      </c>
      <c r="BC28" s="1" t="s">
        <v>201</v>
      </c>
      <c r="BI28" s="17"/>
    </row>
    <row r="29" spans="1:76" x14ac:dyDescent="0.3">
      <c r="A29" s="8">
        <v>16.259</v>
      </c>
      <c r="B29" s="8">
        <f t="shared" si="1"/>
        <v>0.16259000000000001</v>
      </c>
      <c r="C29" s="8">
        <v>626.923</v>
      </c>
      <c r="D29" s="8">
        <f t="shared" si="0"/>
        <v>1.6245796555666688E-3</v>
      </c>
      <c r="E29" s="8">
        <f t="shared" si="17"/>
        <v>-1.3656218401747596E-3</v>
      </c>
      <c r="F29" s="8">
        <f t="shared" si="18"/>
        <v>627.94231410570001</v>
      </c>
      <c r="G29" s="8">
        <f t="shared" si="19"/>
        <v>-4.5529391840174759E-2</v>
      </c>
      <c r="H29" s="9">
        <v>27.391300000000001</v>
      </c>
      <c r="I29" s="9">
        <f t="shared" si="2"/>
        <v>0.27391300000000002</v>
      </c>
      <c r="J29" s="9">
        <v>637.42999999999995</v>
      </c>
      <c r="K29" s="9">
        <f t="shared" si="3"/>
        <v>2.7353854197909103E-3</v>
      </c>
      <c r="L29" s="9">
        <f t="shared" si="11"/>
        <v>-3.0830983561813685E-4</v>
      </c>
      <c r="M29" s="9">
        <f t="shared" si="12"/>
        <v>639.17600363589986</v>
      </c>
      <c r="N29" s="9">
        <f t="shared" si="15"/>
        <v>-7.5212309835618135E-2</v>
      </c>
      <c r="O29" s="10">
        <v>29.340699999999998</v>
      </c>
      <c r="P29" s="10">
        <f t="shared" si="4"/>
        <v>0.29340699999999997</v>
      </c>
      <c r="Q29" s="10">
        <v>482.28899999999999</v>
      </c>
      <c r="R29" s="10">
        <f t="shared" si="5"/>
        <v>2.9297740177079952E-3</v>
      </c>
      <c r="S29" s="10">
        <f t="shared" si="13"/>
        <v>6.2642130491642354E-4</v>
      </c>
      <c r="T29" s="10">
        <f t="shared" si="14"/>
        <v>483.70406968623001</v>
      </c>
      <c r="U29" s="10">
        <f t="shared" si="16"/>
        <v>-6.8484578695083578E-2</v>
      </c>
      <c r="V29" s="16">
        <v>17.730600000000003</v>
      </c>
      <c r="W29" s="16">
        <f t="shared" si="6"/>
        <v>0.17730600000000002</v>
      </c>
      <c r="X29" s="16">
        <v>545.745</v>
      </c>
      <c r="Y29" s="16">
        <f t="shared" si="7"/>
        <v>2.1773060000000002</v>
      </c>
      <c r="Z29" s="16"/>
      <c r="AA29" s="49">
        <v>513.04462309999997</v>
      </c>
      <c r="AB29" s="49">
        <v>0</v>
      </c>
      <c r="AC29" s="49"/>
      <c r="AD29" s="152">
        <f>(1-(1.24*5/100))*AA29</f>
        <v>481.23585646779992</v>
      </c>
      <c r="AE29" s="49">
        <f>(1-(1.24*10/100))*AA29</f>
        <v>449.42708983559999</v>
      </c>
      <c r="AF29" s="152">
        <f>(1-(1.24*15/100))*AA29</f>
        <v>417.61832320339994</v>
      </c>
      <c r="AR29" s="1">
        <v>8</v>
      </c>
      <c r="AS29" s="1">
        <v>5</v>
      </c>
      <c r="AT29" s="1">
        <v>634.61500000000001</v>
      </c>
      <c r="AU29" s="1">
        <v>567.98</v>
      </c>
      <c r="AV29" s="1">
        <v>0.18848899999999999</v>
      </c>
      <c r="AW29" s="1">
        <v>0.16223399999999999</v>
      </c>
      <c r="AY29" s="1" t="s">
        <v>202</v>
      </c>
      <c r="AZ29" s="1">
        <v>5</v>
      </c>
      <c r="BA29" s="1">
        <v>0.89500000000000002</v>
      </c>
      <c r="BB29" s="1">
        <v>438.46</v>
      </c>
      <c r="BC29" s="1">
        <v>392.42</v>
      </c>
      <c r="BI29" s="17"/>
    </row>
    <row r="30" spans="1:76" x14ac:dyDescent="0.3">
      <c r="A30" s="8">
        <v>18.8489</v>
      </c>
      <c r="B30" s="8">
        <f t="shared" si="1"/>
        <v>0.18848900000000002</v>
      </c>
      <c r="C30" s="8">
        <v>634.61500000000001</v>
      </c>
      <c r="D30" s="8">
        <f t="shared" si="0"/>
        <v>1.8831158239118791E-3</v>
      </c>
      <c r="E30" s="8">
        <f t="shared" si="17"/>
        <v>-1.1445564592659778E-3</v>
      </c>
      <c r="F30" s="8">
        <f t="shared" si="18"/>
        <v>635.81117946734992</v>
      </c>
      <c r="G30" s="8">
        <f t="shared" si="19"/>
        <v>-4.5308326459265975E-2</v>
      </c>
      <c r="H30" s="9">
        <v>30</v>
      </c>
      <c r="I30" s="9">
        <f t="shared" si="2"/>
        <v>0.3</v>
      </c>
      <c r="J30" s="9">
        <v>637.42999999999995</v>
      </c>
      <c r="K30" s="9">
        <f t="shared" si="3"/>
        <v>2.9955089797983709E-3</v>
      </c>
      <c r="L30" s="9">
        <f t="shared" si="11"/>
        <v>-4.8978115439724055E-5</v>
      </c>
      <c r="M30" s="9">
        <f t="shared" si="12"/>
        <v>639.34228999999993</v>
      </c>
      <c r="N30" s="9">
        <f t="shared" si="15"/>
        <v>-7.4952978115439717E-2</v>
      </c>
      <c r="O30" s="10">
        <v>29.8352</v>
      </c>
      <c r="P30" s="10">
        <f t="shared" si="4"/>
        <v>0.29835200000000001</v>
      </c>
      <c r="Q30" s="10">
        <v>430.69499999999999</v>
      </c>
      <c r="R30" s="10">
        <f t="shared" si="5"/>
        <v>2.9790781369364553E-3</v>
      </c>
      <c r="S30" s="10">
        <f t="shared" si="13"/>
        <v>9.2203057909645558E-4</v>
      </c>
      <c r="T30" s="10">
        <f t="shared" si="14"/>
        <v>431.97998714639994</v>
      </c>
      <c r="U30" s="10">
        <f t="shared" si="16"/>
        <v>-6.818896942090355E-2</v>
      </c>
      <c r="V30" s="16">
        <v>19.515499999999999</v>
      </c>
      <c r="W30" s="16">
        <f t="shared" si="6"/>
        <v>0.195155</v>
      </c>
      <c r="X30" s="16">
        <v>552.12800000000004</v>
      </c>
      <c r="Y30" s="16">
        <f t="shared" si="7"/>
        <v>2.1951550000000002</v>
      </c>
      <c r="Z30" s="16"/>
      <c r="AA30" s="49">
        <v>548.79120929999999</v>
      </c>
      <c r="AB30" s="49">
        <v>2.2586388999999998E-2</v>
      </c>
      <c r="AC30" s="49"/>
      <c r="AD30" s="152">
        <f t="shared" ref="AD30:AD44" si="20">(1-(1.24*5/100))*AA30</f>
        <v>514.76615432339997</v>
      </c>
      <c r="AE30" s="49">
        <f t="shared" ref="AE30:AE44" si="21">(1-(1.24*10/100))*AA30</f>
        <v>480.74109934680001</v>
      </c>
      <c r="AF30" s="152">
        <f t="shared" ref="AF30:AF44" si="22">(1-(1.24*15/100))*AA30</f>
        <v>446.71604437019994</v>
      </c>
      <c r="AR30" s="1">
        <v>8</v>
      </c>
      <c r="AS30" s="1">
        <v>10</v>
      </c>
      <c r="AT30" s="1">
        <v>634.61500000000001</v>
      </c>
      <c r="AU30" s="1">
        <v>501.346</v>
      </c>
      <c r="AV30" s="1">
        <v>0.18848899999999999</v>
      </c>
      <c r="AW30" s="1">
        <v>0.13963600000000001</v>
      </c>
      <c r="AY30" s="1" t="s">
        <v>202</v>
      </c>
      <c r="AZ30" s="1">
        <v>10</v>
      </c>
      <c r="BA30" s="1">
        <v>0.79</v>
      </c>
      <c r="BB30" s="1">
        <v>438.46</v>
      </c>
      <c r="BC30" s="1">
        <v>346.38</v>
      </c>
      <c r="BI30" s="17"/>
    </row>
    <row r="31" spans="1:76" x14ac:dyDescent="0.3">
      <c r="A31" s="8">
        <v>20.863299999999999</v>
      </c>
      <c r="B31" s="8">
        <f t="shared" si="1"/>
        <v>0.20863299999999999</v>
      </c>
      <c r="C31" s="8">
        <v>634.61500000000001</v>
      </c>
      <c r="D31" s="8">
        <f t="shared" si="0"/>
        <v>2.0841566359436825E-3</v>
      </c>
      <c r="E31" s="8">
        <f t="shared" si="17"/>
        <v>-9.4412439411798409E-4</v>
      </c>
      <c r="F31" s="8">
        <f t="shared" si="18"/>
        <v>635.93901631295</v>
      </c>
      <c r="G31" s="8">
        <f t="shared" si="19"/>
        <v>-4.5107894394117984E-2</v>
      </c>
      <c r="H31" s="9">
        <v>31.117999999999999</v>
      </c>
      <c r="I31" s="9">
        <f t="shared" si="2"/>
        <v>0.31118000000000001</v>
      </c>
      <c r="J31" s="9">
        <v>621.78800000000001</v>
      </c>
      <c r="K31" s="9">
        <f t="shared" si="3"/>
        <v>3.1069683711602682E-3</v>
      </c>
      <c r="L31" s="9">
        <f t="shared" si="11"/>
        <v>1.3685941926312511E-4</v>
      </c>
      <c r="M31" s="9">
        <f t="shared" si="12"/>
        <v>623.72287989840004</v>
      </c>
      <c r="N31" s="9">
        <f t="shared" si="15"/>
        <v>-7.4767140580736871E-2</v>
      </c>
      <c r="O31" s="10">
        <v>30.1648</v>
      </c>
      <c r="P31" s="10">
        <f t="shared" si="4"/>
        <v>0.30164799999999997</v>
      </c>
      <c r="Q31" s="10">
        <v>379.12099999999998</v>
      </c>
      <c r="R31" s="10">
        <f t="shared" si="5"/>
        <v>3.0119395526923463E-3</v>
      </c>
      <c r="S31" s="10">
        <f t="shared" si="13"/>
        <v>1.201155691196727E-3</v>
      </c>
      <c r="T31" s="10">
        <f t="shared" si="14"/>
        <v>380.26461091408004</v>
      </c>
      <c r="U31" s="10">
        <f t="shared" si="16"/>
        <v>-6.7909844308803285E-2</v>
      </c>
      <c r="V31" s="16">
        <v>21.378500000000003</v>
      </c>
      <c r="W31" s="16">
        <f t="shared" si="6"/>
        <v>0.21378500000000003</v>
      </c>
      <c r="X31" s="16">
        <v>555.31899999999996</v>
      </c>
      <c r="Y31" s="16">
        <f t="shared" si="7"/>
        <v>2.2137850000000001</v>
      </c>
      <c r="Z31" s="16"/>
      <c r="AA31" s="49">
        <v>587.94535640000004</v>
      </c>
      <c r="AB31" s="49">
        <v>3.4328589999999999E-2</v>
      </c>
      <c r="AC31" s="49"/>
      <c r="AD31" s="152">
        <f t="shared" si="20"/>
        <v>551.49274430319997</v>
      </c>
      <c r="AE31" s="49">
        <f t="shared" si="21"/>
        <v>515.04013220640002</v>
      </c>
      <c r="AF31" s="152">
        <f t="shared" si="22"/>
        <v>478.58752010960001</v>
      </c>
      <c r="AR31" s="1">
        <v>8</v>
      </c>
      <c r="AS31" s="1">
        <v>15</v>
      </c>
      <c r="AT31" s="1">
        <v>634.61500000000001</v>
      </c>
      <c r="AU31" s="1">
        <v>434.71100000000001</v>
      </c>
      <c r="AV31" s="1">
        <v>0.18848899999999999</v>
      </c>
      <c r="AW31" s="1">
        <v>0.120186</v>
      </c>
      <c r="AY31" s="1" t="s">
        <v>202</v>
      </c>
      <c r="AZ31" s="1">
        <v>15</v>
      </c>
      <c r="BA31" s="1">
        <v>0.68500000000000005</v>
      </c>
      <c r="BB31" s="1">
        <v>438.46</v>
      </c>
      <c r="BC31" s="1">
        <v>300.35000000000002</v>
      </c>
      <c r="BI31" s="17"/>
    </row>
    <row r="32" spans="1:76" x14ac:dyDescent="0.3">
      <c r="A32" s="8">
        <v>22.733799999999999</v>
      </c>
      <c r="B32" s="8">
        <f t="shared" si="1"/>
        <v>0.22733799999999998</v>
      </c>
      <c r="C32" s="8">
        <v>630.76900000000001</v>
      </c>
      <c r="D32" s="8">
        <f t="shared" si="0"/>
        <v>2.2707997814927199E-3</v>
      </c>
      <c r="E32" s="8">
        <f t="shared" si="17"/>
        <v>-7.3969058817023288E-4</v>
      </c>
      <c r="F32" s="8">
        <f t="shared" si="18"/>
        <v>632.20297762922007</v>
      </c>
      <c r="G32" s="8">
        <f t="shared" si="19"/>
        <v>-4.4903460588170234E-2</v>
      </c>
      <c r="H32" s="9">
        <v>32.235999999999997</v>
      </c>
      <c r="I32" s="9">
        <f t="shared" si="2"/>
        <v>0.32235999999999998</v>
      </c>
      <c r="J32" s="9">
        <v>598.32399999999996</v>
      </c>
      <c r="K32" s="9">
        <f t="shared" si="3"/>
        <v>3.2184153407105358E-3</v>
      </c>
      <c r="L32" s="9">
        <f t="shared" si="11"/>
        <v>3.6006887763244053E-4</v>
      </c>
      <c r="M32" s="9">
        <f t="shared" si="12"/>
        <v>600.25275724640005</v>
      </c>
      <c r="N32" s="9">
        <f t="shared" si="15"/>
        <v>-7.4543931122367554E-2</v>
      </c>
      <c r="O32" s="10">
        <v>30.1648</v>
      </c>
      <c r="P32" s="10">
        <f t="shared" si="4"/>
        <v>0.30164799999999997</v>
      </c>
      <c r="Q32" s="10">
        <v>7.3417399999999997</v>
      </c>
      <c r="R32" s="10">
        <f t="shared" si="5"/>
        <v>3.0119395526923463E-3</v>
      </c>
      <c r="S32" s="10">
        <f t="shared" si="13"/>
        <v>2.9768734278738931E-3</v>
      </c>
      <c r="T32" s="10">
        <f t="shared" si="14"/>
        <v>7.3638862118752009</v>
      </c>
      <c r="U32" s="10">
        <f t="shared" si="16"/>
        <v>-6.6134126572126112E-2</v>
      </c>
      <c r="V32" s="16">
        <v>23.1646</v>
      </c>
      <c r="W32" s="16">
        <f t="shared" si="6"/>
        <v>0.23164599999999999</v>
      </c>
      <c r="X32" s="16">
        <v>552.12800000000004</v>
      </c>
      <c r="Y32" s="16">
        <f t="shared" si="7"/>
        <v>2.231646</v>
      </c>
      <c r="Z32" s="16"/>
      <c r="AA32" s="49">
        <v>619.58766779999996</v>
      </c>
      <c r="AB32" s="49">
        <v>4.5966033000000003E-2</v>
      </c>
      <c r="AC32" s="49"/>
      <c r="AD32" s="152">
        <f t="shared" si="20"/>
        <v>581.17323239639995</v>
      </c>
      <c r="AE32" s="49">
        <f t="shared" si="21"/>
        <v>542.75879699279994</v>
      </c>
      <c r="AF32" s="152">
        <f t="shared" si="22"/>
        <v>504.34436158919993</v>
      </c>
      <c r="AR32" s="1">
        <v>8</v>
      </c>
      <c r="AS32" s="1">
        <v>20</v>
      </c>
      <c r="AT32" s="1">
        <v>634.61500000000001</v>
      </c>
      <c r="AU32" s="1">
        <v>368.077</v>
      </c>
      <c r="AV32" s="1">
        <v>0.18848899999999999</v>
      </c>
      <c r="AW32" s="1">
        <v>0.103445</v>
      </c>
      <c r="AY32" s="1" t="s">
        <v>202</v>
      </c>
      <c r="AZ32" s="1">
        <v>20</v>
      </c>
      <c r="BA32" s="1">
        <v>0.57999999999999996</v>
      </c>
      <c r="BB32" s="1">
        <v>438.46</v>
      </c>
      <c r="BC32" s="1">
        <v>254.31</v>
      </c>
      <c r="BI32" s="17"/>
    </row>
    <row r="33" spans="1:61" x14ac:dyDescent="0.3">
      <c r="A33" s="8">
        <v>23.597100000000001</v>
      </c>
      <c r="B33" s="8">
        <f t="shared" si="1"/>
        <v>0.23597100000000001</v>
      </c>
      <c r="C33" s="8">
        <v>619.23099999999999</v>
      </c>
      <c r="D33" s="8">
        <f t="shared" si="0"/>
        <v>2.3569302564248394E-3</v>
      </c>
      <c r="E33" s="8">
        <f t="shared" si="17"/>
        <v>-5.9874691301806506E-4</v>
      </c>
      <c r="F33" s="8">
        <f t="shared" si="18"/>
        <v>620.69220558300992</v>
      </c>
      <c r="G33" s="8">
        <f t="shared" si="19"/>
        <v>-4.4762516913018066E-2</v>
      </c>
      <c r="H33" s="9">
        <v>32.981400000000001</v>
      </c>
      <c r="I33" s="9">
        <f t="shared" si="2"/>
        <v>0.329814</v>
      </c>
      <c r="J33" s="9">
        <v>563.12800000000004</v>
      </c>
      <c r="K33" s="9">
        <f t="shared" si="3"/>
        <v>3.2927130655228728E-3</v>
      </c>
      <c r="L33" s="9">
        <f t="shared" si="11"/>
        <v>6.0230699418039636E-4</v>
      </c>
      <c r="M33" s="9">
        <f t="shared" si="12"/>
        <v>564.98527498192004</v>
      </c>
      <c r="N33" s="9">
        <f t="shared" si="15"/>
        <v>-7.4301693005819597E-2</v>
      </c>
      <c r="O33" s="9"/>
      <c r="P33" s="10"/>
      <c r="Q33" s="10"/>
      <c r="R33" s="10"/>
      <c r="S33" s="10"/>
      <c r="T33" s="10"/>
      <c r="U33" s="10"/>
      <c r="V33" s="16">
        <v>24.640999999999998</v>
      </c>
      <c r="W33" s="16">
        <f t="shared" si="6"/>
        <v>0.24640999999999999</v>
      </c>
      <c r="X33" s="16">
        <v>542.553</v>
      </c>
      <c r="Y33" s="16">
        <f t="shared" si="7"/>
        <v>2.24641</v>
      </c>
      <c r="Z33" s="16"/>
      <c r="AA33" s="49">
        <v>666.71825000000001</v>
      </c>
      <c r="AB33" s="49">
        <v>6.7476094E-2</v>
      </c>
      <c r="AC33" s="49"/>
      <c r="AD33" s="152">
        <f t="shared" si="20"/>
        <v>625.38171849999992</v>
      </c>
      <c r="AE33" s="49">
        <f t="shared" si="21"/>
        <v>584.04518700000006</v>
      </c>
      <c r="AF33" s="152">
        <f t="shared" si="22"/>
        <v>542.70865549999996</v>
      </c>
      <c r="AR33" s="1">
        <v>8</v>
      </c>
      <c r="AS33" s="1">
        <v>25</v>
      </c>
      <c r="AT33" s="1">
        <v>634.61500000000001</v>
      </c>
      <c r="AU33" s="1">
        <v>301.44200000000001</v>
      </c>
      <c r="AV33" s="1">
        <v>0.18848899999999999</v>
      </c>
      <c r="AW33" s="1">
        <v>8.9036000000000004E-2</v>
      </c>
      <c r="AY33" s="1" t="s">
        <v>202</v>
      </c>
      <c r="AZ33" s="1">
        <v>25</v>
      </c>
      <c r="BA33" s="1">
        <v>0.47499999999999998</v>
      </c>
      <c r="BB33" s="1">
        <v>438.46</v>
      </c>
      <c r="BC33" s="1">
        <v>208.27</v>
      </c>
      <c r="BI33" s="17"/>
    </row>
    <row r="34" spans="1:61" x14ac:dyDescent="0.3">
      <c r="A34" s="8">
        <v>24.604299999999999</v>
      </c>
      <c r="B34" s="8">
        <f t="shared" si="1"/>
        <v>0.24604299999999998</v>
      </c>
      <c r="C34" s="8">
        <v>596.154</v>
      </c>
      <c r="D34" s="8">
        <f t="shared" si="0"/>
        <v>2.4574080978782792E-3</v>
      </c>
      <c r="E34" s="8">
        <f t="shared" si="17"/>
        <v>-3.884052125322922E-4</v>
      </c>
      <c r="F34" s="8">
        <f t="shared" si="18"/>
        <v>597.62079518621999</v>
      </c>
      <c r="G34" s="8">
        <f t="shared" si="19"/>
        <v>-4.455217521253229E-2</v>
      </c>
      <c r="H34" s="9">
        <v>33.912999999999997</v>
      </c>
      <c r="I34" s="9">
        <f t="shared" si="2"/>
        <v>0.33912999999999999</v>
      </c>
      <c r="J34" s="9">
        <v>504.46899999999999</v>
      </c>
      <c r="K34" s="9">
        <f t="shared" si="3"/>
        <v>3.3855625101952523E-3</v>
      </c>
      <c r="L34" s="9">
        <f t="shared" si="11"/>
        <v>9.7518248295858567E-4</v>
      </c>
      <c r="M34" s="9">
        <f t="shared" si="12"/>
        <v>506.17980571970003</v>
      </c>
      <c r="N34" s="9">
        <f t="shared" si="15"/>
        <v>-7.3928817517041417E-2</v>
      </c>
      <c r="O34" s="9"/>
      <c r="P34" s="10"/>
      <c r="Q34" s="10"/>
      <c r="R34" s="10"/>
      <c r="S34" s="10"/>
      <c r="T34" s="10"/>
      <c r="U34" s="10"/>
      <c r="V34" s="16">
        <v>26.118200000000002</v>
      </c>
      <c r="W34" s="16">
        <f t="shared" si="6"/>
        <v>0.26118200000000003</v>
      </c>
      <c r="X34" s="16">
        <v>526.596</v>
      </c>
      <c r="Y34" s="16">
        <f t="shared" si="7"/>
        <v>2.2611819999999998</v>
      </c>
      <c r="Z34" s="16"/>
      <c r="AA34" s="49">
        <v>698.94849399999998</v>
      </c>
      <c r="AB34" s="49">
        <v>8.9997499999999994E-2</v>
      </c>
      <c r="AC34" s="49"/>
      <c r="AD34" s="152">
        <f t="shared" si="20"/>
        <v>655.61368737199996</v>
      </c>
      <c r="AE34" s="49">
        <f t="shared" si="21"/>
        <v>612.27888074399993</v>
      </c>
      <c r="AF34" s="152">
        <f t="shared" si="22"/>
        <v>568.94407411599991</v>
      </c>
      <c r="AR34" s="1">
        <v>10</v>
      </c>
      <c r="AS34" s="1">
        <v>5</v>
      </c>
      <c r="AT34" s="1">
        <v>637.42999999999995</v>
      </c>
      <c r="AU34" s="1">
        <v>570.5</v>
      </c>
      <c r="AV34" s="1">
        <v>0.225466</v>
      </c>
      <c r="AW34" s="1">
        <v>0.19406000000000001</v>
      </c>
      <c r="AY34" s="1" t="s">
        <v>203</v>
      </c>
      <c r="AZ34" s="1">
        <v>5</v>
      </c>
      <c r="BA34" s="1">
        <v>0.89500000000000002</v>
      </c>
      <c r="BB34" s="1">
        <v>414.52</v>
      </c>
      <c r="BC34" s="1">
        <v>371</v>
      </c>
      <c r="BI34" s="17"/>
    </row>
    <row r="35" spans="1:61" x14ac:dyDescent="0.3">
      <c r="A35" s="8">
        <v>25.323699999999999</v>
      </c>
      <c r="B35" s="8">
        <f t="shared" si="1"/>
        <v>0.25323699999999999</v>
      </c>
      <c r="C35" s="8">
        <v>569.23099999999999</v>
      </c>
      <c r="D35" s="8">
        <f t="shared" si="0"/>
        <v>2.5291689541076527E-3</v>
      </c>
      <c r="E35" s="8">
        <f t="shared" si="17"/>
        <v>-1.8831915783268025E-4</v>
      </c>
      <c r="F35" s="8">
        <f t="shared" si="18"/>
        <v>570.67250350746997</v>
      </c>
      <c r="G35" s="8">
        <f t="shared" si="19"/>
        <v>-4.4352089157832675E-2</v>
      </c>
      <c r="H35" s="9">
        <v>33.912999999999997</v>
      </c>
      <c r="I35" s="9">
        <f t="shared" si="2"/>
        <v>0.33912999999999999</v>
      </c>
      <c r="J35" s="9">
        <v>0</v>
      </c>
      <c r="K35" s="9">
        <f t="shared" si="3"/>
        <v>3.3855625101952523E-3</v>
      </c>
      <c r="L35" s="9">
        <f t="shared" si="11"/>
        <v>3.3855625101952523E-3</v>
      </c>
      <c r="M35" s="9">
        <f t="shared" si="12"/>
        <v>0</v>
      </c>
      <c r="N35" s="9">
        <f t="shared" si="15"/>
        <v>-7.1518437489804743E-2</v>
      </c>
      <c r="O35" s="9"/>
      <c r="P35" s="10"/>
      <c r="Q35" s="10"/>
      <c r="R35" s="10"/>
      <c r="S35" s="10"/>
      <c r="T35" s="10"/>
      <c r="U35" s="10"/>
      <c r="V35" s="16">
        <v>27.4405</v>
      </c>
      <c r="W35" s="16">
        <f t="shared" si="6"/>
        <v>0.27440500000000001</v>
      </c>
      <c r="X35" s="16">
        <v>507.447</v>
      </c>
      <c r="Y35" s="16">
        <f t="shared" si="7"/>
        <v>2.2744049999999998</v>
      </c>
      <c r="Z35" s="16"/>
      <c r="AA35" s="49">
        <v>718.65576550000003</v>
      </c>
      <c r="AB35" s="49">
        <v>0.112074937</v>
      </c>
      <c r="AC35" s="49"/>
      <c r="AD35" s="152">
        <f t="shared" si="20"/>
        <v>674.09910803900004</v>
      </c>
      <c r="AE35" s="49">
        <f t="shared" si="21"/>
        <v>629.54245057800006</v>
      </c>
      <c r="AF35" s="152">
        <f t="shared" si="22"/>
        <v>584.98579311699996</v>
      </c>
      <c r="AR35" s="1">
        <v>10</v>
      </c>
      <c r="AS35" s="1">
        <v>10</v>
      </c>
      <c r="AT35" s="1">
        <v>637.42999999999995</v>
      </c>
      <c r="AU35" s="1">
        <v>503.57</v>
      </c>
      <c r="AV35" s="1">
        <v>0.225466</v>
      </c>
      <c r="AW35" s="1">
        <v>0.16702900000000001</v>
      </c>
      <c r="AY35" s="1" t="s">
        <v>203</v>
      </c>
      <c r="AZ35" s="1">
        <v>10</v>
      </c>
      <c r="BA35" s="1">
        <v>0.79</v>
      </c>
      <c r="BB35" s="1">
        <v>414.52</v>
      </c>
      <c r="BC35" s="1">
        <v>327.47000000000003</v>
      </c>
      <c r="BI35" s="17"/>
    </row>
    <row r="36" spans="1:61" x14ac:dyDescent="0.3">
      <c r="A36" s="8">
        <v>25.8993</v>
      </c>
      <c r="B36" s="8">
        <f t="shared" si="1"/>
        <v>0.25899300000000003</v>
      </c>
      <c r="C36" s="8">
        <v>546.154</v>
      </c>
      <c r="D36" s="8">
        <f t="shared" si="0"/>
        <v>2.5865819109292232E-3</v>
      </c>
      <c r="E36" s="8">
        <f t="shared" si="17"/>
        <v>-2.088713968611015E-5</v>
      </c>
      <c r="F36" s="8">
        <f t="shared" si="18"/>
        <v>547.56850062922001</v>
      </c>
      <c r="G36" s="8">
        <f t="shared" si="19"/>
        <v>-4.4184657139686105E-2</v>
      </c>
      <c r="H36" s="8"/>
      <c r="I36" s="9"/>
      <c r="J36" s="9"/>
      <c r="K36" s="9"/>
      <c r="L36" s="9"/>
      <c r="M36" s="9"/>
      <c r="N36" s="9"/>
      <c r="O36" s="9"/>
      <c r="P36" s="10"/>
      <c r="Q36" s="10"/>
      <c r="R36" s="10"/>
      <c r="S36" s="10"/>
      <c r="T36" s="10"/>
      <c r="U36" s="10"/>
      <c r="V36" s="16">
        <v>28.841799999999999</v>
      </c>
      <c r="W36" s="16">
        <f t="shared" si="6"/>
        <v>0.28841800000000001</v>
      </c>
      <c r="X36" s="16">
        <v>478.72300000000001</v>
      </c>
      <c r="Y36" s="16">
        <f t="shared" si="7"/>
        <v>2.2884180000000001</v>
      </c>
      <c r="Z36" s="16"/>
      <c r="AA36" s="49">
        <v>732.09764170000005</v>
      </c>
      <c r="AB36" s="49">
        <v>0.131016092</v>
      </c>
      <c r="AC36" s="49"/>
      <c r="AD36" s="152">
        <f t="shared" si="20"/>
        <v>686.70758791460003</v>
      </c>
      <c r="AE36" s="49">
        <f t="shared" si="21"/>
        <v>641.3175341292</v>
      </c>
      <c r="AF36" s="152">
        <f t="shared" si="22"/>
        <v>595.92748034379997</v>
      </c>
      <c r="AR36" s="1">
        <v>10</v>
      </c>
      <c r="AS36" s="1">
        <v>15</v>
      </c>
      <c r="AT36" s="1">
        <v>637.42999999999995</v>
      </c>
      <c r="AU36" s="1">
        <v>436.64</v>
      </c>
      <c r="AV36" s="1">
        <v>0.225466</v>
      </c>
      <c r="AW36" s="1">
        <v>0.143763</v>
      </c>
      <c r="AY36" s="1" t="s">
        <v>203</v>
      </c>
      <c r="AZ36" s="1">
        <v>15</v>
      </c>
      <c r="BA36" s="1">
        <v>0.68500000000000005</v>
      </c>
      <c r="BB36" s="1">
        <v>414.52</v>
      </c>
      <c r="BC36" s="1">
        <v>283.95</v>
      </c>
      <c r="BI36" s="17"/>
    </row>
    <row r="37" spans="1:61" x14ac:dyDescent="0.3">
      <c r="A37" s="8">
        <v>26.474799999999998</v>
      </c>
      <c r="B37" s="8">
        <f t="shared" si="1"/>
        <v>0.26474799999999998</v>
      </c>
      <c r="C37" s="8">
        <v>515.38499999999999</v>
      </c>
      <c r="D37" s="8">
        <f t="shared" si="0"/>
        <v>2.6439815980972008E-3</v>
      </c>
      <c r="E37" s="8">
        <f t="shared" si="17"/>
        <v>1.8326982914577223E-4</v>
      </c>
      <c r="F37" s="8">
        <f t="shared" si="18"/>
        <v>516.74947147980004</v>
      </c>
      <c r="G37" s="8">
        <f t="shared" si="19"/>
        <v>-4.3980500170854225E-2</v>
      </c>
      <c r="H37" s="8"/>
      <c r="I37" s="9"/>
      <c r="J37" s="9"/>
      <c r="K37" s="9"/>
      <c r="L37" s="9"/>
      <c r="M37" s="9"/>
      <c r="N37" s="9"/>
      <c r="O37" s="9"/>
      <c r="P37" s="10"/>
      <c r="Q37" s="10"/>
      <c r="R37" s="10"/>
      <c r="S37" s="10"/>
      <c r="T37" s="10"/>
      <c r="U37" s="10"/>
      <c r="V37" s="16">
        <v>30.477599999999999</v>
      </c>
      <c r="W37" s="16">
        <f t="shared" si="6"/>
        <v>0.30477599999999999</v>
      </c>
      <c r="X37" s="16">
        <v>0</v>
      </c>
      <c r="Y37" s="16">
        <f>W37+2</f>
        <v>2.3047759999999999</v>
      </c>
      <c r="Z37" s="16"/>
      <c r="AA37" s="49">
        <v>741.88194150000004</v>
      </c>
      <c r="AB37" s="49">
        <v>0.150938884</v>
      </c>
      <c r="AC37" s="49"/>
      <c r="AD37" s="152">
        <f t="shared" si="20"/>
        <v>695.88526112700004</v>
      </c>
      <c r="AE37" s="49">
        <f t="shared" si="21"/>
        <v>649.88858075400003</v>
      </c>
      <c r="AF37" s="152">
        <f t="shared" si="22"/>
        <v>603.89190038100003</v>
      </c>
      <c r="AR37" s="1">
        <v>10</v>
      </c>
      <c r="AS37" s="1">
        <v>20</v>
      </c>
      <c r="AT37" s="1">
        <v>637.42999999999995</v>
      </c>
      <c r="AU37" s="1">
        <v>369.709</v>
      </c>
      <c r="AV37" s="1">
        <v>0.225466</v>
      </c>
      <c r="AW37" s="1">
        <v>0.123738</v>
      </c>
      <c r="AY37" s="1" t="s">
        <v>203</v>
      </c>
      <c r="AZ37" s="1">
        <v>20</v>
      </c>
      <c r="BA37" s="1">
        <v>0.57999999999999996</v>
      </c>
      <c r="BB37" s="1">
        <v>414.52</v>
      </c>
      <c r="BC37" s="1">
        <v>240.42</v>
      </c>
      <c r="BI37" s="17"/>
    </row>
    <row r="38" spans="1:61" x14ac:dyDescent="0.3">
      <c r="B38" s="8"/>
      <c r="C38" s="8">
        <v>0</v>
      </c>
      <c r="D38" s="8">
        <f t="shared" si="0"/>
        <v>0</v>
      </c>
      <c r="E38" s="8">
        <f t="shared" si="17"/>
        <v>0</v>
      </c>
      <c r="F38" s="8">
        <f t="shared" si="18"/>
        <v>0</v>
      </c>
      <c r="G38" s="8">
        <f t="shared" si="19"/>
        <v>-4.4163769999999998E-2</v>
      </c>
      <c r="H38" s="8"/>
      <c r="I38" s="9"/>
      <c r="J38" s="9"/>
      <c r="K38" s="9"/>
      <c r="L38" s="9"/>
      <c r="M38" s="9"/>
      <c r="N38" s="9"/>
      <c r="O38" s="9"/>
      <c r="P38" s="10"/>
      <c r="Q38" s="10"/>
      <c r="R38" s="10"/>
      <c r="S38" s="10"/>
      <c r="T38" s="10"/>
      <c r="U38" s="10"/>
      <c r="V38" s="16"/>
      <c r="W38" s="16"/>
      <c r="X38" s="16"/>
      <c r="Y38" s="16"/>
      <c r="Z38" s="16"/>
      <c r="AA38" s="49">
        <v>725.31944940000005</v>
      </c>
      <c r="AB38" s="49">
        <v>0.16020259000000001</v>
      </c>
      <c r="AC38" s="49"/>
      <c r="AD38" s="152">
        <f t="shared" si="20"/>
        <v>680.3496435372</v>
      </c>
      <c r="AE38" s="49">
        <f t="shared" si="21"/>
        <v>635.37983767440005</v>
      </c>
      <c r="AF38" s="152">
        <f t="shared" si="22"/>
        <v>590.41003181159999</v>
      </c>
      <c r="AR38" s="1">
        <v>10</v>
      </c>
      <c r="AS38" s="1">
        <v>25</v>
      </c>
      <c r="AT38" s="1">
        <v>637.42999999999995</v>
      </c>
      <c r="AU38" s="1">
        <v>302.779</v>
      </c>
      <c r="AV38" s="1">
        <v>0.225466</v>
      </c>
      <c r="AW38" s="1">
        <v>0.106503</v>
      </c>
      <c r="AY38" s="1" t="s">
        <v>203</v>
      </c>
      <c r="AZ38" s="1">
        <v>25</v>
      </c>
      <c r="BA38" s="1">
        <v>0.47499999999999998</v>
      </c>
      <c r="BB38" s="1">
        <v>414.52</v>
      </c>
      <c r="BC38" s="1">
        <v>196.9</v>
      </c>
      <c r="BI38" s="17"/>
    </row>
    <row r="39" spans="1:61" x14ac:dyDescent="0.3">
      <c r="V39" s="51"/>
      <c r="W39" s="51"/>
      <c r="X39" s="51"/>
      <c r="Y39" s="51"/>
      <c r="Z39" s="51"/>
      <c r="AA39" s="49">
        <v>698.07424619999995</v>
      </c>
      <c r="AB39" s="49">
        <v>0.16813800600000001</v>
      </c>
      <c r="AC39" s="49"/>
      <c r="AD39" s="152">
        <f t="shared" si="20"/>
        <v>654.79364293559991</v>
      </c>
      <c r="AE39" s="49">
        <f t="shared" si="21"/>
        <v>611.51303967119998</v>
      </c>
      <c r="AF39" s="152">
        <f t="shared" si="22"/>
        <v>568.23243640679993</v>
      </c>
      <c r="AR39" s="1">
        <v>16</v>
      </c>
      <c r="AS39" s="1">
        <v>5</v>
      </c>
      <c r="AT39" s="1">
        <v>597.51199999999994</v>
      </c>
      <c r="AU39" s="1">
        <v>534.77300000000002</v>
      </c>
      <c r="AV39" s="1">
        <v>0.20274700000000001</v>
      </c>
      <c r="AW39" s="1">
        <v>0.17450599999999999</v>
      </c>
      <c r="AY39" s="1" t="s">
        <v>204</v>
      </c>
      <c r="AZ39" s="1">
        <v>5</v>
      </c>
      <c r="BA39" s="1">
        <v>0.89500000000000002</v>
      </c>
      <c r="BB39" s="1">
        <v>473.89</v>
      </c>
      <c r="BC39" s="1">
        <v>424.13</v>
      </c>
      <c r="BI39" s="17"/>
    </row>
    <row r="40" spans="1:61" x14ac:dyDescent="0.3">
      <c r="V40" s="51"/>
      <c r="W40" s="51"/>
      <c r="X40" s="51"/>
      <c r="Y40" s="51"/>
      <c r="Z40" s="51"/>
      <c r="AA40" s="49">
        <v>666.42846099999997</v>
      </c>
      <c r="AB40" s="49">
        <v>0.17731871799999999</v>
      </c>
      <c r="AC40" s="49"/>
      <c r="AD40" s="152">
        <f t="shared" si="20"/>
        <v>625.10989641799995</v>
      </c>
      <c r="AE40" s="49">
        <f t="shared" si="21"/>
        <v>583.79133183599993</v>
      </c>
      <c r="AF40" s="152">
        <f t="shared" si="22"/>
        <v>542.4727672539999</v>
      </c>
      <c r="AR40" s="1">
        <v>16</v>
      </c>
      <c r="AS40" s="1">
        <v>10</v>
      </c>
      <c r="AT40" s="1">
        <v>597.51199999999994</v>
      </c>
      <c r="AU40" s="1">
        <v>472.03399999999999</v>
      </c>
      <c r="AV40" s="1">
        <v>0.20274700000000001</v>
      </c>
      <c r="AW40" s="1">
        <v>0.150199</v>
      </c>
      <c r="AY40" s="1" t="s">
        <v>204</v>
      </c>
      <c r="AZ40" s="1">
        <v>10</v>
      </c>
      <c r="BA40" s="1">
        <v>0.79</v>
      </c>
      <c r="BB40" s="1">
        <v>473.89</v>
      </c>
      <c r="BC40" s="1">
        <v>374.37</v>
      </c>
      <c r="BI40" s="17"/>
    </row>
    <row r="41" spans="1:61" x14ac:dyDescent="0.3">
      <c r="V41" s="51"/>
      <c r="W41" s="51"/>
      <c r="X41" s="51"/>
      <c r="Y41" s="51"/>
      <c r="Z41" s="51"/>
      <c r="AA41" s="49">
        <v>623.79596860000004</v>
      </c>
      <c r="AB41" s="49">
        <v>0.185198365</v>
      </c>
      <c r="AC41" s="49"/>
      <c r="AD41" s="152">
        <f t="shared" si="20"/>
        <v>585.12061854679996</v>
      </c>
      <c r="AE41" s="49">
        <f t="shared" si="21"/>
        <v>546.4452684936</v>
      </c>
      <c r="AF41" s="152">
        <f t="shared" si="22"/>
        <v>507.76991844039998</v>
      </c>
      <c r="AR41" s="1">
        <v>16</v>
      </c>
      <c r="AS41" s="1">
        <v>15</v>
      </c>
      <c r="AT41" s="1">
        <v>597.51199999999994</v>
      </c>
      <c r="AU41" s="1">
        <v>409.29599999999999</v>
      </c>
      <c r="AV41" s="1">
        <v>0.20274700000000001</v>
      </c>
      <c r="AW41" s="1">
        <v>0.129277</v>
      </c>
      <c r="AY41" s="1" t="s">
        <v>204</v>
      </c>
      <c r="AZ41" s="1">
        <v>15</v>
      </c>
      <c r="BA41" s="1">
        <v>0.68500000000000005</v>
      </c>
      <c r="BB41" s="1">
        <v>473.89</v>
      </c>
      <c r="BC41" s="1">
        <v>324.61</v>
      </c>
      <c r="BI41" s="17"/>
    </row>
    <row r="42" spans="1:61" x14ac:dyDescent="0.3">
      <c r="V42" s="51"/>
      <c r="W42" s="51"/>
      <c r="X42" s="51"/>
      <c r="Y42" s="51"/>
      <c r="Z42" s="51"/>
      <c r="AA42" s="49">
        <v>559.19371460000002</v>
      </c>
      <c r="AB42" s="49">
        <v>0.18932194099999999</v>
      </c>
      <c r="AC42" s="49"/>
      <c r="AD42" s="152">
        <f t="shared" si="20"/>
        <v>524.52370429480004</v>
      </c>
      <c r="AE42" s="49">
        <f t="shared" si="21"/>
        <v>489.8536939896</v>
      </c>
      <c r="AF42" s="152">
        <f t="shared" si="22"/>
        <v>455.18368368439997</v>
      </c>
      <c r="AR42" s="1">
        <v>16</v>
      </c>
      <c r="AS42" s="1">
        <v>20</v>
      </c>
      <c r="AT42" s="1">
        <v>597.51199999999994</v>
      </c>
      <c r="AU42" s="1">
        <v>346.55700000000002</v>
      </c>
      <c r="AV42" s="1">
        <v>0.20274700000000001</v>
      </c>
      <c r="AW42" s="1">
        <v>0.11126999999999999</v>
      </c>
      <c r="AY42" s="1" t="s">
        <v>204</v>
      </c>
      <c r="AZ42" s="1">
        <v>20</v>
      </c>
      <c r="BA42" s="1">
        <v>0.57999999999999996</v>
      </c>
      <c r="BB42" s="1">
        <v>473.89</v>
      </c>
      <c r="BC42" s="1">
        <v>274.86</v>
      </c>
      <c r="BI42" s="17"/>
    </row>
    <row r="43" spans="1:61" x14ac:dyDescent="0.3">
      <c r="V43" s="51"/>
      <c r="W43" s="51"/>
      <c r="X43" s="51"/>
      <c r="Y43" s="51"/>
      <c r="Z43" s="51"/>
      <c r="AA43" s="49">
        <v>493.4820914</v>
      </c>
      <c r="AB43" s="49">
        <v>0.19217023899999999</v>
      </c>
      <c r="AC43" s="49"/>
      <c r="AD43" s="152">
        <f t="shared" si="20"/>
        <v>462.88620173319998</v>
      </c>
      <c r="AE43" s="49">
        <f t="shared" si="21"/>
        <v>432.29031206640002</v>
      </c>
      <c r="AF43" s="152">
        <f t="shared" si="22"/>
        <v>401.6944223996</v>
      </c>
      <c r="AR43" s="1">
        <v>16</v>
      </c>
      <c r="AS43" s="1">
        <v>25</v>
      </c>
      <c r="AT43" s="1">
        <v>597.51199999999994</v>
      </c>
      <c r="AU43" s="1">
        <v>283.81799999999998</v>
      </c>
      <c r="AV43" s="1">
        <v>0.20274700000000001</v>
      </c>
      <c r="AW43" s="1">
        <v>9.5770999999999995E-2</v>
      </c>
      <c r="AY43" s="1" t="s">
        <v>204</v>
      </c>
      <c r="AZ43" s="1">
        <v>25</v>
      </c>
      <c r="BA43" s="1">
        <v>0.47499999999999998</v>
      </c>
      <c r="BB43" s="1">
        <v>473.89</v>
      </c>
      <c r="BC43" s="1">
        <v>225.1</v>
      </c>
      <c r="BI43" s="17"/>
    </row>
    <row r="44" spans="1:61" x14ac:dyDescent="0.3">
      <c r="V44" s="51"/>
      <c r="W44" s="51"/>
      <c r="X44" s="51"/>
      <c r="Y44" s="51"/>
      <c r="Z44" s="51"/>
      <c r="AA44" s="49">
        <v>9.5563611880000003</v>
      </c>
      <c r="AB44" s="49">
        <v>0.194474647</v>
      </c>
      <c r="AC44" s="49"/>
      <c r="AD44" s="152">
        <f t="shared" si="20"/>
        <v>8.9638667943439998</v>
      </c>
      <c r="AE44" s="49">
        <f t="shared" si="21"/>
        <v>8.371372400688001</v>
      </c>
      <c r="AF44" s="152">
        <f t="shared" si="22"/>
        <v>7.7788780070319996</v>
      </c>
      <c r="AR44" s="1">
        <v>14</v>
      </c>
      <c r="AS44" s="1">
        <v>5</v>
      </c>
      <c r="AT44" s="1">
        <v>555.31899999999996</v>
      </c>
      <c r="AU44" s="1">
        <v>497.01100000000002</v>
      </c>
      <c r="AV44" s="1">
        <v>0.213785</v>
      </c>
      <c r="AW44" s="1">
        <v>0.184006</v>
      </c>
      <c r="AY44" s="1" t="s">
        <v>205</v>
      </c>
      <c r="AZ44" s="1">
        <v>5</v>
      </c>
      <c r="BA44" s="1">
        <v>0.89500000000000002</v>
      </c>
      <c r="BB44" s="1">
        <v>360.63</v>
      </c>
      <c r="BC44" s="1">
        <v>322.76</v>
      </c>
      <c r="BI44" s="17"/>
    </row>
    <row r="45" spans="1:61" x14ac:dyDescent="0.3">
      <c r="V45" s="51"/>
      <c r="W45" s="51"/>
      <c r="X45" s="51"/>
      <c r="Y45" s="51"/>
      <c r="Z45" s="51"/>
      <c r="AR45" s="1">
        <v>14</v>
      </c>
      <c r="AS45" s="1">
        <v>10</v>
      </c>
      <c r="AT45" s="1">
        <v>555.31899999999996</v>
      </c>
      <c r="AU45" s="1">
        <v>438.702</v>
      </c>
      <c r="AV45" s="1">
        <v>0.213785</v>
      </c>
      <c r="AW45" s="1">
        <v>0.15837599999999999</v>
      </c>
      <c r="AY45" s="1" t="s">
        <v>205</v>
      </c>
      <c r="AZ45" s="1">
        <v>10</v>
      </c>
      <c r="BA45" s="1">
        <v>0.79</v>
      </c>
      <c r="BB45" s="1">
        <v>360.63</v>
      </c>
      <c r="BC45" s="1">
        <v>284.89999999999998</v>
      </c>
      <c r="BI45" s="17"/>
    </row>
    <row r="46" spans="1:61" x14ac:dyDescent="0.3">
      <c r="V46" s="51"/>
      <c r="W46" s="51"/>
      <c r="X46" s="51"/>
      <c r="Y46" s="51"/>
      <c r="Z46" s="51"/>
      <c r="AR46" s="1">
        <v>14</v>
      </c>
      <c r="AS46" s="1">
        <v>15</v>
      </c>
      <c r="AT46" s="1">
        <v>555.31899999999996</v>
      </c>
      <c r="AU46" s="1">
        <v>380.39400000000001</v>
      </c>
      <c r="AV46" s="1">
        <v>0.213785</v>
      </c>
      <c r="AW46" s="1">
        <v>0.13631499999999999</v>
      </c>
      <c r="AY46" s="1" t="s">
        <v>205</v>
      </c>
      <c r="AZ46" s="1">
        <v>15</v>
      </c>
      <c r="BA46" s="1">
        <v>0.68500000000000005</v>
      </c>
      <c r="BB46" s="1">
        <v>360.63</v>
      </c>
      <c r="BC46" s="1">
        <v>247.03</v>
      </c>
      <c r="BI46" s="17"/>
    </row>
    <row r="47" spans="1:61" x14ac:dyDescent="0.3">
      <c r="V47" s="51"/>
      <c r="W47" s="51"/>
      <c r="X47" s="51"/>
      <c r="Y47" s="51"/>
      <c r="Z47" s="51"/>
      <c r="AR47" s="1">
        <v>14</v>
      </c>
      <c r="AS47" s="1">
        <v>20</v>
      </c>
      <c r="AT47" s="1">
        <v>555.31899999999996</v>
      </c>
      <c r="AU47" s="1">
        <v>322.08499999999998</v>
      </c>
      <c r="AV47" s="1">
        <v>0.213785</v>
      </c>
      <c r="AW47" s="1">
        <v>0.117328</v>
      </c>
      <c r="AY47" s="1" t="s">
        <v>205</v>
      </c>
      <c r="AZ47" s="1">
        <v>20</v>
      </c>
      <c r="BA47" s="1">
        <v>0.57999999999999996</v>
      </c>
      <c r="BB47" s="1">
        <v>360.63</v>
      </c>
      <c r="BC47" s="1">
        <v>209.17</v>
      </c>
      <c r="BI47" s="17"/>
    </row>
    <row r="48" spans="1:61" x14ac:dyDescent="0.3">
      <c r="V48" s="51"/>
      <c r="W48" s="51"/>
      <c r="X48" s="51"/>
      <c r="Y48" s="51"/>
      <c r="Z48" s="51"/>
      <c r="AR48" s="1">
        <v>14</v>
      </c>
      <c r="AS48" s="1">
        <v>25</v>
      </c>
      <c r="AT48" s="1">
        <v>555.31899999999996</v>
      </c>
      <c r="AU48" s="1">
        <v>263.77699999999999</v>
      </c>
      <c r="AV48" s="1">
        <v>0.213785</v>
      </c>
      <c r="AW48" s="1">
        <v>0.10098500000000001</v>
      </c>
      <c r="AY48" s="1" t="s">
        <v>205</v>
      </c>
      <c r="AZ48" s="1">
        <v>25</v>
      </c>
      <c r="BA48" s="1">
        <v>0.47499999999999998</v>
      </c>
      <c r="BB48" s="1">
        <v>360.63</v>
      </c>
      <c r="BC48" s="1">
        <v>171.3</v>
      </c>
      <c r="BI48" s="17"/>
    </row>
    <row r="49" spans="22:61" x14ac:dyDescent="0.3">
      <c r="V49" s="51"/>
      <c r="W49" s="51"/>
      <c r="X49" s="51"/>
      <c r="Y49" s="51"/>
      <c r="Z49" s="51"/>
      <c r="BI49" s="17"/>
    </row>
    <row r="50" spans="22:61" x14ac:dyDescent="0.3">
      <c r="V50" s="51"/>
      <c r="W50" s="51"/>
      <c r="X50" s="51"/>
      <c r="Y50" s="51"/>
      <c r="Z50" s="51"/>
      <c r="BI50" s="17"/>
    </row>
    <row r="51" spans="22:61" x14ac:dyDescent="0.3">
      <c r="V51" s="51"/>
      <c r="W51" s="51"/>
      <c r="X51" s="51"/>
      <c r="Y51" s="51"/>
      <c r="Z51" s="51"/>
      <c r="BI51" s="17"/>
    </row>
    <row r="52" spans="22:61" x14ac:dyDescent="0.3">
      <c r="BI52" s="17"/>
    </row>
    <row r="53" spans="22:61" x14ac:dyDescent="0.3">
      <c r="BI53" s="17"/>
    </row>
    <row r="55" spans="22:61" x14ac:dyDescent="0.3">
      <c r="BE55" s="156"/>
      <c r="BF55"/>
      <c r="BG55"/>
      <c r="BH55"/>
      <c r="BI55" s="157"/>
    </row>
    <row r="56" spans="22:61" x14ac:dyDescent="0.3">
      <c r="BE56" s="17"/>
      <c r="BF56"/>
      <c r="BG56"/>
      <c r="BH56"/>
    </row>
    <row r="57" spans="22:61" x14ac:dyDescent="0.3">
      <c r="BE57" s="17"/>
      <c r="BF57"/>
      <c r="BG57"/>
      <c r="BH57"/>
    </row>
    <row r="58" spans="22:61" x14ac:dyDescent="0.3">
      <c r="BE58" s="17"/>
      <c r="BF58"/>
      <c r="BG58"/>
      <c r="BH58"/>
    </row>
    <row r="59" spans="22:61" ht="57.6" x14ac:dyDescent="0.3">
      <c r="AS59" s="149" t="s">
        <v>206</v>
      </c>
      <c r="AT59" s="149" t="s">
        <v>207</v>
      </c>
      <c r="AU59" s="153" t="s">
        <v>208</v>
      </c>
      <c r="AW59" s="1" t="s">
        <v>192</v>
      </c>
      <c r="AX59" s="1" t="s">
        <v>215</v>
      </c>
      <c r="AY59" s="1" t="s">
        <v>216</v>
      </c>
      <c r="AZ59" s="149" t="s">
        <v>221</v>
      </c>
      <c r="BA59" s="1" t="s">
        <v>217</v>
      </c>
      <c r="BB59" s="51" t="s">
        <v>218</v>
      </c>
      <c r="BE59" s="17"/>
      <c r="BF59"/>
      <c r="BG59"/>
      <c r="BH59"/>
    </row>
    <row r="60" spans="22:61" ht="43.2" x14ac:dyDescent="0.3">
      <c r="AS60" s="148">
        <v>5</v>
      </c>
      <c r="AT60" s="148" t="s">
        <v>209</v>
      </c>
      <c r="AU60" s="150">
        <v>192500</v>
      </c>
      <c r="AW60" s="148">
        <v>8</v>
      </c>
      <c r="AX60" s="148">
        <v>438.46</v>
      </c>
      <c r="AY60" s="148">
        <v>2.1919999999999999E-3</v>
      </c>
      <c r="AZ60" s="148">
        <v>634.61500000000001</v>
      </c>
      <c r="BA60" s="149">
        <v>0.20863300000000001</v>
      </c>
      <c r="BB60" s="149">
        <v>95.2</v>
      </c>
      <c r="BE60" s="17"/>
      <c r="BF60"/>
      <c r="BG60"/>
      <c r="BH60"/>
    </row>
    <row r="61" spans="22:61" ht="43.2" x14ac:dyDescent="0.3">
      <c r="AS61" s="148">
        <v>10</v>
      </c>
      <c r="AT61" s="148" t="s">
        <v>210</v>
      </c>
      <c r="AU61" s="150">
        <v>185000</v>
      </c>
      <c r="AW61" s="148">
        <v>10</v>
      </c>
      <c r="AX61" s="148">
        <v>414.52</v>
      </c>
      <c r="AY61" s="148">
        <v>2.0730000000000002E-3</v>
      </c>
      <c r="AZ61" s="148">
        <v>637.42999999999995</v>
      </c>
      <c r="BA61" s="149">
        <v>0.3</v>
      </c>
      <c r="BB61" s="149">
        <v>144.69999999999999</v>
      </c>
      <c r="BE61" s="17"/>
      <c r="BF61"/>
      <c r="BG61"/>
      <c r="BH61"/>
    </row>
    <row r="62" spans="22:61" ht="43.2" x14ac:dyDescent="0.3">
      <c r="AS62" s="148">
        <v>15</v>
      </c>
      <c r="AT62" s="148" t="s">
        <v>211</v>
      </c>
      <c r="AU62" s="150">
        <v>177500</v>
      </c>
      <c r="AW62" s="148">
        <v>14</v>
      </c>
      <c r="AX62" s="148">
        <v>360.63</v>
      </c>
      <c r="AY62" s="148">
        <v>1.8029999999999999E-3</v>
      </c>
      <c r="AZ62" s="148">
        <v>555.31899999999996</v>
      </c>
      <c r="BA62" s="149">
        <v>0.213785</v>
      </c>
      <c r="BB62" s="149">
        <v>118.6</v>
      </c>
      <c r="BE62" s="17"/>
      <c r="BF62"/>
      <c r="BG62"/>
      <c r="BH62"/>
    </row>
    <row r="63" spans="22:61" ht="43.2" x14ac:dyDescent="0.3">
      <c r="AS63" s="148">
        <v>20</v>
      </c>
      <c r="AT63" s="148" t="s">
        <v>212</v>
      </c>
      <c r="AU63" s="150">
        <v>170000</v>
      </c>
      <c r="AW63" s="148">
        <v>16</v>
      </c>
      <c r="AX63" s="148">
        <v>473.89</v>
      </c>
      <c r="AY63" s="148">
        <v>2.369E-3</v>
      </c>
      <c r="AZ63" s="148">
        <v>597.51199999999994</v>
      </c>
      <c r="BA63" s="149">
        <v>0.20274700000000001</v>
      </c>
      <c r="BB63" s="149">
        <v>85.6</v>
      </c>
      <c r="BE63" s="17"/>
      <c r="BF63"/>
      <c r="BG63"/>
      <c r="BH63"/>
    </row>
    <row r="64" spans="22:61" ht="43.2" x14ac:dyDescent="0.3">
      <c r="AS64" s="148">
        <v>25</v>
      </c>
      <c r="AT64" s="148" t="s">
        <v>213</v>
      </c>
      <c r="AU64" s="150">
        <v>162500</v>
      </c>
      <c r="BE64" s="17"/>
      <c r="BF64"/>
      <c r="BG64"/>
      <c r="BH64"/>
    </row>
    <row r="65" spans="43:60" x14ac:dyDescent="0.3">
      <c r="BE65" s="17"/>
      <c r="BF65"/>
      <c r="BG65"/>
      <c r="BH65"/>
    </row>
    <row r="66" spans="43:60" x14ac:dyDescent="0.3">
      <c r="BE66" s="17"/>
      <c r="BF66"/>
      <c r="BG66"/>
      <c r="BH66"/>
    </row>
    <row r="67" spans="43:60" x14ac:dyDescent="0.3">
      <c r="BE67" s="17"/>
      <c r="BF67"/>
      <c r="BG67"/>
      <c r="BH67"/>
    </row>
    <row r="68" spans="43:60" x14ac:dyDescent="0.3">
      <c r="BE68" s="17"/>
      <c r="BF68"/>
      <c r="BG68"/>
      <c r="BH68"/>
    </row>
    <row r="69" spans="43:60" x14ac:dyDescent="0.3">
      <c r="BE69" s="17"/>
      <c r="BF69"/>
      <c r="BG69"/>
      <c r="BH69"/>
    </row>
    <row r="70" spans="43:60" x14ac:dyDescent="0.3">
      <c r="BE70" s="17"/>
      <c r="BF70"/>
      <c r="BG70"/>
      <c r="BH70"/>
    </row>
    <row r="71" spans="43:60" x14ac:dyDescent="0.3">
      <c r="BE71" s="17"/>
      <c r="BF71"/>
      <c r="BG71"/>
      <c r="BH71"/>
    </row>
    <row r="72" spans="43:60" x14ac:dyDescent="0.3">
      <c r="BE72" s="17"/>
      <c r="BF72"/>
      <c r="BG72"/>
      <c r="BH72"/>
    </row>
    <row r="73" spans="43:60" x14ac:dyDescent="0.3">
      <c r="BE73" s="17"/>
      <c r="BF73"/>
      <c r="BG73"/>
      <c r="BH73"/>
    </row>
    <row r="74" spans="43:60" x14ac:dyDescent="0.3">
      <c r="BE74" s="17"/>
      <c r="BF74"/>
      <c r="BG74"/>
      <c r="BH74"/>
    </row>
    <row r="75" spans="43:60" x14ac:dyDescent="0.3">
      <c r="BE75" s="17"/>
      <c r="BF75"/>
      <c r="BG75"/>
      <c r="BH75"/>
    </row>
    <row r="76" spans="43:60" x14ac:dyDescent="0.3">
      <c r="BE76" s="17"/>
      <c r="BF76"/>
      <c r="BG76"/>
      <c r="BH76"/>
    </row>
    <row r="77" spans="43:60" x14ac:dyDescent="0.3">
      <c r="BE77" s="17"/>
      <c r="BF77"/>
      <c r="BG77"/>
      <c r="BH77"/>
    </row>
    <row r="78" spans="43:60" x14ac:dyDescent="0.3">
      <c r="BE78" s="17"/>
      <c r="BF78"/>
      <c r="BG78"/>
      <c r="BH78"/>
    </row>
    <row r="79" spans="43:60" ht="43.2" x14ac:dyDescent="0.3">
      <c r="AQ79" s="149" t="s">
        <v>219</v>
      </c>
      <c r="AR79" s="149" t="s">
        <v>220</v>
      </c>
      <c r="AS79" s="149" t="s">
        <v>221</v>
      </c>
      <c r="AT79" s="149" t="s">
        <v>222</v>
      </c>
      <c r="AU79" s="149" t="s">
        <v>223</v>
      </c>
      <c r="AV79" s="149" t="s">
        <v>224</v>
      </c>
      <c r="AW79" s="153" t="s">
        <v>225</v>
      </c>
      <c r="BE79" s="17"/>
      <c r="BF79"/>
      <c r="BG79"/>
      <c r="BH79"/>
    </row>
    <row r="80" spans="43:60" x14ac:dyDescent="0.3">
      <c r="AQ80" s="148">
        <v>8</v>
      </c>
      <c r="AR80" s="148">
        <v>438.46</v>
      </c>
      <c r="AS80" s="148">
        <v>634.61500000000001</v>
      </c>
      <c r="AT80" s="148" t="s">
        <v>226</v>
      </c>
      <c r="AU80" s="148">
        <v>2.1919999999999999E-3</v>
      </c>
      <c r="AV80" s="148">
        <v>86</v>
      </c>
      <c r="AW80" s="149">
        <v>1.37E-2</v>
      </c>
      <c r="BE80" s="17"/>
      <c r="BF80"/>
      <c r="BG80"/>
      <c r="BH80"/>
    </row>
    <row r="81" spans="43:60" x14ac:dyDescent="0.3">
      <c r="AQ81" s="148">
        <v>10</v>
      </c>
      <c r="AR81" s="148">
        <v>414.52</v>
      </c>
      <c r="AS81" s="148">
        <v>637.42999999999995</v>
      </c>
      <c r="AT81" s="148" t="s">
        <v>226</v>
      </c>
      <c r="AU81" s="148">
        <v>2.0730000000000002E-3</v>
      </c>
      <c r="AV81" s="148">
        <v>108.8</v>
      </c>
      <c r="AW81" s="149">
        <v>0.01</v>
      </c>
      <c r="BE81" s="17"/>
      <c r="BF81"/>
      <c r="BG81"/>
      <c r="BH81"/>
    </row>
    <row r="82" spans="43:60" x14ac:dyDescent="0.3">
      <c r="AQ82" s="148">
        <v>16</v>
      </c>
      <c r="AR82" s="148">
        <v>473.89</v>
      </c>
      <c r="AS82" s="148">
        <v>597.51199999999994</v>
      </c>
      <c r="AT82" s="148" t="s">
        <v>226</v>
      </c>
      <c r="AU82" s="148">
        <v>2.369E-3</v>
      </c>
      <c r="AV82" s="148">
        <v>85.6</v>
      </c>
      <c r="AW82" s="149">
        <v>7.1999999999999998E-3</v>
      </c>
      <c r="BE82" s="17"/>
      <c r="BF82"/>
      <c r="BG82"/>
      <c r="BH82"/>
    </row>
    <row r="83" spans="43:60" x14ac:dyDescent="0.3">
      <c r="AQ83" s="148">
        <v>14</v>
      </c>
      <c r="AR83" s="148">
        <v>360.63</v>
      </c>
      <c r="AS83" s="148">
        <v>555.31899999999996</v>
      </c>
      <c r="AT83" s="148" t="s">
        <v>226</v>
      </c>
      <c r="AU83" s="148">
        <v>1.8029999999999999E-3</v>
      </c>
      <c r="AV83" s="148">
        <v>118.6</v>
      </c>
      <c r="AW83" s="149">
        <v>8.9999999999999993E-3</v>
      </c>
      <c r="BE83" s="17"/>
      <c r="BF83"/>
      <c r="BG83"/>
      <c r="BH83"/>
    </row>
    <row r="84" spans="43:60" x14ac:dyDescent="0.3">
      <c r="BE84" s="17"/>
      <c r="BF84"/>
      <c r="BG84"/>
      <c r="BH84"/>
    </row>
    <row r="85" spans="43:60" ht="28.8" x14ac:dyDescent="0.3">
      <c r="AR85" s="1" t="s">
        <v>192</v>
      </c>
      <c r="AS85" s="51" t="s">
        <v>227</v>
      </c>
      <c r="AT85" s="1" t="s">
        <v>228</v>
      </c>
      <c r="AU85" s="1" t="s">
        <v>229</v>
      </c>
      <c r="AV85" s="1" t="s">
        <v>230</v>
      </c>
      <c r="AW85" s="1" t="s">
        <v>231</v>
      </c>
      <c r="AX85" s="51" t="s">
        <v>232</v>
      </c>
      <c r="AY85" s="1" t="s">
        <v>233</v>
      </c>
      <c r="BE85" s="17"/>
      <c r="BF85"/>
      <c r="BG85"/>
      <c r="BH85"/>
    </row>
    <row r="86" spans="43:60" x14ac:dyDescent="0.3">
      <c r="AQ86" s="1">
        <v>0</v>
      </c>
      <c r="AR86" s="1">
        <v>8</v>
      </c>
      <c r="AS86" s="1">
        <v>-1475.5</v>
      </c>
      <c r="AT86" s="1">
        <v>940.6</v>
      </c>
      <c r="AU86" s="1">
        <v>8</v>
      </c>
      <c r="AV86" s="1">
        <v>0.18848899999999999</v>
      </c>
      <c r="AW86" s="1">
        <v>634.61500000000001</v>
      </c>
      <c r="AX86" s="1">
        <v>0.26474799999999998</v>
      </c>
      <c r="AY86" s="1">
        <v>515.38499999999999</v>
      </c>
      <c r="BE86" s="17"/>
      <c r="BF86"/>
      <c r="BG86"/>
      <c r="BH86"/>
    </row>
    <row r="87" spans="43:60" x14ac:dyDescent="0.3">
      <c r="AQ87" s="1">
        <v>1</v>
      </c>
      <c r="AR87" s="1">
        <v>10</v>
      </c>
      <c r="AS87" s="1">
        <v>-872.8</v>
      </c>
      <c r="AT87" s="1">
        <v>861.2</v>
      </c>
      <c r="AU87" s="1">
        <v>8</v>
      </c>
      <c r="AV87" s="1">
        <v>0.225466</v>
      </c>
      <c r="AW87" s="1">
        <v>637.42999999999995</v>
      </c>
      <c r="AX87" s="1">
        <v>0.33912999999999999</v>
      </c>
      <c r="AY87" s="1">
        <v>504.46899999999999</v>
      </c>
      <c r="BE87" s="17"/>
      <c r="BF87"/>
      <c r="BG87"/>
      <c r="BH87"/>
    </row>
    <row r="88" spans="43:60" x14ac:dyDescent="0.3">
      <c r="AQ88" s="1">
        <v>3</v>
      </c>
      <c r="AR88" s="1">
        <v>14</v>
      </c>
      <c r="AS88" s="1">
        <v>-1017</v>
      </c>
      <c r="AT88" s="1">
        <v>784.1</v>
      </c>
      <c r="AU88" s="1">
        <v>6</v>
      </c>
      <c r="AV88" s="1">
        <v>0.213785</v>
      </c>
      <c r="AW88" s="1">
        <v>555.31899999999996</v>
      </c>
      <c r="AX88" s="1">
        <v>0.28841800000000001</v>
      </c>
      <c r="AY88" s="1">
        <v>478.72300000000001</v>
      </c>
      <c r="BE88" s="17"/>
      <c r="BF88"/>
      <c r="BG88"/>
      <c r="BH88"/>
    </row>
    <row r="89" spans="43:60" x14ac:dyDescent="0.3">
      <c r="AQ89" s="1">
        <v>2</v>
      </c>
      <c r="AR89" s="1">
        <v>16</v>
      </c>
      <c r="AS89" s="1">
        <v>-3341.6</v>
      </c>
      <c r="AT89" s="1">
        <v>1372.5</v>
      </c>
      <c r="AU89" s="1">
        <v>10</v>
      </c>
      <c r="AV89" s="1">
        <v>0.20274700000000001</v>
      </c>
      <c r="AW89" s="1">
        <v>597.51199999999994</v>
      </c>
      <c r="AX89" s="1">
        <v>0.30164800000000003</v>
      </c>
      <c r="AY89" s="1">
        <v>7.3417399999999997</v>
      </c>
      <c r="BE89" s="17"/>
      <c r="BF89"/>
      <c r="BG89"/>
      <c r="BH89"/>
    </row>
    <row r="90" spans="43:60" x14ac:dyDescent="0.3">
      <c r="BE90" s="17"/>
      <c r="BF90"/>
      <c r="BG90"/>
      <c r="BH90"/>
    </row>
    <row r="91" spans="43:60" x14ac:dyDescent="0.3">
      <c r="BE91" s="17"/>
      <c r="BF91"/>
      <c r="BG91"/>
      <c r="BH91"/>
    </row>
    <row r="92" spans="43:60" x14ac:dyDescent="0.3">
      <c r="BE92" s="17"/>
      <c r="BF92"/>
      <c r="BG92"/>
      <c r="BH92"/>
    </row>
    <row r="93" spans="43:60" x14ac:dyDescent="0.3">
      <c r="BE93" s="17"/>
      <c r="BF93"/>
      <c r="BG93"/>
      <c r="BH93"/>
    </row>
    <row r="94" spans="43:60" x14ac:dyDescent="0.3">
      <c r="BE94" s="17"/>
      <c r="BF94"/>
      <c r="BG94"/>
      <c r="BH94"/>
    </row>
    <row r="95" spans="43:60" x14ac:dyDescent="0.3">
      <c r="BE95" s="17"/>
      <c r="BF95"/>
      <c r="BG95"/>
      <c r="BH95"/>
    </row>
    <row r="96" spans="43:60" x14ac:dyDescent="0.3">
      <c r="BE96" s="17"/>
      <c r="BF96"/>
      <c r="BG96"/>
      <c r="BH96"/>
    </row>
    <row r="97" spans="57:61" x14ac:dyDescent="0.3">
      <c r="BE97" s="17"/>
      <c r="BF97"/>
      <c r="BG97"/>
      <c r="BH97"/>
    </row>
    <row r="98" spans="57:61" x14ac:dyDescent="0.3">
      <c r="BE98" s="17"/>
      <c r="BF98"/>
      <c r="BG98"/>
      <c r="BH98"/>
    </row>
    <row r="99" spans="57:61" x14ac:dyDescent="0.3">
      <c r="BE99" s="17"/>
      <c r="BF99"/>
      <c r="BG99"/>
      <c r="BH99"/>
    </row>
    <row r="100" spans="57:61" x14ac:dyDescent="0.3">
      <c r="BE100" s="17"/>
      <c r="BF100"/>
      <c r="BG100"/>
      <c r="BH100"/>
    </row>
    <row r="101" spans="57:61" x14ac:dyDescent="0.3">
      <c r="BE101" s="17"/>
      <c r="BF101"/>
      <c r="BG101"/>
      <c r="BH101"/>
    </row>
    <row r="102" spans="57:61" x14ac:dyDescent="0.3">
      <c r="BE102" s="17"/>
      <c r="BF102"/>
      <c r="BG102"/>
      <c r="BH102"/>
    </row>
    <row r="103" spans="57:61" x14ac:dyDescent="0.3">
      <c r="BE103" s="17"/>
      <c r="BF103"/>
      <c r="BG103"/>
      <c r="BH103"/>
    </row>
    <row r="104" spans="57:61" x14ac:dyDescent="0.3">
      <c r="BE104" s="17"/>
      <c r="BF104"/>
      <c r="BG104"/>
      <c r="BH104"/>
    </row>
    <row r="106" spans="57:61" x14ac:dyDescent="0.3">
      <c r="BE106" s="157"/>
      <c r="BF106" s="157"/>
      <c r="BG106" s="157"/>
      <c r="BH106" s="157"/>
      <c r="BI106" s="157"/>
    </row>
  </sheetData>
  <mergeCells count="10">
    <mergeCell ref="B3:C3"/>
    <mergeCell ref="BB3:BC3"/>
    <mergeCell ref="AA2:AC2"/>
    <mergeCell ref="F1:G2"/>
    <mergeCell ref="K1:L2"/>
    <mergeCell ref="R1:S2"/>
    <mergeCell ref="D3:E3"/>
    <mergeCell ref="I3:J3"/>
    <mergeCell ref="P3:Q3"/>
    <mergeCell ref="W3:X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05BB2-37B2-40A3-B376-C36D4E9CB55E}">
  <dimension ref="A2:BT418"/>
  <sheetViews>
    <sheetView topLeftCell="A7" workbookViewId="0">
      <selection activeCell="Y19" sqref="Y19"/>
    </sheetView>
  </sheetViews>
  <sheetFormatPr defaultColWidth="9.109375" defaultRowHeight="14.4" x14ac:dyDescent="0.3"/>
  <cols>
    <col min="1" max="1" width="11.109375" style="11" customWidth="1"/>
    <col min="2" max="12" width="9.109375" style="11"/>
    <col min="13" max="13" width="8.44140625" style="11" bestFit="1" customWidth="1"/>
    <col min="14" max="18" width="9.109375" style="11"/>
    <col min="19" max="19" width="11.5546875" style="11" bestFit="1" customWidth="1"/>
    <col min="20" max="63" width="9.109375" style="11"/>
    <col min="64" max="64" width="10" style="11" bestFit="1" customWidth="1"/>
    <col min="65" max="69" width="9.109375" style="11"/>
    <col min="70" max="70" width="9.109375" style="161"/>
    <col min="71" max="16384" width="9.109375" style="11"/>
  </cols>
  <sheetData>
    <row r="2" spans="1:72" ht="43.2" x14ac:dyDescent="0.3">
      <c r="AY2" s="163" t="s">
        <v>144</v>
      </c>
      <c r="AZ2" s="163" t="s">
        <v>193</v>
      </c>
      <c r="BA2" s="163" t="s">
        <v>256</v>
      </c>
      <c r="BB2" s="163" t="s">
        <v>257</v>
      </c>
      <c r="BC2" s="163" t="s">
        <v>258</v>
      </c>
      <c r="BD2" s="163" t="s">
        <v>259</v>
      </c>
      <c r="BE2" s="163" t="s">
        <v>260</v>
      </c>
      <c r="BF2" s="163" t="s">
        <v>261</v>
      </c>
      <c r="BG2" s="163" t="s">
        <v>262</v>
      </c>
      <c r="BJ2" s="163" t="s">
        <v>144</v>
      </c>
      <c r="BK2" s="163" t="s">
        <v>193</v>
      </c>
      <c r="BL2" s="163" t="s">
        <v>264</v>
      </c>
      <c r="BM2" s="163" t="s">
        <v>265</v>
      </c>
      <c r="BN2" s="163" t="s">
        <v>266</v>
      </c>
      <c r="BO2" s="163" t="s">
        <v>258</v>
      </c>
      <c r="BP2" s="163" t="s">
        <v>259</v>
      </c>
      <c r="BQ2" s="163" t="s">
        <v>260</v>
      </c>
      <c r="BR2" s="178" t="s">
        <v>267</v>
      </c>
      <c r="BS2" s="163" t="s">
        <v>268</v>
      </c>
      <c r="BT2" s="163" t="s">
        <v>269</v>
      </c>
    </row>
    <row r="3" spans="1:72" x14ac:dyDescent="0.3">
      <c r="AY3" s="11" t="s">
        <v>151</v>
      </c>
      <c r="AZ3" s="11">
        <v>0</v>
      </c>
      <c r="BA3" s="11">
        <v>390.95800000000003</v>
      </c>
      <c r="BB3" s="11">
        <v>39.095999999999997</v>
      </c>
      <c r="BC3" s="11">
        <v>1000000</v>
      </c>
      <c r="BE3" s="11">
        <v>7.9989999999999997</v>
      </c>
      <c r="BF3" s="11">
        <v>0</v>
      </c>
      <c r="BG3" s="11">
        <v>0</v>
      </c>
      <c r="BJ3" s="12" t="s">
        <v>151</v>
      </c>
      <c r="BK3" s="12">
        <v>0</v>
      </c>
      <c r="BL3" s="12">
        <v>39.095796999999997</v>
      </c>
      <c r="BM3" s="12">
        <v>3.9095800000000001</v>
      </c>
      <c r="BN3" s="12">
        <v>3.9095800000000001</v>
      </c>
      <c r="BO3" s="12">
        <v>1000000</v>
      </c>
      <c r="BP3" s="12">
        <v>7.9989999999999997</v>
      </c>
      <c r="BQ3" s="12">
        <v>7.9989999999999997</v>
      </c>
      <c r="BR3" s="165">
        <v>1.0229999999999999</v>
      </c>
      <c r="BS3" s="12">
        <v>0.2046</v>
      </c>
      <c r="BT3" s="12">
        <v>6.1379999999999999</v>
      </c>
    </row>
    <row r="4" spans="1:72" x14ac:dyDescent="0.3">
      <c r="AY4" s="11" t="s">
        <v>151</v>
      </c>
      <c r="AZ4" s="11">
        <v>0</v>
      </c>
      <c r="BA4" s="11">
        <v>390.95800000000003</v>
      </c>
      <c r="BB4" s="11">
        <v>39.095999999999997</v>
      </c>
      <c r="BC4" s="11">
        <v>1000000</v>
      </c>
      <c r="BE4" s="11">
        <v>7.9989999999999997</v>
      </c>
      <c r="BF4" s="11">
        <v>0.2046</v>
      </c>
      <c r="BG4" s="11">
        <v>3.9994999999999998</v>
      </c>
      <c r="BJ4" s="12" t="s">
        <v>151</v>
      </c>
      <c r="BK4" s="12">
        <v>5</v>
      </c>
      <c r="BL4" s="12">
        <v>107.986577</v>
      </c>
      <c r="BM4" s="12">
        <v>10.798658</v>
      </c>
      <c r="BN4" s="12">
        <v>10.798658</v>
      </c>
      <c r="BO4" s="12">
        <v>1000000</v>
      </c>
      <c r="BP4" s="12">
        <v>6.4359999999999999</v>
      </c>
      <c r="BQ4" s="12">
        <v>6.4359999999999999</v>
      </c>
      <c r="BR4" s="165">
        <v>0.29799999999999999</v>
      </c>
      <c r="BS4" s="12">
        <v>5.96E-2</v>
      </c>
      <c r="BT4" s="12">
        <v>1.788</v>
      </c>
    </row>
    <row r="5" spans="1:72" x14ac:dyDescent="0.3">
      <c r="AY5" s="11" t="s">
        <v>151</v>
      </c>
      <c r="AZ5" s="11">
        <v>0</v>
      </c>
      <c r="BA5" s="11">
        <v>390.95800000000003</v>
      </c>
      <c r="BB5" s="11">
        <v>39.095999999999997</v>
      </c>
      <c r="BC5" s="11">
        <v>1000000</v>
      </c>
      <c r="BE5" s="11">
        <v>7.9989999999999997</v>
      </c>
      <c r="BF5" s="11">
        <v>1.0229999999999999</v>
      </c>
      <c r="BG5" s="11">
        <v>7.9989999999999997</v>
      </c>
      <c r="BJ5" s="12" t="s">
        <v>151</v>
      </c>
      <c r="BK5" s="12">
        <v>10</v>
      </c>
      <c r="BL5" s="12">
        <v>92.161653999999999</v>
      </c>
      <c r="BM5" s="12">
        <v>9.2161650000000002</v>
      </c>
      <c r="BN5" s="12">
        <v>9.2161650000000002</v>
      </c>
      <c r="BO5" s="12">
        <v>1000000</v>
      </c>
      <c r="BP5" s="12">
        <v>4.9029999999999996</v>
      </c>
      <c r="BQ5" s="12">
        <v>4.9029999999999996</v>
      </c>
      <c r="BR5" s="165">
        <v>0.26600000000000001</v>
      </c>
      <c r="BS5" s="12">
        <v>5.3199999999999997E-2</v>
      </c>
      <c r="BT5" s="12">
        <v>1.5960000000000001</v>
      </c>
    </row>
    <row r="6" spans="1:72" x14ac:dyDescent="0.3">
      <c r="AY6" s="11" t="s">
        <v>151</v>
      </c>
      <c r="AZ6" s="11">
        <v>0</v>
      </c>
      <c r="BA6" s="11">
        <v>390.95800000000003</v>
      </c>
      <c r="BB6" s="11">
        <v>39.095999999999997</v>
      </c>
      <c r="BC6" s="11">
        <v>1000000</v>
      </c>
      <c r="BE6" s="11">
        <v>7.9989999999999997</v>
      </c>
      <c r="BF6" s="11">
        <v>6.1379999999999999</v>
      </c>
      <c r="BG6" s="11">
        <v>0</v>
      </c>
      <c r="BJ6" s="12" t="s">
        <v>151</v>
      </c>
      <c r="BK6" s="12">
        <v>15</v>
      </c>
      <c r="BL6" s="12">
        <v>73.235293999999996</v>
      </c>
      <c r="BM6" s="12">
        <v>7.3235289999999997</v>
      </c>
      <c r="BN6" s="12">
        <v>7.3235289999999997</v>
      </c>
      <c r="BO6" s="12">
        <v>1000000</v>
      </c>
      <c r="BP6" s="12">
        <v>3.7349999999999999</v>
      </c>
      <c r="BQ6" s="12">
        <v>3.7349999999999999</v>
      </c>
      <c r="BR6" s="165">
        <v>0.255</v>
      </c>
      <c r="BS6" s="12">
        <v>5.0999999999999997E-2</v>
      </c>
      <c r="BT6" s="12">
        <v>1.53</v>
      </c>
    </row>
    <row r="7" spans="1:72" ht="58.2" thickBot="1" x14ac:dyDescent="0.35">
      <c r="A7" s="161"/>
      <c r="B7" s="11" t="s">
        <v>144</v>
      </c>
      <c r="C7" s="11" t="s">
        <v>243</v>
      </c>
      <c r="D7" s="11" t="s">
        <v>244</v>
      </c>
      <c r="E7" s="11" t="s">
        <v>193</v>
      </c>
      <c r="F7" s="11" t="s">
        <v>246</v>
      </c>
      <c r="G7" s="11" t="s">
        <v>247</v>
      </c>
      <c r="H7" s="11" t="s">
        <v>277</v>
      </c>
      <c r="I7" s="11" t="s">
        <v>245</v>
      </c>
      <c r="J7" s="12" t="s">
        <v>275</v>
      </c>
      <c r="K7" s="11" t="s">
        <v>303</v>
      </c>
      <c r="L7" s="163" t="s">
        <v>144</v>
      </c>
      <c r="M7" s="163" t="s">
        <v>243</v>
      </c>
      <c r="N7" s="163" t="s">
        <v>244</v>
      </c>
      <c r="O7" s="163" t="s">
        <v>302</v>
      </c>
      <c r="P7" s="163" t="s">
        <v>248</v>
      </c>
      <c r="Q7" s="163" t="s">
        <v>249</v>
      </c>
      <c r="R7" s="163" t="s">
        <v>300</v>
      </c>
      <c r="S7" s="163" t="s">
        <v>301</v>
      </c>
      <c r="T7" s="163" t="s">
        <v>250</v>
      </c>
      <c r="U7" s="163"/>
      <c r="V7" s="163" t="s">
        <v>251</v>
      </c>
      <c r="W7" s="163" t="s">
        <v>252</v>
      </c>
      <c r="X7" s="163" t="s">
        <v>253</v>
      </c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Y7" s="177" t="s">
        <v>151</v>
      </c>
      <c r="AZ7" s="177">
        <v>5</v>
      </c>
      <c r="BA7" s="177">
        <v>1079.866</v>
      </c>
      <c r="BB7" s="177">
        <v>107.98699999999999</v>
      </c>
      <c r="BC7" s="177">
        <v>1000000</v>
      </c>
      <c r="BD7" s="12">
        <v>5.9700000000000003E-2</v>
      </c>
      <c r="BE7" s="177">
        <v>6.4359999999999999</v>
      </c>
      <c r="BF7" s="177">
        <v>0</v>
      </c>
      <c r="BG7" s="177">
        <v>0</v>
      </c>
      <c r="BJ7" s="12" t="s">
        <v>151</v>
      </c>
      <c r="BK7" s="12">
        <v>20</v>
      </c>
      <c r="BL7" s="12">
        <v>57.048192999999998</v>
      </c>
      <c r="BM7" s="12">
        <v>5.7048189999999996</v>
      </c>
      <c r="BN7" s="12">
        <v>5.7048189999999996</v>
      </c>
      <c r="BO7" s="12">
        <v>1000000</v>
      </c>
      <c r="BP7" s="12">
        <v>2.8410000000000002</v>
      </c>
      <c r="BQ7" s="12">
        <v>2.8410000000000002</v>
      </c>
      <c r="BR7" s="165">
        <v>0.249</v>
      </c>
      <c r="BS7" s="12">
        <v>4.9799999999999997E-2</v>
      </c>
      <c r="BT7" s="12">
        <v>1.494</v>
      </c>
    </row>
    <row r="8" spans="1:72" x14ac:dyDescent="0.3">
      <c r="A8" s="161"/>
      <c r="B8" s="158" t="s">
        <v>151</v>
      </c>
      <c r="C8" s="166">
        <v>35</v>
      </c>
      <c r="D8" s="166">
        <v>16</v>
      </c>
      <c r="E8" s="166">
        <v>0</v>
      </c>
      <c r="F8" s="166">
        <v>7.9985999999999997</v>
      </c>
      <c r="G8" s="166">
        <v>1.0226</v>
      </c>
      <c r="H8" s="167">
        <v>1.02258325207944</v>
      </c>
      <c r="I8" s="168">
        <v>0.20449999999999999</v>
      </c>
      <c r="J8" s="169" t="s">
        <v>274</v>
      </c>
      <c r="K8" s="12">
        <f>4*G8</f>
        <v>4.0903999999999998</v>
      </c>
      <c r="L8" s="12" t="s">
        <v>151</v>
      </c>
      <c r="M8" s="12">
        <v>35</v>
      </c>
      <c r="N8" s="12">
        <v>16</v>
      </c>
      <c r="O8" s="12">
        <v>5.45</v>
      </c>
      <c r="P8" s="12">
        <v>30</v>
      </c>
      <c r="Q8" s="12">
        <v>1470</v>
      </c>
      <c r="R8" s="12">
        <v>0.21990000000000001</v>
      </c>
      <c r="S8" s="12">
        <v>0.2</v>
      </c>
      <c r="T8" s="12">
        <v>11.2</v>
      </c>
      <c r="U8" s="12"/>
      <c r="V8" s="12">
        <v>4</v>
      </c>
      <c r="W8" s="12">
        <v>7.9985999999999997</v>
      </c>
      <c r="X8" s="12">
        <v>1.0226</v>
      </c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Y8" s="177" t="s">
        <v>151</v>
      </c>
      <c r="AZ8" s="177">
        <v>5</v>
      </c>
      <c r="BA8" s="177">
        <v>1079.866</v>
      </c>
      <c r="BB8" s="177">
        <v>107.98699999999999</v>
      </c>
      <c r="BC8" s="177">
        <v>1000000</v>
      </c>
      <c r="BD8" s="177"/>
      <c r="BE8" s="177">
        <v>6.4359999999999999</v>
      </c>
      <c r="BF8" s="177">
        <v>5.96E-2</v>
      </c>
      <c r="BG8" s="177">
        <v>3.218</v>
      </c>
      <c r="BJ8" s="12" t="s">
        <v>151</v>
      </c>
      <c r="BK8" s="12">
        <v>25</v>
      </c>
      <c r="BL8" s="12">
        <v>43.882114000000001</v>
      </c>
      <c r="BM8" s="12">
        <v>4.3882110000000001</v>
      </c>
      <c r="BN8" s="12">
        <v>4.3882110000000001</v>
      </c>
      <c r="BO8" s="12">
        <v>1000000</v>
      </c>
      <c r="BP8" s="12">
        <v>2.1589999999999998</v>
      </c>
      <c r="BQ8" s="12">
        <v>2.1589999999999998</v>
      </c>
      <c r="BR8" s="165">
        <v>0.246</v>
      </c>
      <c r="BS8" s="12">
        <v>4.9200000000000001E-2</v>
      </c>
      <c r="BT8" s="12">
        <v>1.476</v>
      </c>
    </row>
    <row r="9" spans="1:72" x14ac:dyDescent="0.3">
      <c r="A9" s="161"/>
      <c r="B9" s="159" t="s">
        <v>151</v>
      </c>
      <c r="C9" s="11">
        <v>35</v>
      </c>
      <c r="D9" s="11">
        <v>16</v>
      </c>
      <c r="E9" s="11">
        <v>5</v>
      </c>
      <c r="F9" s="11">
        <v>6.6096000000000004</v>
      </c>
      <c r="G9" s="11">
        <v>0.29849999999999999</v>
      </c>
      <c r="H9" s="170">
        <v>0.232394576616377</v>
      </c>
      <c r="I9" s="12">
        <v>5.9700000000000003E-2</v>
      </c>
      <c r="J9" s="171" t="s">
        <v>276</v>
      </c>
      <c r="K9" s="12">
        <f t="shared" ref="K9:K72" si="0">4*G9</f>
        <v>1.194</v>
      </c>
      <c r="L9" s="12" t="s">
        <v>152</v>
      </c>
      <c r="M9" s="12">
        <v>25</v>
      </c>
      <c r="N9" s="12">
        <v>14</v>
      </c>
      <c r="O9" s="12">
        <v>5.45</v>
      </c>
      <c r="P9" s="12">
        <v>25</v>
      </c>
      <c r="Q9" s="12">
        <v>1375</v>
      </c>
      <c r="R9" s="12">
        <v>0.2334</v>
      </c>
      <c r="S9" s="12">
        <v>0.2</v>
      </c>
      <c r="T9" s="12">
        <v>9.8000000000000007</v>
      </c>
      <c r="U9" s="12"/>
      <c r="V9" s="12">
        <v>4</v>
      </c>
      <c r="W9" s="12">
        <v>7.6124999999999998</v>
      </c>
      <c r="X9" s="12">
        <v>0.89480000000000004</v>
      </c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Y9" s="177" t="s">
        <v>151</v>
      </c>
      <c r="AZ9" s="177">
        <v>5</v>
      </c>
      <c r="BA9" s="177">
        <v>1079.866</v>
      </c>
      <c r="BB9" s="177">
        <v>107.98699999999999</v>
      </c>
      <c r="BC9" s="177">
        <v>1000000</v>
      </c>
      <c r="BD9" s="177"/>
      <c r="BE9" s="177">
        <v>6.4359999999999999</v>
      </c>
      <c r="BF9" s="177">
        <v>0.29799999999999999</v>
      </c>
      <c r="BG9" s="177">
        <v>6.4359999999999999</v>
      </c>
      <c r="BJ9" s="12" t="s">
        <v>152</v>
      </c>
      <c r="BK9" s="12">
        <v>0</v>
      </c>
      <c r="BL9" s="12">
        <v>42.530726000000001</v>
      </c>
      <c r="BM9" s="12">
        <v>4.2530729999999997</v>
      </c>
      <c r="BN9" s="12">
        <v>4.2530729999999997</v>
      </c>
      <c r="BO9" s="12">
        <v>1000000</v>
      </c>
      <c r="BP9" s="12">
        <v>7.6130000000000004</v>
      </c>
      <c r="BQ9" s="12">
        <v>7.6130000000000004</v>
      </c>
      <c r="BR9" s="165">
        <v>0.89500000000000002</v>
      </c>
      <c r="BS9" s="12">
        <v>0.17899999999999999</v>
      </c>
      <c r="BT9" s="12">
        <v>5.37</v>
      </c>
    </row>
    <row r="10" spans="1:72" ht="14.25" customHeight="1" x14ac:dyDescent="0.3">
      <c r="A10" s="161"/>
      <c r="B10" s="159" t="s">
        <v>151</v>
      </c>
      <c r="C10" s="11">
        <v>35</v>
      </c>
      <c r="D10" s="11">
        <v>16</v>
      </c>
      <c r="E10" s="11">
        <v>10</v>
      </c>
      <c r="F10" s="11">
        <v>5.0330000000000004</v>
      </c>
      <c r="G10" s="11">
        <v>0.26650000000000001</v>
      </c>
      <c r="H10" s="170">
        <v>0.23203033365728101</v>
      </c>
      <c r="I10" s="12">
        <v>5.33E-2</v>
      </c>
      <c r="J10" s="171" t="s">
        <v>278</v>
      </c>
      <c r="K10" s="12">
        <f t="shared" si="0"/>
        <v>1.0660000000000001</v>
      </c>
      <c r="L10" s="12" t="s">
        <v>165</v>
      </c>
      <c r="M10" s="12">
        <v>30</v>
      </c>
      <c r="N10" s="12">
        <v>16</v>
      </c>
      <c r="O10" s="12">
        <v>5.45</v>
      </c>
      <c r="P10" s="12">
        <v>25</v>
      </c>
      <c r="Q10" s="12">
        <v>950</v>
      </c>
      <c r="R10" s="12">
        <v>0.1414</v>
      </c>
      <c r="S10" s="12">
        <v>0.2</v>
      </c>
      <c r="T10" s="12">
        <v>11.2</v>
      </c>
      <c r="U10" s="12"/>
      <c r="V10" s="12">
        <v>4</v>
      </c>
      <c r="W10" s="12">
        <v>6.9210000000000003</v>
      </c>
      <c r="X10" s="12">
        <v>1.0226</v>
      </c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Y10" s="177" t="s">
        <v>151</v>
      </c>
      <c r="AZ10" s="177">
        <v>5</v>
      </c>
      <c r="BA10" s="177">
        <v>1079.866</v>
      </c>
      <c r="BB10" s="177">
        <v>107.98699999999999</v>
      </c>
      <c r="BC10" s="177">
        <v>1000000</v>
      </c>
      <c r="BD10" s="177"/>
      <c r="BE10" s="177">
        <v>6.4359999999999999</v>
      </c>
      <c r="BF10" s="177">
        <v>1.788</v>
      </c>
      <c r="BG10" s="177">
        <v>0</v>
      </c>
      <c r="BJ10" s="12" t="s">
        <v>152</v>
      </c>
      <c r="BK10" s="12">
        <v>5</v>
      </c>
      <c r="BL10" s="12">
        <v>109.412811</v>
      </c>
      <c r="BM10" s="12">
        <v>10.941281</v>
      </c>
      <c r="BN10" s="12">
        <v>10.941281</v>
      </c>
      <c r="BO10" s="12">
        <v>1000000</v>
      </c>
      <c r="BP10" s="12">
        <v>6.149</v>
      </c>
      <c r="BQ10" s="12">
        <v>6.149</v>
      </c>
      <c r="BR10" s="165">
        <v>0.28100000000000003</v>
      </c>
      <c r="BS10" s="12">
        <v>5.62E-2</v>
      </c>
      <c r="BT10" s="12">
        <v>1.6859999999999999</v>
      </c>
    </row>
    <row r="11" spans="1:72" x14ac:dyDescent="0.3">
      <c r="A11" s="161"/>
      <c r="B11" s="159" t="s">
        <v>151</v>
      </c>
      <c r="C11" s="11">
        <v>35</v>
      </c>
      <c r="D11" s="11">
        <v>16</v>
      </c>
      <c r="E11" s="11">
        <v>15</v>
      </c>
      <c r="F11" s="11">
        <v>3.8325</v>
      </c>
      <c r="G11" s="11">
        <v>0.25530000000000003</v>
      </c>
      <c r="H11" s="170">
        <v>0.23190884470374901</v>
      </c>
      <c r="I11" s="12">
        <v>5.11E-2</v>
      </c>
      <c r="J11" s="171" t="s">
        <v>279</v>
      </c>
      <c r="K11" s="12">
        <f t="shared" si="0"/>
        <v>1.0212000000000001</v>
      </c>
      <c r="L11" s="12" t="s">
        <v>169</v>
      </c>
      <c r="M11" s="12">
        <v>30</v>
      </c>
      <c r="N11" s="12">
        <v>14</v>
      </c>
      <c r="O11" s="12">
        <v>5.45</v>
      </c>
      <c r="P11" s="12">
        <v>25</v>
      </c>
      <c r="Q11" s="12">
        <v>950</v>
      </c>
      <c r="R11" s="12">
        <v>0.16159999999999999</v>
      </c>
      <c r="S11" s="12">
        <v>0.2</v>
      </c>
      <c r="T11" s="12">
        <v>9.8000000000000007</v>
      </c>
      <c r="U11" s="12"/>
      <c r="V11" s="12">
        <v>4</v>
      </c>
      <c r="W11" s="12">
        <v>7.3605</v>
      </c>
      <c r="X11" s="12">
        <v>0.89480000000000004</v>
      </c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Y11" s="11" t="s">
        <v>151</v>
      </c>
      <c r="AZ11" s="11">
        <v>10</v>
      </c>
      <c r="BA11" s="11">
        <v>921.61699999999996</v>
      </c>
      <c r="BB11" s="11">
        <v>92.162000000000006</v>
      </c>
      <c r="BC11" s="11">
        <v>1000000</v>
      </c>
      <c r="BE11" s="11">
        <v>4.9029999999999996</v>
      </c>
      <c r="BF11" s="11">
        <v>0</v>
      </c>
      <c r="BG11" s="11">
        <v>0</v>
      </c>
      <c r="BJ11" s="12" t="s">
        <v>152</v>
      </c>
      <c r="BK11" s="12">
        <v>10</v>
      </c>
      <c r="BL11" s="12">
        <v>92.529644000000005</v>
      </c>
      <c r="BM11" s="12">
        <v>9.2529640000000004</v>
      </c>
      <c r="BN11" s="12">
        <v>9.2529640000000004</v>
      </c>
      <c r="BO11" s="12">
        <v>1000000</v>
      </c>
      <c r="BP11" s="12">
        <v>4.6820000000000004</v>
      </c>
      <c r="BQ11" s="12">
        <v>4.6820000000000004</v>
      </c>
      <c r="BR11" s="165">
        <v>0.253</v>
      </c>
      <c r="BS11" s="12">
        <v>5.0599999999999999E-2</v>
      </c>
      <c r="BT11" s="12">
        <v>1.518</v>
      </c>
    </row>
    <row r="12" spans="1:72" x14ac:dyDescent="0.3">
      <c r="A12" s="161"/>
      <c r="B12" s="159" t="s">
        <v>151</v>
      </c>
      <c r="C12" s="11">
        <v>35</v>
      </c>
      <c r="D12" s="11">
        <v>16</v>
      </c>
      <c r="E12" s="11">
        <v>20</v>
      </c>
      <c r="F12" s="11">
        <v>2.9182999999999999</v>
      </c>
      <c r="G12" s="11">
        <v>0.2495</v>
      </c>
      <c r="H12" s="170">
        <v>0.23184808622346201</v>
      </c>
      <c r="I12" s="12">
        <v>4.99E-2</v>
      </c>
      <c r="J12" s="171" t="s">
        <v>280</v>
      </c>
      <c r="K12" s="12">
        <f t="shared" si="0"/>
        <v>0.998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Y12" s="11" t="s">
        <v>151</v>
      </c>
      <c r="AZ12" s="11">
        <v>10</v>
      </c>
      <c r="BA12" s="11">
        <v>921.61699999999996</v>
      </c>
      <c r="BB12" s="11">
        <v>92.162000000000006</v>
      </c>
      <c r="BC12" s="11">
        <v>1000000</v>
      </c>
      <c r="BE12" s="11">
        <v>4.9029999999999996</v>
      </c>
      <c r="BF12" s="11">
        <v>5.3199999999999997E-2</v>
      </c>
      <c r="BG12" s="11">
        <v>2.4514999999999998</v>
      </c>
      <c r="BJ12" s="12" t="s">
        <v>152</v>
      </c>
      <c r="BK12" s="12">
        <v>15</v>
      </c>
      <c r="BL12" s="12">
        <v>73.094262000000001</v>
      </c>
      <c r="BM12" s="12">
        <v>7.3094260000000002</v>
      </c>
      <c r="BN12" s="12">
        <v>7.3094260000000002</v>
      </c>
      <c r="BO12" s="12">
        <v>1000000</v>
      </c>
      <c r="BP12" s="12">
        <v>3.5670000000000002</v>
      </c>
      <c r="BQ12" s="12">
        <v>3.5670000000000002</v>
      </c>
      <c r="BR12" s="165">
        <v>0.24399999999999999</v>
      </c>
      <c r="BS12" s="12">
        <v>4.8800000000000003E-2</v>
      </c>
      <c r="BT12" s="12">
        <v>1.464</v>
      </c>
    </row>
    <row r="13" spans="1:72" ht="15" thickBot="1" x14ac:dyDescent="0.35">
      <c r="A13" s="161"/>
      <c r="B13" s="160" t="s">
        <v>151</v>
      </c>
      <c r="C13" s="172">
        <v>35</v>
      </c>
      <c r="D13" s="172">
        <v>16</v>
      </c>
      <c r="E13" s="172">
        <v>25</v>
      </c>
      <c r="F13" s="172">
        <v>2.2222</v>
      </c>
      <c r="G13" s="172">
        <v>0.246</v>
      </c>
      <c r="H13" s="173">
        <v>0.23181162665292199</v>
      </c>
      <c r="I13" s="174">
        <v>4.9200000000000001E-2</v>
      </c>
      <c r="J13" s="175" t="s">
        <v>281</v>
      </c>
      <c r="K13" s="12">
        <f t="shared" si="0"/>
        <v>0.98399999999999999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Y13" s="11" t="s">
        <v>151</v>
      </c>
      <c r="AZ13" s="11">
        <v>10</v>
      </c>
      <c r="BA13" s="11">
        <v>921.61699999999996</v>
      </c>
      <c r="BB13" s="11">
        <v>92.162000000000006</v>
      </c>
      <c r="BC13" s="11">
        <v>1000000</v>
      </c>
      <c r="BE13" s="11">
        <v>4.9029999999999996</v>
      </c>
      <c r="BF13" s="11">
        <v>0.26600000000000001</v>
      </c>
      <c r="BG13" s="11">
        <v>4.9029999999999996</v>
      </c>
      <c r="BJ13" s="12" t="s">
        <v>152</v>
      </c>
      <c r="BK13" s="12">
        <v>20</v>
      </c>
      <c r="BL13" s="12">
        <v>56.974789999999999</v>
      </c>
      <c r="BM13" s="12">
        <v>5.6974790000000004</v>
      </c>
      <c r="BN13" s="12">
        <v>5.6974790000000004</v>
      </c>
      <c r="BO13" s="12">
        <v>1000000</v>
      </c>
      <c r="BP13" s="12">
        <v>2.7120000000000002</v>
      </c>
      <c r="BQ13" s="12">
        <v>2.7120000000000002</v>
      </c>
      <c r="BR13" s="165">
        <v>0.23799999999999999</v>
      </c>
      <c r="BS13" s="12">
        <v>4.7600000000000003E-2</v>
      </c>
      <c r="BT13" s="12">
        <v>1.4279999999999999</v>
      </c>
    </row>
    <row r="14" spans="1:72" x14ac:dyDescent="0.3">
      <c r="A14" s="161"/>
      <c r="B14" s="158" t="s">
        <v>152</v>
      </c>
      <c r="C14" s="166">
        <v>25</v>
      </c>
      <c r="D14" s="166">
        <v>14</v>
      </c>
      <c r="E14" s="166">
        <v>0</v>
      </c>
      <c r="F14" s="166">
        <v>7.6124999999999998</v>
      </c>
      <c r="G14" s="166">
        <v>0.89480000000000004</v>
      </c>
      <c r="H14" s="170">
        <v>0.894760345569514</v>
      </c>
      <c r="I14" s="168">
        <v>0.17899999999999999</v>
      </c>
      <c r="J14" s="169" t="s">
        <v>282</v>
      </c>
      <c r="K14" s="12">
        <f t="shared" si="0"/>
        <v>3.5792000000000002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Y14" s="11" t="s">
        <v>151</v>
      </c>
      <c r="AZ14" s="11">
        <v>10</v>
      </c>
      <c r="BA14" s="11">
        <v>921.61699999999996</v>
      </c>
      <c r="BB14" s="11">
        <v>92.162000000000006</v>
      </c>
      <c r="BC14" s="11">
        <v>1000000</v>
      </c>
      <c r="BE14" s="11">
        <v>4.9029999999999996</v>
      </c>
      <c r="BF14" s="11">
        <v>1.5960000000000001</v>
      </c>
      <c r="BG14" s="11">
        <v>0</v>
      </c>
      <c r="BJ14" s="12" t="s">
        <v>152</v>
      </c>
      <c r="BK14" s="12">
        <v>25</v>
      </c>
      <c r="BL14" s="12">
        <v>43.665253999999997</v>
      </c>
      <c r="BM14" s="12">
        <v>4.3665250000000002</v>
      </c>
      <c r="BN14" s="12">
        <v>4.3665250000000002</v>
      </c>
      <c r="BO14" s="12">
        <v>1000000</v>
      </c>
      <c r="BP14" s="12">
        <v>2.0609999999999999</v>
      </c>
      <c r="BQ14" s="12">
        <v>2.0609999999999999</v>
      </c>
      <c r="BR14" s="165">
        <v>0.23599999999999999</v>
      </c>
      <c r="BS14" s="12">
        <v>4.7199999999999999E-2</v>
      </c>
      <c r="BT14" s="12">
        <v>1.4159999999999999</v>
      </c>
    </row>
    <row r="15" spans="1:72" x14ac:dyDescent="0.3">
      <c r="A15" s="161"/>
      <c r="B15" s="159" t="s">
        <v>152</v>
      </c>
      <c r="C15" s="11">
        <v>25</v>
      </c>
      <c r="D15" s="11">
        <v>14</v>
      </c>
      <c r="E15" s="11">
        <v>5</v>
      </c>
      <c r="F15" s="11">
        <v>6.2904999999999998</v>
      </c>
      <c r="G15" s="11">
        <v>0.2611</v>
      </c>
      <c r="H15" s="170">
        <v>0.20334525453933</v>
      </c>
      <c r="I15" s="12">
        <v>5.2200000000000003E-2</v>
      </c>
      <c r="J15" s="171" t="s">
        <v>283</v>
      </c>
      <c r="K15" s="12">
        <f t="shared" si="0"/>
        <v>1.0444</v>
      </c>
      <c r="L15" s="176" t="s">
        <v>144</v>
      </c>
      <c r="M15" s="164" t="s">
        <v>193</v>
      </c>
      <c r="N15" s="164" t="s">
        <v>254</v>
      </c>
      <c r="O15" s="164" t="s">
        <v>255</v>
      </c>
      <c r="P15" s="164"/>
      <c r="Q15" s="164" t="s">
        <v>144</v>
      </c>
      <c r="R15" s="164" t="s">
        <v>193</v>
      </c>
      <c r="S15" s="164"/>
      <c r="T15" s="164" t="s">
        <v>254</v>
      </c>
      <c r="U15" s="164" t="s">
        <v>273</v>
      </c>
      <c r="V15" s="164"/>
      <c r="W15" s="164" t="s">
        <v>144</v>
      </c>
      <c r="X15" s="164" t="s">
        <v>193</v>
      </c>
      <c r="Y15" s="164" t="s">
        <v>254</v>
      </c>
      <c r="Z15" s="164" t="s">
        <v>255</v>
      </c>
      <c r="AA15" s="164" t="s">
        <v>144</v>
      </c>
      <c r="AB15" s="164" t="s">
        <v>193</v>
      </c>
      <c r="AC15" s="164" t="s">
        <v>254</v>
      </c>
      <c r="AD15" s="164" t="s">
        <v>255</v>
      </c>
      <c r="AE15" s="164" t="s">
        <v>144</v>
      </c>
      <c r="AF15" s="164" t="s">
        <v>193</v>
      </c>
      <c r="AG15" s="164" t="s">
        <v>254</v>
      </c>
      <c r="AH15" s="164" t="s">
        <v>255</v>
      </c>
      <c r="AI15" s="164" t="s">
        <v>144</v>
      </c>
      <c r="AJ15" s="164" t="s">
        <v>193</v>
      </c>
      <c r="AK15" s="164" t="s">
        <v>254</v>
      </c>
      <c r="AL15" s="164" t="s">
        <v>255</v>
      </c>
      <c r="AY15" s="11" t="s">
        <v>151</v>
      </c>
      <c r="AZ15" s="11">
        <v>15</v>
      </c>
      <c r="BA15" s="11">
        <v>732.35299999999995</v>
      </c>
      <c r="BB15" s="11">
        <v>73.234999999999999</v>
      </c>
      <c r="BC15" s="11">
        <v>1000000</v>
      </c>
      <c r="BE15" s="11">
        <v>3.7349999999999999</v>
      </c>
      <c r="BF15" s="11">
        <v>0</v>
      </c>
      <c r="BG15" s="11">
        <v>0</v>
      </c>
      <c r="BJ15" s="12" t="s">
        <v>165</v>
      </c>
      <c r="BK15" s="12">
        <v>0</v>
      </c>
      <c r="BL15" s="12">
        <v>33.826979000000001</v>
      </c>
      <c r="BM15" s="12">
        <v>3.382698</v>
      </c>
      <c r="BN15" s="12">
        <v>3.382698</v>
      </c>
      <c r="BO15" s="12">
        <v>1000000</v>
      </c>
      <c r="BP15" s="12">
        <v>6.9210000000000003</v>
      </c>
      <c r="BQ15" s="12">
        <v>6.9210000000000003</v>
      </c>
      <c r="BR15" s="165">
        <v>1.0229999999999999</v>
      </c>
      <c r="BS15" s="12">
        <v>0.2046</v>
      </c>
      <c r="BT15" s="12">
        <v>6.1379999999999999</v>
      </c>
    </row>
    <row r="16" spans="1:72" x14ac:dyDescent="0.3">
      <c r="A16" s="161"/>
      <c r="B16" s="159" t="s">
        <v>152</v>
      </c>
      <c r="C16" s="11">
        <v>25</v>
      </c>
      <c r="D16" s="11">
        <v>14</v>
      </c>
      <c r="E16" s="11">
        <v>10</v>
      </c>
      <c r="F16" s="11">
        <v>4.7900999999999998</v>
      </c>
      <c r="G16" s="11">
        <v>0.23319999999999999</v>
      </c>
      <c r="H16" s="170">
        <v>0.20302654195012099</v>
      </c>
      <c r="I16" s="12">
        <v>4.6600000000000003E-2</v>
      </c>
      <c r="J16" s="171" t="s">
        <v>284</v>
      </c>
      <c r="K16" s="12">
        <f t="shared" si="0"/>
        <v>0.93279999999999996</v>
      </c>
      <c r="L16" s="12" t="s">
        <v>151</v>
      </c>
      <c r="M16" s="12">
        <v>0</v>
      </c>
      <c r="N16" s="12">
        <v>0</v>
      </c>
      <c r="O16" s="12">
        <f t="shared" ref="O16:O51" si="1">7.9983 * (N16/1.0226)^0.2</f>
        <v>0</v>
      </c>
      <c r="P16" s="12"/>
      <c r="Q16" s="12" t="s">
        <v>151</v>
      </c>
      <c r="R16" s="12">
        <v>5</v>
      </c>
      <c r="S16" s="12"/>
      <c r="T16" s="12">
        <v>0</v>
      </c>
      <c r="U16" s="12">
        <f t="shared" ref="U16" si="2">6.6093 * (T16/0.2985)^0.2</f>
        <v>0</v>
      </c>
      <c r="V16" s="12">
        <v>0</v>
      </c>
      <c r="W16" s="12" t="s">
        <v>151</v>
      </c>
      <c r="X16" s="12">
        <v>10</v>
      </c>
      <c r="Y16" s="12">
        <v>0</v>
      </c>
      <c r="Z16" s="12">
        <f t="shared" ref="Z16:Z51" si="3">5.0328 * (Y16/0.2665)^0.2</f>
        <v>0</v>
      </c>
      <c r="AA16" s="12" t="s">
        <v>151</v>
      </c>
      <c r="AB16" s="12">
        <v>15</v>
      </c>
      <c r="AC16" s="12">
        <v>0</v>
      </c>
      <c r="AD16" s="12">
        <f t="shared" ref="AD16:AD51" si="4">3.8324 * (AC16/0.2553)^0.2</f>
        <v>0</v>
      </c>
      <c r="AE16" s="12" t="s">
        <v>151</v>
      </c>
      <c r="AF16" s="12">
        <v>20</v>
      </c>
      <c r="AG16" s="12">
        <v>0</v>
      </c>
      <c r="AH16" s="12">
        <v>0</v>
      </c>
      <c r="AI16" s="12" t="s">
        <v>151</v>
      </c>
      <c r="AJ16" s="12">
        <v>25</v>
      </c>
      <c r="AK16" s="12">
        <v>0</v>
      </c>
      <c r="AL16" s="12">
        <v>0</v>
      </c>
      <c r="AY16" s="11" t="s">
        <v>151</v>
      </c>
      <c r="AZ16" s="11">
        <v>15</v>
      </c>
      <c r="BA16" s="11">
        <v>732.35299999999995</v>
      </c>
      <c r="BB16" s="11">
        <v>73.234999999999999</v>
      </c>
      <c r="BC16" s="11">
        <v>1000000</v>
      </c>
      <c r="BE16" s="11">
        <v>3.7349999999999999</v>
      </c>
      <c r="BF16" s="11">
        <v>5.0999999999999997E-2</v>
      </c>
      <c r="BG16" s="11">
        <v>1.8674999999999999</v>
      </c>
      <c r="BJ16" s="12" t="s">
        <v>165</v>
      </c>
      <c r="BK16" s="12">
        <v>5</v>
      </c>
      <c r="BL16" s="12">
        <v>93.523489999999995</v>
      </c>
      <c r="BM16" s="12">
        <v>9.3523490000000002</v>
      </c>
      <c r="BN16" s="12">
        <v>9.3523490000000002</v>
      </c>
      <c r="BO16" s="12">
        <v>1000000</v>
      </c>
      <c r="BP16" s="12">
        <v>5.5739999999999998</v>
      </c>
      <c r="BQ16" s="12">
        <v>5.5739999999999998</v>
      </c>
      <c r="BR16" s="165">
        <v>0.29799999999999999</v>
      </c>
      <c r="BS16" s="12">
        <v>5.96E-2</v>
      </c>
      <c r="BT16" s="12">
        <v>1.788</v>
      </c>
    </row>
    <row r="17" spans="1:72" x14ac:dyDescent="0.3">
      <c r="A17" s="161"/>
      <c r="B17" s="159" t="s">
        <v>152</v>
      </c>
      <c r="C17" s="11">
        <v>25</v>
      </c>
      <c r="D17" s="11">
        <v>14</v>
      </c>
      <c r="E17" s="11">
        <v>15</v>
      </c>
      <c r="F17" s="11">
        <v>3.6475</v>
      </c>
      <c r="G17" s="11">
        <v>0.2233</v>
      </c>
      <c r="H17" s="170">
        <v>0.202920239115781</v>
      </c>
      <c r="I17" s="12">
        <v>4.4699999999999997E-2</v>
      </c>
      <c r="J17" s="171" t="s">
        <v>285</v>
      </c>
      <c r="K17" s="12">
        <f t="shared" si="0"/>
        <v>0.89319999999999999</v>
      </c>
      <c r="L17" s="12" t="s">
        <v>151</v>
      </c>
      <c r="M17" s="12">
        <v>0</v>
      </c>
      <c r="N17" s="12">
        <v>0.2045166504158891</v>
      </c>
      <c r="O17" s="12">
        <f t="shared" si="1"/>
        <v>5.796986195450712</v>
      </c>
      <c r="P17" s="12"/>
      <c r="Q17" s="12" t="s">
        <v>151</v>
      </c>
      <c r="R17" s="12">
        <v>5</v>
      </c>
      <c r="S17" s="12"/>
      <c r="T17" s="12">
        <v>5.9690987417658888E-2</v>
      </c>
      <c r="U17" s="12">
        <f>6.6093 * (T17/0.2985)^0.2</f>
        <v>4.7901415897501538</v>
      </c>
      <c r="V17" s="12">
        <f>1-(U17/(107.866*T17))</f>
        <v>0.25603070196794786</v>
      </c>
      <c r="W17" s="12" t="s">
        <v>151</v>
      </c>
      <c r="X17" s="12">
        <v>10</v>
      </c>
      <c r="Y17" s="12">
        <v>5.3306502185855413E-2</v>
      </c>
      <c r="Z17" s="12">
        <f t="shared" si="3"/>
        <v>3.647760084520721</v>
      </c>
      <c r="AA17" s="12" t="s">
        <v>151</v>
      </c>
      <c r="AB17" s="12">
        <v>15</v>
      </c>
      <c r="AC17" s="12">
        <v>5.1051384542384171E-2</v>
      </c>
      <c r="AD17" s="12">
        <f t="shared" si="4"/>
        <v>2.7775518411939277</v>
      </c>
      <c r="AE17" s="12" t="s">
        <v>151</v>
      </c>
      <c r="AF17" s="12">
        <v>20</v>
      </c>
      <c r="AG17" s="12">
        <v>4.9898411935448937E-2</v>
      </c>
      <c r="AH17" s="12">
        <v>2.8210708288930131</v>
      </c>
      <c r="AI17" s="12" t="s">
        <v>151</v>
      </c>
      <c r="AJ17" s="12">
        <v>25</v>
      </c>
      <c r="AK17" s="12">
        <v>4.9198275010614502E-2</v>
      </c>
      <c r="AL17" s="12">
        <v>2.1481704780233009</v>
      </c>
      <c r="AY17" s="11" t="s">
        <v>151</v>
      </c>
      <c r="AZ17" s="11">
        <v>15</v>
      </c>
      <c r="BA17" s="11">
        <v>732.35299999999995</v>
      </c>
      <c r="BB17" s="11">
        <v>73.234999999999999</v>
      </c>
      <c r="BC17" s="11">
        <v>1000000</v>
      </c>
      <c r="BE17" s="11">
        <v>3.7349999999999999</v>
      </c>
      <c r="BF17" s="11">
        <v>0.255</v>
      </c>
      <c r="BG17" s="11">
        <v>3.7349999999999999</v>
      </c>
      <c r="BJ17" s="12" t="s">
        <v>165</v>
      </c>
      <c r="BK17" s="12">
        <v>10</v>
      </c>
      <c r="BL17" s="12">
        <v>77.744360999999998</v>
      </c>
      <c r="BM17" s="12">
        <v>7.7744359999999997</v>
      </c>
      <c r="BN17" s="12">
        <v>7.7744359999999997</v>
      </c>
      <c r="BO17" s="12">
        <v>1000000</v>
      </c>
      <c r="BP17" s="12">
        <v>4.1360000000000001</v>
      </c>
      <c r="BQ17" s="12">
        <v>4.1360000000000001</v>
      </c>
      <c r="BR17" s="165">
        <v>0.26600000000000001</v>
      </c>
      <c r="BS17" s="12">
        <v>5.3199999999999997E-2</v>
      </c>
      <c r="BT17" s="12">
        <v>1.5960000000000001</v>
      </c>
    </row>
    <row r="18" spans="1:72" x14ac:dyDescent="0.3">
      <c r="A18" s="162"/>
      <c r="B18" s="159" t="s">
        <v>152</v>
      </c>
      <c r="C18" s="11">
        <v>25</v>
      </c>
      <c r="D18" s="11">
        <v>14</v>
      </c>
      <c r="E18" s="11">
        <v>20</v>
      </c>
      <c r="F18" s="11">
        <v>2.7774999999999999</v>
      </c>
      <c r="G18" s="11">
        <v>0.21829999999999999</v>
      </c>
      <c r="H18" s="170">
        <v>0.20286707544552901</v>
      </c>
      <c r="I18" s="12">
        <v>4.3700000000000003E-2</v>
      </c>
      <c r="J18" s="171" t="s">
        <v>286</v>
      </c>
      <c r="K18" s="12">
        <f t="shared" si="0"/>
        <v>0.87319999999999998</v>
      </c>
      <c r="L18" s="12" t="s">
        <v>151</v>
      </c>
      <c r="M18" s="12">
        <v>0</v>
      </c>
      <c r="N18" s="12">
        <v>0.224968315457478</v>
      </c>
      <c r="O18" s="12">
        <f t="shared" si="1"/>
        <v>5.9085484788048399</v>
      </c>
      <c r="P18" s="12"/>
      <c r="Q18" s="12" t="s">
        <v>151</v>
      </c>
      <c r="R18" s="12">
        <v>5</v>
      </c>
      <c r="S18" s="12"/>
      <c r="T18" s="12">
        <v>6.5660086159424785E-2</v>
      </c>
      <c r="U18" s="12">
        <f>6.6093 * (T18/0.2985)^0.2</f>
        <v>4.8823272730214855</v>
      </c>
      <c r="V18" s="12">
        <f t="shared" ref="V18:V58" si="5">1-(U18/(107.866*T18))</f>
        <v>0.3106482770126231</v>
      </c>
      <c r="W18" s="12" t="s">
        <v>151</v>
      </c>
      <c r="X18" s="12">
        <v>10</v>
      </c>
      <c r="Y18" s="12">
        <v>5.8637152404440951E-2</v>
      </c>
      <c r="Z18" s="12">
        <f t="shared" si="3"/>
        <v>3.717960776817788</v>
      </c>
      <c r="AA18" s="12" t="s">
        <v>151</v>
      </c>
      <c r="AB18" s="12">
        <v>15</v>
      </c>
      <c r="AC18" s="12">
        <v>5.615652299662259E-2</v>
      </c>
      <c r="AD18" s="12">
        <f t="shared" si="4"/>
        <v>2.8310054833263227</v>
      </c>
      <c r="AE18" s="12" t="s">
        <v>151</v>
      </c>
      <c r="AF18" s="12">
        <v>20</v>
      </c>
      <c r="AG18" s="12">
        <v>5.4888253128993841E-2</v>
      </c>
      <c r="AH18" s="12">
        <v>3.2825023423392752</v>
      </c>
      <c r="AI18" s="12" t="s">
        <v>151</v>
      </c>
      <c r="AJ18" s="12">
        <v>25</v>
      </c>
      <c r="AK18" s="12">
        <v>5.4118102511675953E-2</v>
      </c>
      <c r="AL18" s="12">
        <v>2.4995383148967312</v>
      </c>
      <c r="AY18" s="11" t="s">
        <v>151</v>
      </c>
      <c r="AZ18" s="11">
        <v>15</v>
      </c>
      <c r="BA18" s="11">
        <v>732.35299999999995</v>
      </c>
      <c r="BB18" s="11">
        <v>73.234999999999999</v>
      </c>
      <c r="BC18" s="11">
        <v>1000000</v>
      </c>
      <c r="BE18" s="11">
        <v>3.7349999999999999</v>
      </c>
      <c r="BF18" s="11">
        <v>1.53</v>
      </c>
      <c r="BG18" s="11">
        <v>0</v>
      </c>
      <c r="BJ18" s="12" t="s">
        <v>165</v>
      </c>
      <c r="BK18" s="12">
        <v>15</v>
      </c>
      <c r="BL18" s="12">
        <v>61.764705999999997</v>
      </c>
      <c r="BM18" s="12">
        <v>6.1764710000000003</v>
      </c>
      <c r="BN18" s="12">
        <v>6.1764710000000003</v>
      </c>
      <c r="BO18" s="12">
        <v>1000000</v>
      </c>
      <c r="BP18" s="12">
        <v>3.15</v>
      </c>
      <c r="BQ18" s="12">
        <v>3.15</v>
      </c>
      <c r="BR18" s="165">
        <v>0.255</v>
      </c>
      <c r="BS18" s="12">
        <v>5.0999999999999997E-2</v>
      </c>
      <c r="BT18" s="12">
        <v>1.53</v>
      </c>
    </row>
    <row r="19" spans="1:72" ht="15" thickBot="1" x14ac:dyDescent="0.35">
      <c r="A19" s="161"/>
      <c r="B19" s="160" t="s">
        <v>152</v>
      </c>
      <c r="C19" s="172">
        <v>25</v>
      </c>
      <c r="D19" s="172">
        <v>14</v>
      </c>
      <c r="E19" s="172">
        <v>25</v>
      </c>
      <c r="F19" s="172">
        <v>2.1150000000000002</v>
      </c>
      <c r="G19" s="172">
        <v>0.2152</v>
      </c>
      <c r="H19" s="170">
        <v>0.20283517332130699</v>
      </c>
      <c r="I19" s="174">
        <v>4.2999999999999997E-2</v>
      </c>
      <c r="J19" s="175" t="s">
        <v>287</v>
      </c>
      <c r="K19" s="12">
        <f t="shared" si="0"/>
        <v>0.86080000000000001</v>
      </c>
      <c r="L19" s="12" t="s">
        <v>151</v>
      </c>
      <c r="M19" s="12">
        <v>0</v>
      </c>
      <c r="N19" s="12">
        <v>0.24541998049906691</v>
      </c>
      <c r="O19" s="12">
        <f t="shared" si="1"/>
        <v>6.0122705490717205</v>
      </c>
      <c r="P19" s="12"/>
      <c r="Q19" s="12" t="s">
        <v>151</v>
      </c>
      <c r="R19" s="12">
        <v>5</v>
      </c>
      <c r="S19" s="12"/>
      <c r="T19" s="12">
        <v>7.1629184901190676E-2</v>
      </c>
      <c r="U19" s="12">
        <f t="shared" ref="U19:U50" si="6">6.6093 * (T19/0.2985)^0.2</f>
        <v>4.9680344639322174</v>
      </c>
      <c r="V19" s="12">
        <f t="shared" si="5"/>
        <v>0.35700141574112376</v>
      </c>
      <c r="W19" s="12" t="s">
        <v>151</v>
      </c>
      <c r="X19" s="12">
        <v>10</v>
      </c>
      <c r="Y19" s="12">
        <v>6.3967802623026496E-2</v>
      </c>
      <c r="Z19" s="12">
        <f t="shared" si="3"/>
        <v>3.7832280062102432</v>
      </c>
      <c r="AA19" s="12" t="s">
        <v>151</v>
      </c>
      <c r="AB19" s="12">
        <v>15</v>
      </c>
      <c r="AC19" s="12">
        <v>6.1261661450861003E-2</v>
      </c>
      <c r="AD19" s="12">
        <f t="shared" si="4"/>
        <v>2.8807025875678862</v>
      </c>
      <c r="AE19" s="12" t="s">
        <v>151</v>
      </c>
      <c r="AF19" s="12">
        <v>20</v>
      </c>
      <c r="AG19" s="12">
        <v>5.9878094322538732E-2</v>
      </c>
      <c r="AH19" s="12">
        <v>3.4736335333150601</v>
      </c>
      <c r="AI19" s="12" t="s">
        <v>151</v>
      </c>
      <c r="AJ19" s="12">
        <v>25</v>
      </c>
      <c r="AK19" s="12">
        <v>5.9037930012737397E-2</v>
      </c>
      <c r="AL19" s="12">
        <v>2.6450796383114028</v>
      </c>
      <c r="AY19" s="11" t="s">
        <v>151</v>
      </c>
      <c r="AZ19" s="11">
        <v>20</v>
      </c>
      <c r="BA19" s="11">
        <v>570.48199999999997</v>
      </c>
      <c r="BB19" s="11">
        <v>57.048000000000002</v>
      </c>
      <c r="BC19" s="11">
        <v>1000000</v>
      </c>
      <c r="BE19" s="11">
        <v>2.8410000000000002</v>
      </c>
      <c r="BF19" s="11">
        <v>0</v>
      </c>
      <c r="BG19" s="11">
        <v>0</v>
      </c>
      <c r="BJ19" s="12" t="s">
        <v>165</v>
      </c>
      <c r="BK19" s="12">
        <v>20</v>
      </c>
      <c r="BL19" s="12">
        <v>48.433734999999999</v>
      </c>
      <c r="BM19" s="12">
        <v>4.8433729999999997</v>
      </c>
      <c r="BN19" s="12">
        <v>4.8433729999999997</v>
      </c>
      <c r="BO19" s="12">
        <v>1000000</v>
      </c>
      <c r="BP19" s="12">
        <v>2.4119999999999999</v>
      </c>
      <c r="BQ19" s="12">
        <v>2.4119999999999999</v>
      </c>
      <c r="BR19" s="165">
        <v>0.249</v>
      </c>
      <c r="BS19" s="12">
        <v>4.9799999999999997E-2</v>
      </c>
      <c r="BT19" s="12">
        <v>1.494</v>
      </c>
    </row>
    <row r="20" spans="1:72" x14ac:dyDescent="0.3">
      <c r="A20" s="161"/>
      <c r="B20" s="158" t="s">
        <v>165</v>
      </c>
      <c r="C20" s="166">
        <v>30</v>
      </c>
      <c r="D20" s="166">
        <v>16</v>
      </c>
      <c r="E20" s="166">
        <v>0</v>
      </c>
      <c r="F20" s="166">
        <v>6.9210000000000003</v>
      </c>
      <c r="G20" s="166">
        <v>1.0226</v>
      </c>
      <c r="H20" s="170">
        <v>1.02258325207944</v>
      </c>
      <c r="I20" s="168">
        <v>0.20449999999999999</v>
      </c>
      <c r="J20" s="169" t="s">
        <v>288</v>
      </c>
      <c r="K20" s="12">
        <f t="shared" si="0"/>
        <v>4.0903999999999998</v>
      </c>
      <c r="L20" s="12" t="s">
        <v>151</v>
      </c>
      <c r="M20" s="12">
        <v>0</v>
      </c>
      <c r="N20" s="12">
        <v>0.26587164554065579</v>
      </c>
      <c r="O20" s="12">
        <f t="shared" si="1"/>
        <v>6.109292751847244</v>
      </c>
      <c r="P20" s="12"/>
      <c r="Q20" s="12" t="s">
        <v>151</v>
      </c>
      <c r="R20" s="12">
        <v>5</v>
      </c>
      <c r="S20" s="12"/>
      <c r="T20" s="12">
        <v>7.7598283642956567E-2</v>
      </c>
      <c r="U20" s="12">
        <f t="shared" si="6"/>
        <v>5.0482054481255094</v>
      </c>
      <c r="V20" s="12">
        <f t="shared" si="5"/>
        <v>0.39688471974640793</v>
      </c>
      <c r="W20" s="12" t="s">
        <v>151</v>
      </c>
      <c r="X20" s="12">
        <v>10</v>
      </c>
      <c r="Y20" s="12">
        <v>6.929845284161204E-2</v>
      </c>
      <c r="Z20" s="12">
        <f t="shared" si="3"/>
        <v>3.844279336447078</v>
      </c>
      <c r="AA20" s="12" t="s">
        <v>151</v>
      </c>
      <c r="AB20" s="12">
        <v>15</v>
      </c>
      <c r="AC20" s="12">
        <v>6.6366799905099416E-2</v>
      </c>
      <c r="AD20" s="12">
        <f t="shared" si="4"/>
        <v>2.9271895359355278</v>
      </c>
      <c r="AE20" s="12" t="s">
        <v>151</v>
      </c>
      <c r="AF20" s="12">
        <v>20</v>
      </c>
      <c r="AG20" s="12">
        <v>6.4867935516083636E-2</v>
      </c>
      <c r="AH20" s="12">
        <v>3.6202936543953408</v>
      </c>
      <c r="AI20" s="12" t="s">
        <v>151</v>
      </c>
      <c r="AJ20" s="12">
        <v>25</v>
      </c>
      <c r="AK20" s="12">
        <v>6.3957757513798855E-2</v>
      </c>
      <c r="AL20" s="12">
        <v>2.7567574236336561</v>
      </c>
      <c r="AY20" s="11" t="s">
        <v>151</v>
      </c>
      <c r="AZ20" s="11">
        <v>20</v>
      </c>
      <c r="BA20" s="11">
        <v>570.48199999999997</v>
      </c>
      <c r="BB20" s="11">
        <v>57.048000000000002</v>
      </c>
      <c r="BC20" s="11">
        <v>1000000</v>
      </c>
      <c r="BE20" s="11">
        <v>2.8410000000000002</v>
      </c>
      <c r="BF20" s="11">
        <v>4.9799999999999997E-2</v>
      </c>
      <c r="BG20" s="11">
        <v>1.4205000000000001</v>
      </c>
      <c r="BJ20" s="12" t="s">
        <v>165</v>
      </c>
      <c r="BK20" s="12">
        <v>25</v>
      </c>
      <c r="BL20" s="12">
        <v>37.256098000000001</v>
      </c>
      <c r="BM20" s="12">
        <v>3.7256100000000001</v>
      </c>
      <c r="BN20" s="12">
        <v>3.7256100000000001</v>
      </c>
      <c r="BO20" s="12">
        <v>1000000</v>
      </c>
      <c r="BP20" s="12">
        <v>1.833</v>
      </c>
      <c r="BQ20" s="12">
        <v>1.833</v>
      </c>
      <c r="BR20" s="165">
        <v>0.246</v>
      </c>
      <c r="BS20" s="12">
        <v>4.9200000000000001E-2</v>
      </c>
      <c r="BT20" s="12">
        <v>1.476</v>
      </c>
    </row>
    <row r="21" spans="1:72" x14ac:dyDescent="0.3">
      <c r="A21" s="161"/>
      <c r="B21" s="159" t="s">
        <v>165</v>
      </c>
      <c r="C21" s="11">
        <v>30</v>
      </c>
      <c r="D21" s="11">
        <v>16</v>
      </c>
      <c r="E21" s="11">
        <v>5</v>
      </c>
      <c r="F21" s="11">
        <v>5.7191000000000001</v>
      </c>
      <c r="G21" s="11">
        <v>0.29849999999999999</v>
      </c>
      <c r="H21" s="170">
        <v>0.232394576616377</v>
      </c>
      <c r="I21" s="12">
        <v>5.9700000000000003E-2</v>
      </c>
      <c r="J21" s="171" t="s">
        <v>289</v>
      </c>
      <c r="K21" s="12">
        <f t="shared" si="0"/>
        <v>1.194</v>
      </c>
      <c r="L21" s="12" t="s">
        <v>151</v>
      </c>
      <c r="M21" s="12">
        <v>0</v>
      </c>
      <c r="N21" s="12">
        <v>0.28632331058224469</v>
      </c>
      <c r="O21" s="12">
        <f t="shared" si="1"/>
        <v>6.2005165825890742</v>
      </c>
      <c r="P21" s="12"/>
      <c r="Q21" s="12" t="s">
        <v>151</v>
      </c>
      <c r="R21" s="12">
        <v>5</v>
      </c>
      <c r="S21" s="12"/>
      <c r="T21" s="12">
        <v>8.3567382384722444E-2</v>
      </c>
      <c r="U21" s="12">
        <f t="shared" si="6"/>
        <v>5.1235851455889412</v>
      </c>
      <c r="V21" s="12">
        <f t="shared" si="5"/>
        <v>0.43160194257430062</v>
      </c>
      <c r="W21" s="12" t="s">
        <v>151</v>
      </c>
      <c r="X21" s="12">
        <v>10</v>
      </c>
      <c r="Y21" s="12">
        <v>7.4629103060197571E-2</v>
      </c>
      <c r="Z21" s="12">
        <f t="shared" si="3"/>
        <v>3.9016820345591179</v>
      </c>
      <c r="AA21" s="12" t="s">
        <v>151</v>
      </c>
      <c r="AB21" s="12">
        <v>15</v>
      </c>
      <c r="AC21" s="12">
        <v>7.1471938359337836E-2</v>
      </c>
      <c r="AD21" s="12">
        <f t="shared" si="4"/>
        <v>2.970898268455294</v>
      </c>
      <c r="AE21" s="12" t="s">
        <v>151</v>
      </c>
      <c r="AF21" s="12">
        <v>20</v>
      </c>
      <c r="AG21" s="12">
        <v>6.9857776709628519E-2</v>
      </c>
      <c r="AH21" s="12">
        <v>3.7439338557855368</v>
      </c>
      <c r="AI21" s="12" t="s">
        <v>151</v>
      </c>
      <c r="AJ21" s="12">
        <v>25</v>
      </c>
      <c r="AK21" s="12">
        <v>6.8877585014860299E-2</v>
      </c>
      <c r="AL21" s="12">
        <v>2.850906151770161</v>
      </c>
      <c r="AY21" s="11" t="s">
        <v>151</v>
      </c>
      <c r="AZ21" s="11">
        <v>20</v>
      </c>
      <c r="BA21" s="11">
        <v>570.48199999999997</v>
      </c>
      <c r="BB21" s="11">
        <v>57.048000000000002</v>
      </c>
      <c r="BC21" s="11">
        <v>1000000</v>
      </c>
      <c r="BE21" s="11">
        <v>2.8410000000000002</v>
      </c>
      <c r="BF21" s="11">
        <v>0.249</v>
      </c>
      <c r="BG21" s="11">
        <v>2.8410000000000002</v>
      </c>
      <c r="BJ21" s="12" t="s">
        <v>169</v>
      </c>
      <c r="BK21" s="12">
        <v>0</v>
      </c>
      <c r="BL21" s="12">
        <v>41.122905000000003</v>
      </c>
      <c r="BM21" s="12">
        <v>4.1122909999999999</v>
      </c>
      <c r="BN21" s="12">
        <v>4.1122909999999999</v>
      </c>
      <c r="BO21" s="12">
        <v>1000000</v>
      </c>
      <c r="BP21" s="12">
        <v>7.3609999999999998</v>
      </c>
      <c r="BQ21" s="12">
        <v>7.3609999999999998</v>
      </c>
      <c r="BR21" s="165">
        <v>0.89500000000000002</v>
      </c>
      <c r="BS21" s="12">
        <v>0.17899999999999999</v>
      </c>
      <c r="BT21" s="12">
        <v>5.37</v>
      </c>
    </row>
    <row r="22" spans="1:72" x14ac:dyDescent="0.3">
      <c r="B22" s="159" t="s">
        <v>165</v>
      </c>
      <c r="C22" s="11">
        <v>30</v>
      </c>
      <c r="D22" s="11">
        <v>16</v>
      </c>
      <c r="E22" s="11">
        <v>10</v>
      </c>
      <c r="F22" s="11">
        <v>4.3550000000000004</v>
      </c>
      <c r="G22" s="11">
        <v>0.26650000000000001</v>
      </c>
      <c r="H22" s="170">
        <v>0.23203033365728101</v>
      </c>
      <c r="I22" s="12">
        <v>5.33E-2</v>
      </c>
      <c r="J22" s="171" t="s">
        <v>290</v>
      </c>
      <c r="K22" s="12">
        <f t="shared" si="0"/>
        <v>1.0660000000000001</v>
      </c>
      <c r="L22" s="12" t="s">
        <v>151</v>
      </c>
      <c r="M22" s="12">
        <v>0</v>
      </c>
      <c r="N22" s="12">
        <v>0.3067749756238336</v>
      </c>
      <c r="O22" s="12">
        <f t="shared" si="1"/>
        <v>6.2866678869890418</v>
      </c>
      <c r="P22" s="12"/>
      <c r="Q22" s="12" t="s">
        <v>151</v>
      </c>
      <c r="R22" s="12">
        <v>5</v>
      </c>
      <c r="S22" s="12"/>
      <c r="T22" s="12">
        <v>8.9536481126488349E-2</v>
      </c>
      <c r="U22" s="12">
        <f t="shared" si="6"/>
        <v>5.1947733341241102</v>
      </c>
      <c r="V22" s="12">
        <f t="shared" si="5"/>
        <v>0.46212419843098129</v>
      </c>
      <c r="W22" s="12" t="s">
        <v>151</v>
      </c>
      <c r="X22" s="12">
        <v>10</v>
      </c>
      <c r="Y22" s="12">
        <v>7.9959753278783116E-2</v>
      </c>
      <c r="Z22" s="12">
        <f t="shared" si="3"/>
        <v>3.9558928397644531</v>
      </c>
      <c r="AA22" s="12" t="s">
        <v>151</v>
      </c>
      <c r="AB22" s="12">
        <v>15</v>
      </c>
      <c r="AC22" s="12">
        <v>7.6577076813576256E-2</v>
      </c>
      <c r="AD22" s="12">
        <f t="shared" si="4"/>
        <v>3.0121765648130077</v>
      </c>
      <c r="AE22" s="12" t="s">
        <v>151</v>
      </c>
      <c r="AF22" s="12">
        <v>20</v>
      </c>
      <c r="AG22" s="12">
        <v>7.4847617903173416E-2</v>
      </c>
      <c r="AH22" s="12">
        <v>3.8528630599194629</v>
      </c>
      <c r="AI22" s="12" t="s">
        <v>151</v>
      </c>
      <c r="AJ22" s="12">
        <v>25</v>
      </c>
      <c r="AK22" s="12">
        <v>7.3797412515921756E-2</v>
      </c>
      <c r="AL22" s="12">
        <v>2.9338528463793478</v>
      </c>
      <c r="AY22" s="11" t="s">
        <v>151</v>
      </c>
      <c r="AZ22" s="11">
        <v>20</v>
      </c>
      <c r="BA22" s="11">
        <v>570.48199999999997</v>
      </c>
      <c r="BB22" s="11">
        <v>57.048000000000002</v>
      </c>
      <c r="BC22" s="11">
        <v>1000000</v>
      </c>
      <c r="BE22" s="11">
        <v>2.8410000000000002</v>
      </c>
      <c r="BF22" s="11">
        <v>1.494</v>
      </c>
      <c r="BG22" s="11">
        <v>0</v>
      </c>
      <c r="BJ22" s="12" t="s">
        <v>169</v>
      </c>
      <c r="BK22" s="12">
        <v>5</v>
      </c>
      <c r="BL22" s="12">
        <v>105.231317</v>
      </c>
      <c r="BM22" s="12">
        <v>10.523132</v>
      </c>
      <c r="BN22" s="12">
        <v>10.523132</v>
      </c>
      <c r="BO22" s="12">
        <v>1000000</v>
      </c>
      <c r="BP22" s="12">
        <v>5.9139999999999997</v>
      </c>
      <c r="BQ22" s="12">
        <v>5.9139999999999997</v>
      </c>
      <c r="BR22" s="165">
        <v>0.28100000000000003</v>
      </c>
      <c r="BS22" s="12">
        <v>5.62E-2</v>
      </c>
      <c r="BT22" s="12">
        <v>1.6859999999999999</v>
      </c>
    </row>
    <row r="23" spans="1:72" x14ac:dyDescent="0.3">
      <c r="B23" s="159" t="s">
        <v>165</v>
      </c>
      <c r="C23" s="11">
        <v>30</v>
      </c>
      <c r="D23" s="11">
        <v>16</v>
      </c>
      <c r="E23" s="11">
        <v>15</v>
      </c>
      <c r="F23" s="11">
        <v>3.3161999999999998</v>
      </c>
      <c r="G23" s="11">
        <v>0.25530000000000003</v>
      </c>
      <c r="H23" s="170">
        <v>0.23190884470374901</v>
      </c>
      <c r="I23" s="12">
        <v>5.11E-2</v>
      </c>
      <c r="J23" s="171" t="s">
        <v>291</v>
      </c>
      <c r="K23" s="12">
        <f t="shared" si="0"/>
        <v>1.0212000000000001</v>
      </c>
      <c r="L23" s="12" t="s">
        <v>151</v>
      </c>
      <c r="M23" s="12">
        <v>0</v>
      </c>
      <c r="N23" s="12">
        <v>0.32722664066542251</v>
      </c>
      <c r="O23" s="12">
        <f t="shared" si="1"/>
        <v>6.3683403044123992</v>
      </c>
      <c r="P23" s="12"/>
      <c r="Q23" s="12" t="s">
        <v>151</v>
      </c>
      <c r="R23" s="12">
        <v>5</v>
      </c>
      <c r="S23" s="12"/>
      <c r="T23" s="12">
        <v>9.5505579868254226E-2</v>
      </c>
      <c r="U23" s="12">
        <f t="shared" si="6"/>
        <v>5.2622605473491602</v>
      </c>
      <c r="V23" s="12">
        <f t="shared" si="5"/>
        <v>0.48919042734427354</v>
      </c>
      <c r="W23" s="12" t="s">
        <v>151</v>
      </c>
      <c r="X23" s="12">
        <v>10</v>
      </c>
      <c r="Y23" s="12">
        <v>8.5290403497368661E-2</v>
      </c>
      <c r="Z23" s="12">
        <f t="shared" si="3"/>
        <v>4.0072853003014535</v>
      </c>
      <c r="AA23" s="12" t="s">
        <v>151</v>
      </c>
      <c r="AB23" s="12">
        <v>15</v>
      </c>
      <c r="AC23" s="12">
        <v>8.1682215267814676E-2</v>
      </c>
      <c r="AD23" s="12">
        <f t="shared" si="4"/>
        <v>3.051308859722909</v>
      </c>
      <c r="AE23" s="12" t="s">
        <v>151</v>
      </c>
      <c r="AF23" s="12">
        <v>20</v>
      </c>
      <c r="AG23" s="12">
        <v>7.9837459096718313E-2</v>
      </c>
      <c r="AH23" s="12">
        <v>3.95134258807655</v>
      </c>
      <c r="AI23" s="12" t="s">
        <v>151</v>
      </c>
      <c r="AJ23" s="12">
        <v>25</v>
      </c>
      <c r="AK23" s="12">
        <v>7.87172400169832E-2</v>
      </c>
      <c r="AL23" s="12">
        <v>3.008842390388681</v>
      </c>
      <c r="AY23" s="11" t="s">
        <v>151</v>
      </c>
      <c r="AZ23" s="11">
        <v>25</v>
      </c>
      <c r="BA23" s="11">
        <v>438.82100000000003</v>
      </c>
      <c r="BB23" s="11">
        <v>43.881999999999998</v>
      </c>
      <c r="BC23" s="11">
        <v>1000000</v>
      </c>
      <c r="BE23" s="11">
        <v>2.1589999999999998</v>
      </c>
      <c r="BF23" s="11">
        <v>0</v>
      </c>
      <c r="BG23" s="11">
        <v>0</v>
      </c>
      <c r="BJ23" s="12" t="s">
        <v>169</v>
      </c>
      <c r="BK23" s="12">
        <v>10</v>
      </c>
      <c r="BL23" s="12">
        <v>86.600791000000001</v>
      </c>
      <c r="BM23" s="12">
        <v>8.6600789999999996</v>
      </c>
      <c r="BN23" s="12">
        <v>8.6600789999999996</v>
      </c>
      <c r="BO23" s="12">
        <v>1000000</v>
      </c>
      <c r="BP23" s="12">
        <v>4.3819999999999997</v>
      </c>
      <c r="BQ23" s="12">
        <v>4.3819999999999997</v>
      </c>
      <c r="BR23" s="165">
        <v>0.253</v>
      </c>
      <c r="BS23" s="12">
        <v>5.0599999999999999E-2</v>
      </c>
      <c r="BT23" s="12">
        <v>1.518</v>
      </c>
    </row>
    <row r="24" spans="1:72" x14ac:dyDescent="0.3">
      <c r="B24" s="159" t="s">
        <v>165</v>
      </c>
      <c r="C24" s="11">
        <v>30</v>
      </c>
      <c r="D24" s="11">
        <v>16</v>
      </c>
      <c r="E24" s="11">
        <v>20</v>
      </c>
      <c r="F24" s="11">
        <v>2.5251999999999999</v>
      </c>
      <c r="G24" s="11">
        <v>0.2495</v>
      </c>
      <c r="H24" s="170">
        <v>0.23184808622346201</v>
      </c>
      <c r="I24" s="12">
        <v>4.99E-2</v>
      </c>
      <c r="J24" s="171" t="s">
        <v>292</v>
      </c>
      <c r="K24" s="12">
        <f t="shared" si="0"/>
        <v>0.998</v>
      </c>
      <c r="L24" s="12" t="s">
        <v>151</v>
      </c>
      <c r="M24" s="12">
        <v>0</v>
      </c>
      <c r="N24" s="12">
        <v>0.34767830570701141</v>
      </c>
      <c r="O24" s="12">
        <f t="shared" si="1"/>
        <v>6.446025963557422</v>
      </c>
      <c r="P24" s="12"/>
      <c r="Q24" s="12" t="s">
        <v>151</v>
      </c>
      <c r="R24" s="12">
        <v>5</v>
      </c>
      <c r="S24" s="12"/>
      <c r="T24" s="12">
        <v>0.1014746786100201</v>
      </c>
      <c r="U24" s="12">
        <f t="shared" si="6"/>
        <v>5.3264534390089269</v>
      </c>
      <c r="V24" s="12">
        <f t="shared" si="5"/>
        <v>0.51337336439451065</v>
      </c>
      <c r="W24" s="12" t="s">
        <v>151</v>
      </c>
      <c r="X24" s="12">
        <v>10</v>
      </c>
      <c r="Y24" s="12">
        <v>9.0621053715954192E-2</v>
      </c>
      <c r="Z24" s="12">
        <f t="shared" si="3"/>
        <v>4.0561690887071054</v>
      </c>
      <c r="AA24" s="12" t="s">
        <v>151</v>
      </c>
      <c r="AB24" s="12">
        <v>15</v>
      </c>
      <c r="AC24" s="12">
        <v>8.6787353722053096E-2</v>
      </c>
      <c r="AD24" s="12">
        <f t="shared" si="4"/>
        <v>3.0885309503606195</v>
      </c>
      <c r="AE24" s="12" t="s">
        <v>151</v>
      </c>
      <c r="AF24" s="12">
        <v>20</v>
      </c>
      <c r="AG24" s="12">
        <v>8.4827300290263197E-2</v>
      </c>
      <c r="AH24" s="12">
        <v>4.0419038605599793</v>
      </c>
      <c r="AI24" s="12" t="s">
        <v>151</v>
      </c>
      <c r="AJ24" s="12">
        <v>25</v>
      </c>
      <c r="AK24" s="12">
        <v>8.3637067518044644E-2</v>
      </c>
      <c r="AL24" s="12">
        <v>3.0778023930971079</v>
      </c>
      <c r="AY24" s="11" t="s">
        <v>151</v>
      </c>
      <c r="AZ24" s="11">
        <v>25</v>
      </c>
      <c r="BA24" s="11">
        <v>438.82100000000003</v>
      </c>
      <c r="BB24" s="11">
        <v>43.881999999999998</v>
      </c>
      <c r="BC24" s="11">
        <v>1000000</v>
      </c>
      <c r="BE24" s="11">
        <v>2.1589999999999998</v>
      </c>
      <c r="BF24" s="11">
        <v>4.9200000000000001E-2</v>
      </c>
      <c r="BG24" s="11">
        <v>1.0794999999999999</v>
      </c>
      <c r="BJ24" s="12" t="s">
        <v>169</v>
      </c>
      <c r="BK24" s="12">
        <v>15</v>
      </c>
      <c r="BL24" s="12">
        <v>67.991803000000004</v>
      </c>
      <c r="BM24" s="12">
        <v>6.7991799999999998</v>
      </c>
      <c r="BN24" s="12">
        <v>6.7991799999999998</v>
      </c>
      <c r="BO24" s="12">
        <v>1000000</v>
      </c>
      <c r="BP24" s="12">
        <v>3.3180000000000001</v>
      </c>
      <c r="BQ24" s="12">
        <v>3.3180000000000001</v>
      </c>
      <c r="BR24" s="165">
        <v>0.24399999999999999</v>
      </c>
      <c r="BS24" s="12">
        <v>4.8800000000000003E-2</v>
      </c>
      <c r="BT24" s="12">
        <v>1.464</v>
      </c>
    </row>
    <row r="25" spans="1:72" ht="15" thickBot="1" x14ac:dyDescent="0.35">
      <c r="B25" s="160" t="s">
        <v>165</v>
      </c>
      <c r="C25" s="172">
        <v>30</v>
      </c>
      <c r="D25" s="172">
        <v>16</v>
      </c>
      <c r="E25" s="172">
        <v>25</v>
      </c>
      <c r="F25" s="172">
        <v>1.9229000000000001</v>
      </c>
      <c r="G25" s="172">
        <v>0.246</v>
      </c>
      <c r="H25" s="170">
        <v>0.23181162665292199</v>
      </c>
      <c r="I25" s="174">
        <v>4.9200000000000001E-2</v>
      </c>
      <c r="J25" s="175" t="s">
        <v>293</v>
      </c>
      <c r="K25" s="12">
        <f t="shared" si="0"/>
        <v>0.98399999999999999</v>
      </c>
      <c r="L25" s="12" t="s">
        <v>151</v>
      </c>
      <c r="M25" s="12">
        <v>0</v>
      </c>
      <c r="N25" s="12">
        <v>0.36812997074860032</v>
      </c>
      <c r="O25" s="12">
        <f t="shared" si="1"/>
        <v>6.5201376912715681</v>
      </c>
      <c r="P25" s="12"/>
      <c r="Q25" s="12" t="s">
        <v>151</v>
      </c>
      <c r="R25" s="12">
        <v>5</v>
      </c>
      <c r="S25" s="12"/>
      <c r="T25" s="12">
        <v>0.10744377735178599</v>
      </c>
      <c r="U25" s="12">
        <f t="shared" si="6"/>
        <v>5.3876931344717809</v>
      </c>
      <c r="V25" s="12">
        <f t="shared" si="5"/>
        <v>0.53512412430077583</v>
      </c>
      <c r="W25" s="12" t="s">
        <v>151</v>
      </c>
      <c r="X25" s="12">
        <v>10</v>
      </c>
      <c r="Y25" s="12">
        <v>9.5951703934539737E-2</v>
      </c>
      <c r="Z25" s="12">
        <f t="shared" si="3"/>
        <v>4.1028039767395601</v>
      </c>
      <c r="AA25" s="12" t="s">
        <v>151</v>
      </c>
      <c r="AB25" s="12">
        <v>15</v>
      </c>
      <c r="AC25" s="12">
        <v>9.1892492176291501E-2</v>
      </c>
      <c r="AD25" s="12">
        <f t="shared" si="4"/>
        <v>3.1240406374335392</v>
      </c>
      <c r="AE25" s="12" t="s">
        <v>151</v>
      </c>
      <c r="AF25" s="12">
        <v>20</v>
      </c>
      <c r="AG25" s="12">
        <v>8.9817141483808094E-2</v>
      </c>
      <c r="AH25" s="12">
        <v>4.1261962377371066</v>
      </c>
      <c r="AI25" s="12" t="s">
        <v>151</v>
      </c>
      <c r="AJ25" s="12">
        <v>25</v>
      </c>
      <c r="AK25" s="12">
        <v>8.8556895019106102E-2</v>
      </c>
      <c r="AL25" s="12">
        <v>3.1419887985995052</v>
      </c>
      <c r="AY25" s="11" t="s">
        <v>151</v>
      </c>
      <c r="AZ25" s="11">
        <v>25</v>
      </c>
      <c r="BA25" s="11">
        <v>438.82100000000003</v>
      </c>
      <c r="BB25" s="11">
        <v>43.881999999999998</v>
      </c>
      <c r="BC25" s="11">
        <v>1000000</v>
      </c>
      <c r="BE25" s="11">
        <v>2.1589999999999998</v>
      </c>
      <c r="BF25" s="11">
        <v>0.246</v>
      </c>
      <c r="BG25" s="11">
        <v>2.1589999999999998</v>
      </c>
      <c r="BJ25" s="12" t="s">
        <v>169</v>
      </c>
      <c r="BK25" s="12">
        <v>20</v>
      </c>
      <c r="BL25" s="12">
        <v>53.445377999999998</v>
      </c>
      <c r="BM25" s="12">
        <v>5.344538</v>
      </c>
      <c r="BN25" s="12">
        <v>5.344538</v>
      </c>
      <c r="BO25" s="12">
        <v>1000000</v>
      </c>
      <c r="BP25" s="12">
        <v>2.544</v>
      </c>
      <c r="BQ25" s="12">
        <v>2.544</v>
      </c>
      <c r="BR25" s="165">
        <v>0.23799999999999999</v>
      </c>
      <c r="BS25" s="12">
        <v>4.7600000000000003E-2</v>
      </c>
      <c r="BT25" s="12">
        <v>1.4279999999999999</v>
      </c>
    </row>
    <row r="26" spans="1:72" x14ac:dyDescent="0.3">
      <c r="B26" s="158" t="s">
        <v>169</v>
      </c>
      <c r="C26" s="166">
        <v>30</v>
      </c>
      <c r="D26" s="166">
        <v>14</v>
      </c>
      <c r="E26" s="166">
        <v>0</v>
      </c>
      <c r="F26" s="166">
        <v>7.3605</v>
      </c>
      <c r="G26" s="166">
        <v>0.89480000000000004</v>
      </c>
      <c r="H26" s="170">
        <v>0.894760345569514</v>
      </c>
      <c r="I26" s="168">
        <v>0.17899999999999999</v>
      </c>
      <c r="J26" s="169" t="s">
        <v>294</v>
      </c>
      <c r="K26" s="12">
        <f t="shared" si="0"/>
        <v>3.5792000000000002</v>
      </c>
      <c r="L26" s="12" t="s">
        <v>151</v>
      </c>
      <c r="M26" s="12">
        <v>0</v>
      </c>
      <c r="N26" s="12">
        <v>0.38858163579018917</v>
      </c>
      <c r="O26" s="12">
        <f t="shared" si="1"/>
        <v>6.591025416212001</v>
      </c>
      <c r="P26" s="12"/>
      <c r="Q26" s="12" t="s">
        <v>151</v>
      </c>
      <c r="R26" s="12">
        <v>5</v>
      </c>
      <c r="S26" s="12"/>
      <c r="T26" s="12">
        <v>0.1134128760935519</v>
      </c>
      <c r="U26" s="12">
        <f t="shared" si="6"/>
        <v>5.4462687853343636</v>
      </c>
      <c r="V26" s="12">
        <f t="shared" si="5"/>
        <v>0.55480309877872114</v>
      </c>
      <c r="W26" s="12" t="s">
        <v>151</v>
      </c>
      <c r="X26" s="12">
        <v>10</v>
      </c>
      <c r="Y26" s="12">
        <v>0.1012823541531253</v>
      </c>
      <c r="Z26" s="12">
        <f t="shared" si="3"/>
        <v>4.1474101573999738</v>
      </c>
      <c r="AA26" s="12" t="s">
        <v>151</v>
      </c>
      <c r="AB26" s="12">
        <v>15</v>
      </c>
      <c r="AC26" s="12">
        <v>9.6997630630529935E-2</v>
      </c>
      <c r="AD26" s="12">
        <f t="shared" si="4"/>
        <v>3.1580055847851241</v>
      </c>
      <c r="AE26" s="12" t="s">
        <v>151</v>
      </c>
      <c r="AF26" s="12">
        <v>20</v>
      </c>
      <c r="AG26" s="12">
        <v>9.4806982677352991E-2</v>
      </c>
      <c r="AH26" s="12">
        <v>4.2053653692317994</v>
      </c>
      <c r="AI26" s="12" t="s">
        <v>151</v>
      </c>
      <c r="AJ26" s="12">
        <v>25</v>
      </c>
      <c r="AK26" s="12">
        <v>9.347672252016756E-2</v>
      </c>
      <c r="AL26" s="12">
        <v>3.2022739886435918</v>
      </c>
      <c r="AY26" s="11" t="s">
        <v>151</v>
      </c>
      <c r="AZ26" s="11">
        <v>25</v>
      </c>
      <c r="BA26" s="11">
        <v>438.82100000000003</v>
      </c>
      <c r="BB26" s="11">
        <v>43.881999999999998</v>
      </c>
      <c r="BC26" s="11">
        <v>1000000</v>
      </c>
      <c r="BE26" s="11">
        <v>2.1589999999999998</v>
      </c>
      <c r="BF26" s="11">
        <v>1.476</v>
      </c>
      <c r="BG26" s="11">
        <v>0</v>
      </c>
      <c r="BJ26" s="12" t="s">
        <v>169</v>
      </c>
      <c r="BK26" s="12">
        <v>25</v>
      </c>
      <c r="BL26" s="12">
        <v>41.038136000000002</v>
      </c>
      <c r="BM26" s="12">
        <v>4.1038139999999999</v>
      </c>
      <c r="BN26" s="12">
        <v>4.1038139999999999</v>
      </c>
      <c r="BO26" s="12">
        <v>1000000</v>
      </c>
      <c r="BP26" s="12">
        <v>1.9370000000000001</v>
      </c>
      <c r="BQ26" s="12">
        <v>1.9370000000000001</v>
      </c>
      <c r="BR26" s="165">
        <v>0.23599999999999999</v>
      </c>
      <c r="BS26" s="12">
        <v>4.7199999999999999E-2</v>
      </c>
      <c r="BT26" s="12">
        <v>1.4159999999999999</v>
      </c>
    </row>
    <row r="27" spans="1:72" x14ac:dyDescent="0.3">
      <c r="B27" s="159" t="s">
        <v>169</v>
      </c>
      <c r="C27" s="11">
        <v>30</v>
      </c>
      <c r="D27" s="11">
        <v>14</v>
      </c>
      <c r="E27" s="11">
        <v>5</v>
      </c>
      <c r="F27" s="11">
        <v>6.0822000000000003</v>
      </c>
      <c r="G27" s="11">
        <v>0.2611</v>
      </c>
      <c r="H27" s="170">
        <v>0.20334525453933</v>
      </c>
      <c r="I27" s="12">
        <v>5.2200000000000003E-2</v>
      </c>
      <c r="J27" s="171" t="s">
        <v>295</v>
      </c>
      <c r="K27" s="12">
        <f t="shared" si="0"/>
        <v>1.0444</v>
      </c>
      <c r="L27" s="12" t="s">
        <v>151</v>
      </c>
      <c r="M27" s="12">
        <v>0</v>
      </c>
      <c r="N27" s="12">
        <v>0.40903330083177808</v>
      </c>
      <c r="O27" s="12">
        <f t="shared" si="1"/>
        <v>6.6589885066547536</v>
      </c>
      <c r="P27" s="12"/>
      <c r="Q27" s="12" t="s">
        <v>151</v>
      </c>
      <c r="R27" s="12">
        <v>5</v>
      </c>
      <c r="S27" s="12"/>
      <c r="T27" s="12">
        <v>0.1193819748353178</v>
      </c>
      <c r="U27" s="12">
        <f t="shared" si="6"/>
        <v>5.5024277643488846</v>
      </c>
      <c r="V27" s="12">
        <f t="shared" si="5"/>
        <v>0.57270184559114146</v>
      </c>
      <c r="W27" s="12" t="s">
        <v>151</v>
      </c>
      <c r="X27" s="12">
        <v>10</v>
      </c>
      <c r="Y27" s="12">
        <v>0.1066130043717108</v>
      </c>
      <c r="Z27" s="12">
        <f t="shared" si="3"/>
        <v>4.1901760085127977</v>
      </c>
      <c r="AA27" s="12" t="s">
        <v>151</v>
      </c>
      <c r="AB27" s="12">
        <v>15</v>
      </c>
      <c r="AC27" s="12">
        <v>0.1021027690847683</v>
      </c>
      <c r="AD27" s="12">
        <f t="shared" si="4"/>
        <v>3.1905692308984501</v>
      </c>
      <c r="AE27" s="12" t="s">
        <v>151</v>
      </c>
      <c r="AF27" s="12">
        <v>20</v>
      </c>
      <c r="AG27" s="12">
        <v>9.9796823870897888E-2</v>
      </c>
      <c r="AH27" s="12">
        <v>4.2802453955618134</v>
      </c>
      <c r="AI27" s="12" t="s">
        <v>151</v>
      </c>
      <c r="AJ27" s="12">
        <v>25</v>
      </c>
      <c r="AK27" s="12">
        <v>9.8396550021229004E-2</v>
      </c>
      <c r="AL27" s="12">
        <v>3.259293139069837</v>
      </c>
      <c r="AY27" s="11" t="s">
        <v>152</v>
      </c>
      <c r="AZ27" s="11">
        <v>0</v>
      </c>
      <c r="BA27" s="11">
        <v>425.30700000000002</v>
      </c>
      <c r="BB27" s="11">
        <v>42.530999999999999</v>
      </c>
      <c r="BC27" s="11">
        <v>1000000</v>
      </c>
      <c r="BE27" s="11">
        <v>7.6130000000000004</v>
      </c>
      <c r="BF27" s="11">
        <v>0</v>
      </c>
      <c r="BG27" s="11">
        <v>0</v>
      </c>
    </row>
    <row r="28" spans="1:72" x14ac:dyDescent="0.3">
      <c r="B28" s="159" t="s">
        <v>169</v>
      </c>
      <c r="C28" s="11">
        <v>30</v>
      </c>
      <c r="D28" s="11">
        <v>14</v>
      </c>
      <c r="E28" s="11">
        <v>10</v>
      </c>
      <c r="F28" s="11">
        <v>4.6315</v>
      </c>
      <c r="G28" s="11">
        <v>0.23319999999999999</v>
      </c>
      <c r="H28" s="170">
        <v>0.20302654195012099</v>
      </c>
      <c r="I28" s="12">
        <v>4.6600000000000003E-2</v>
      </c>
      <c r="J28" s="171" t="s">
        <v>296</v>
      </c>
      <c r="K28" s="12">
        <f t="shared" si="0"/>
        <v>0.93279999999999996</v>
      </c>
      <c r="L28" s="12" t="s">
        <v>151</v>
      </c>
      <c r="M28" s="12">
        <v>0</v>
      </c>
      <c r="N28" s="12">
        <v>0.42948496587336699</v>
      </c>
      <c r="O28" s="12">
        <f t="shared" si="1"/>
        <v>6.7242852006610745</v>
      </c>
      <c r="P28" s="12"/>
      <c r="Q28" s="12" t="s">
        <v>151</v>
      </c>
      <c r="R28" s="12">
        <v>5</v>
      </c>
      <c r="S28" s="12"/>
      <c r="T28" s="12">
        <v>0.12535107357708369</v>
      </c>
      <c r="U28" s="12">
        <f t="shared" si="6"/>
        <v>5.5563834577190576</v>
      </c>
      <c r="V28" s="12">
        <f t="shared" si="5"/>
        <v>0.58905890127881388</v>
      </c>
      <c r="W28" s="12" t="s">
        <v>151</v>
      </c>
      <c r="X28" s="12">
        <v>10</v>
      </c>
      <c r="Y28" s="12">
        <v>0.1119436545902964</v>
      </c>
      <c r="Z28" s="12">
        <f t="shared" si="3"/>
        <v>4.2312640266685673</v>
      </c>
      <c r="AA28" s="12" t="s">
        <v>151</v>
      </c>
      <c r="AB28" s="12">
        <v>15</v>
      </c>
      <c r="AC28" s="12">
        <v>0.1072079075390068</v>
      </c>
      <c r="AD28" s="12">
        <f t="shared" si="4"/>
        <v>3.2218553072398892</v>
      </c>
      <c r="AE28" s="12" t="s">
        <v>151</v>
      </c>
      <c r="AF28" s="12">
        <v>20</v>
      </c>
      <c r="AG28" s="12">
        <v>0.1047866650644428</v>
      </c>
      <c r="AH28" s="12">
        <v>4.3514660254400974</v>
      </c>
      <c r="AI28" s="12" t="s">
        <v>151</v>
      </c>
      <c r="AJ28" s="12">
        <v>25</v>
      </c>
      <c r="AK28" s="12">
        <v>0.10331637752229041</v>
      </c>
      <c r="AL28" s="12">
        <v>3.3135257563312721</v>
      </c>
      <c r="AY28" s="11" t="s">
        <v>152</v>
      </c>
      <c r="AZ28" s="11">
        <v>0</v>
      </c>
      <c r="BA28" s="11">
        <v>425.30700000000002</v>
      </c>
      <c r="BB28" s="11">
        <v>42.530999999999999</v>
      </c>
      <c r="BC28" s="11">
        <v>1000000</v>
      </c>
      <c r="BE28" s="11">
        <v>7.6130000000000004</v>
      </c>
      <c r="BF28" s="11">
        <v>0.17899999999999999</v>
      </c>
      <c r="BG28" s="11">
        <v>3.8065000000000002</v>
      </c>
    </row>
    <row r="29" spans="1:72" x14ac:dyDescent="0.3">
      <c r="B29" s="159" t="s">
        <v>169</v>
      </c>
      <c r="C29" s="11">
        <v>30</v>
      </c>
      <c r="D29" s="11">
        <v>14</v>
      </c>
      <c r="E29" s="11">
        <v>15</v>
      </c>
      <c r="F29" s="11">
        <v>3.5266999999999999</v>
      </c>
      <c r="G29" s="11">
        <v>0.2233</v>
      </c>
      <c r="H29" s="170">
        <v>0.202920239115781</v>
      </c>
      <c r="I29" s="12">
        <v>4.4699999999999997E-2</v>
      </c>
      <c r="J29" s="171" t="s">
        <v>297</v>
      </c>
      <c r="K29" s="12">
        <f t="shared" si="0"/>
        <v>0.89319999999999999</v>
      </c>
      <c r="L29" s="12" t="s">
        <v>151</v>
      </c>
      <c r="M29" s="12">
        <v>0</v>
      </c>
      <c r="N29" s="12">
        <v>0.44993663091495589</v>
      </c>
      <c r="O29" s="12">
        <f t="shared" si="1"/>
        <v>6.7871399180233531</v>
      </c>
      <c r="P29" s="12"/>
      <c r="Q29" s="12" t="s">
        <v>151</v>
      </c>
      <c r="R29" s="12">
        <v>5</v>
      </c>
      <c r="S29" s="12"/>
      <c r="T29" s="12">
        <v>0.1313201723188496</v>
      </c>
      <c r="U29" s="12">
        <f t="shared" si="6"/>
        <v>5.6083213070769409</v>
      </c>
      <c r="V29" s="12">
        <f t="shared" si="5"/>
        <v>0.60407140489501421</v>
      </c>
      <c r="W29" s="12" t="s">
        <v>151</v>
      </c>
      <c r="X29" s="12">
        <v>10</v>
      </c>
      <c r="Y29" s="12">
        <v>0.1172743048088819</v>
      </c>
      <c r="Z29" s="12">
        <f t="shared" si="3"/>
        <v>4.2708154282740916</v>
      </c>
      <c r="AA29" s="12" t="s">
        <v>151</v>
      </c>
      <c r="AB29" s="12">
        <v>15</v>
      </c>
      <c r="AC29" s="12">
        <v>0.11231304599324519</v>
      </c>
      <c r="AD29" s="12">
        <f t="shared" si="4"/>
        <v>3.2519713416845328</v>
      </c>
      <c r="AE29" s="12" t="s">
        <v>151</v>
      </c>
      <c r="AF29" s="12">
        <v>20</v>
      </c>
      <c r="AG29" s="12">
        <v>0.1097765062579877</v>
      </c>
      <c r="AH29" s="12">
        <v>4.419516479897668</v>
      </c>
      <c r="AI29" s="12" t="s">
        <v>151</v>
      </c>
      <c r="AJ29" s="12">
        <v>25</v>
      </c>
      <c r="AK29" s="12">
        <v>0.10823620502335191</v>
      </c>
      <c r="AL29" s="12">
        <v>3.365344369244009</v>
      </c>
      <c r="AY29" s="11" t="s">
        <v>152</v>
      </c>
      <c r="AZ29" s="11">
        <v>0</v>
      </c>
      <c r="BA29" s="11">
        <v>425.30700000000002</v>
      </c>
      <c r="BB29" s="11">
        <v>42.530999999999999</v>
      </c>
      <c r="BC29" s="11">
        <v>1000000</v>
      </c>
      <c r="BE29" s="11">
        <v>7.6130000000000004</v>
      </c>
      <c r="BF29" s="11">
        <v>0.89500000000000002</v>
      </c>
      <c r="BG29" s="11">
        <v>7.6130000000000004</v>
      </c>
    </row>
    <row r="30" spans="1:72" x14ac:dyDescent="0.3">
      <c r="B30" s="159" t="s">
        <v>169</v>
      </c>
      <c r="C30" s="11">
        <v>30</v>
      </c>
      <c r="D30" s="11">
        <v>14</v>
      </c>
      <c r="E30" s="11">
        <v>20</v>
      </c>
      <c r="F30" s="11">
        <v>2.6855000000000002</v>
      </c>
      <c r="G30" s="11">
        <v>0.21829999999999999</v>
      </c>
      <c r="H30" s="170">
        <v>0.20286707544552901</v>
      </c>
      <c r="I30" s="12">
        <v>4.3700000000000003E-2</v>
      </c>
      <c r="J30" s="171" t="s">
        <v>298</v>
      </c>
      <c r="K30" s="12">
        <f t="shared" si="0"/>
        <v>0.87319999999999998</v>
      </c>
      <c r="L30" s="12" t="s">
        <v>151</v>
      </c>
      <c r="M30" s="12">
        <v>0</v>
      </c>
      <c r="N30" s="12">
        <v>0.47038829595654491</v>
      </c>
      <c r="O30" s="12">
        <f t="shared" si="1"/>
        <v>6.8477490033214119</v>
      </c>
      <c r="P30" s="12"/>
      <c r="Q30" s="12" t="s">
        <v>151</v>
      </c>
      <c r="R30" s="12">
        <v>5</v>
      </c>
      <c r="S30" s="12"/>
      <c r="T30" s="12">
        <v>0.13728927106061539</v>
      </c>
      <c r="U30" s="12">
        <f t="shared" si="6"/>
        <v>5.6584035550613816</v>
      </c>
      <c r="V30" s="12">
        <f t="shared" si="5"/>
        <v>0.61790377700363397</v>
      </c>
      <c r="W30" s="12" t="s">
        <v>151</v>
      </c>
      <c r="X30" s="12">
        <v>10</v>
      </c>
      <c r="Y30" s="12">
        <v>0.1226049550274674</v>
      </c>
      <c r="Z30" s="12">
        <f t="shared" si="3"/>
        <v>4.308953763377092</v>
      </c>
      <c r="AA30" s="12" t="s">
        <v>151</v>
      </c>
      <c r="AB30" s="12">
        <v>15</v>
      </c>
      <c r="AC30" s="12">
        <v>0.1174181844474836</v>
      </c>
      <c r="AD30" s="12">
        <f t="shared" si="4"/>
        <v>3.2810114102282211</v>
      </c>
      <c r="AE30" s="12" t="s">
        <v>151</v>
      </c>
      <c r="AF30" s="12">
        <v>20</v>
      </c>
      <c r="AG30" s="12">
        <v>0.11476634745153259</v>
      </c>
      <c r="AH30" s="12">
        <v>4.4847858107384626</v>
      </c>
      <c r="AI30" s="12" t="s">
        <v>151</v>
      </c>
      <c r="AJ30" s="12">
        <v>25</v>
      </c>
      <c r="AK30" s="12">
        <v>0.11315603252441341</v>
      </c>
      <c r="AL30" s="12">
        <v>3.4150452304193202</v>
      </c>
      <c r="AY30" s="11" t="s">
        <v>152</v>
      </c>
      <c r="AZ30" s="11">
        <v>0</v>
      </c>
      <c r="BA30" s="11">
        <v>425.30700000000002</v>
      </c>
      <c r="BB30" s="11">
        <v>42.530999999999999</v>
      </c>
      <c r="BC30" s="11">
        <v>1000000</v>
      </c>
      <c r="BE30" s="11">
        <v>7.6130000000000004</v>
      </c>
      <c r="BF30" s="11">
        <v>5.37</v>
      </c>
      <c r="BG30" s="11">
        <v>0</v>
      </c>
    </row>
    <row r="31" spans="1:72" ht="15" thickBot="1" x14ac:dyDescent="0.35">
      <c r="B31" s="160" t="s">
        <v>169</v>
      </c>
      <c r="C31" s="172">
        <v>30</v>
      </c>
      <c r="D31" s="172">
        <v>14</v>
      </c>
      <c r="E31" s="172">
        <v>25</v>
      </c>
      <c r="F31" s="172">
        <v>2.0449999999999999</v>
      </c>
      <c r="G31" s="172">
        <v>0.2152</v>
      </c>
      <c r="H31" s="170">
        <v>0.20283517332130699</v>
      </c>
      <c r="I31" s="174">
        <v>4.2999999999999997E-2</v>
      </c>
      <c r="J31" s="175" t="s">
        <v>299</v>
      </c>
      <c r="K31" s="12">
        <f t="shared" si="0"/>
        <v>0.86080000000000001</v>
      </c>
      <c r="L31" s="12" t="s">
        <v>151</v>
      </c>
      <c r="M31" s="12">
        <v>0</v>
      </c>
      <c r="N31" s="12">
        <v>0.49083996099813382</v>
      </c>
      <c r="O31" s="12">
        <f t="shared" si="1"/>
        <v>6.9062852895158056</v>
      </c>
      <c r="P31" s="12"/>
      <c r="Q31" s="12" t="s">
        <v>151</v>
      </c>
      <c r="R31" s="12">
        <v>5</v>
      </c>
      <c r="S31" s="12"/>
      <c r="T31" s="12">
        <v>0.1432583698023813</v>
      </c>
      <c r="U31" s="12">
        <f t="shared" si="6"/>
        <v>5.7067730162875145</v>
      </c>
      <c r="V31" s="12">
        <f t="shared" si="5"/>
        <v>0.63069429199820315</v>
      </c>
      <c r="W31" s="12" t="s">
        <v>151</v>
      </c>
      <c r="X31" s="12">
        <v>10</v>
      </c>
      <c r="Y31" s="12">
        <v>0.12793560524605299</v>
      </c>
      <c r="Z31" s="12">
        <f t="shared" si="3"/>
        <v>4.3457877873124193</v>
      </c>
      <c r="AA31" s="12" t="s">
        <v>151</v>
      </c>
      <c r="AB31" s="12">
        <v>15</v>
      </c>
      <c r="AC31" s="12">
        <v>0.12252332290172201</v>
      </c>
      <c r="AD31" s="12">
        <f t="shared" si="4"/>
        <v>3.3090583235749333</v>
      </c>
      <c r="AE31" s="12" t="s">
        <v>151</v>
      </c>
      <c r="AF31" s="12">
        <v>20</v>
      </c>
      <c r="AG31" s="12">
        <v>0.1197561886450775</v>
      </c>
      <c r="AH31" s="12">
        <v>4.5475894596694992</v>
      </c>
      <c r="AI31" s="12" t="s">
        <v>151</v>
      </c>
      <c r="AJ31" s="12">
        <v>25</v>
      </c>
      <c r="AK31" s="12">
        <v>0.11807586002547479</v>
      </c>
      <c r="AL31" s="12">
        <v>3.4628685403355521</v>
      </c>
      <c r="AY31" s="11" t="s">
        <v>152</v>
      </c>
      <c r="AZ31" s="11">
        <v>5</v>
      </c>
      <c r="BA31" s="11">
        <v>1094.1279999999999</v>
      </c>
      <c r="BB31" s="11">
        <v>109.413</v>
      </c>
      <c r="BC31" s="11">
        <v>1000000</v>
      </c>
      <c r="BE31" s="11">
        <v>6.149</v>
      </c>
      <c r="BF31" s="11">
        <v>0</v>
      </c>
      <c r="BG31" s="11">
        <v>0</v>
      </c>
    </row>
    <row r="32" spans="1:72" x14ac:dyDescent="0.3">
      <c r="I32" s="12"/>
      <c r="J32" s="12"/>
      <c r="K32" s="12">
        <f t="shared" si="0"/>
        <v>0</v>
      </c>
      <c r="L32" s="12" t="s">
        <v>151</v>
      </c>
      <c r="M32" s="12">
        <v>0</v>
      </c>
      <c r="N32" s="12">
        <v>0.51129162603972267</v>
      </c>
      <c r="O32" s="12">
        <f t="shared" si="1"/>
        <v>6.9629017628089063</v>
      </c>
      <c r="P32" s="12"/>
      <c r="Q32" s="12" t="s">
        <v>151</v>
      </c>
      <c r="R32" s="12">
        <v>5</v>
      </c>
      <c r="S32" s="12"/>
      <c r="T32" s="12">
        <v>0.1492274685441472</v>
      </c>
      <c r="U32" s="12">
        <f t="shared" si="6"/>
        <v>5.7535561056795679</v>
      </c>
      <c r="V32" s="12">
        <f t="shared" si="5"/>
        <v>0.64256011920067535</v>
      </c>
      <c r="W32" s="12" t="s">
        <v>151</v>
      </c>
      <c r="X32" s="12">
        <v>10</v>
      </c>
      <c r="Y32" s="12">
        <v>0.13326625546463849</v>
      </c>
      <c r="Z32" s="12">
        <f t="shared" si="3"/>
        <v>4.3814137668200086</v>
      </c>
      <c r="AA32" s="12" t="s">
        <v>151</v>
      </c>
      <c r="AB32" s="12">
        <v>15</v>
      </c>
      <c r="AC32" s="12">
        <v>0.1276284613559604</v>
      </c>
      <c r="AD32" s="12">
        <f t="shared" si="4"/>
        <v>3.3361853831081385</v>
      </c>
      <c r="AE32" s="12" t="s">
        <v>151</v>
      </c>
      <c r="AF32" s="12">
        <v>20</v>
      </c>
      <c r="AG32" s="12">
        <v>0.1247460298386224</v>
      </c>
      <c r="AH32" s="12">
        <v>4.6081873958856701</v>
      </c>
      <c r="AI32" s="12" t="s">
        <v>151</v>
      </c>
      <c r="AJ32" s="12">
        <v>25</v>
      </c>
      <c r="AK32" s="12">
        <v>0.12299568752653629</v>
      </c>
      <c r="AL32" s="12">
        <v>3.50901225862702</v>
      </c>
      <c r="AY32" s="11" t="s">
        <v>152</v>
      </c>
      <c r="AZ32" s="11">
        <v>5</v>
      </c>
      <c r="BA32" s="11">
        <v>1094.1279999999999</v>
      </c>
      <c r="BB32" s="11">
        <v>109.413</v>
      </c>
      <c r="BC32" s="11">
        <v>1000000</v>
      </c>
      <c r="BE32" s="11">
        <v>6.149</v>
      </c>
      <c r="BF32" s="11">
        <v>5.62E-2</v>
      </c>
      <c r="BG32" s="11">
        <v>3.0745</v>
      </c>
    </row>
    <row r="33" spans="9:70" x14ac:dyDescent="0.3">
      <c r="I33" s="12"/>
      <c r="J33" s="12"/>
      <c r="K33" s="12">
        <f t="shared" si="0"/>
        <v>0</v>
      </c>
      <c r="L33" s="12" t="s">
        <v>151</v>
      </c>
      <c r="M33" s="12">
        <v>0</v>
      </c>
      <c r="N33" s="12">
        <v>0.53174329108131158</v>
      </c>
      <c r="O33" s="12">
        <f t="shared" si="1"/>
        <v>7.0177345342422379</v>
      </c>
      <c r="P33" s="12"/>
      <c r="Q33" s="12" t="s">
        <v>151</v>
      </c>
      <c r="R33" s="12">
        <v>5</v>
      </c>
      <c r="S33" s="12"/>
      <c r="T33" s="12">
        <v>0.15519656728591311</v>
      </c>
      <c r="U33" s="12">
        <f t="shared" si="6"/>
        <v>5.7988652939488423</v>
      </c>
      <c r="V33" s="12">
        <f t="shared" si="5"/>
        <v>0.65360123484956156</v>
      </c>
      <c r="W33" s="12" t="s">
        <v>151</v>
      </c>
      <c r="X33" s="12">
        <v>10</v>
      </c>
      <c r="Y33" s="12">
        <v>0.13859690568322411</v>
      </c>
      <c r="Z33" s="12">
        <f t="shared" si="3"/>
        <v>4.4159173499258513</v>
      </c>
      <c r="AA33" s="12" t="s">
        <v>151</v>
      </c>
      <c r="AB33" s="12">
        <v>15</v>
      </c>
      <c r="AC33" s="12">
        <v>0.1327335998101988</v>
      </c>
      <c r="AD33" s="12">
        <f t="shared" si="4"/>
        <v>3.3624578046936748</v>
      </c>
      <c r="AE33" s="12" t="s">
        <v>151</v>
      </c>
      <c r="AF33" s="12">
        <v>20</v>
      </c>
      <c r="AG33" s="12">
        <v>0.1297358710321673</v>
      </c>
      <c r="AH33" s="12">
        <v>4.6667968826780619</v>
      </c>
      <c r="AI33" s="12" t="s">
        <v>151</v>
      </c>
      <c r="AJ33" s="12">
        <v>25</v>
      </c>
      <c r="AK33" s="12">
        <v>0.12791551502759771</v>
      </c>
      <c r="AL33" s="12">
        <v>3.5536418255170221</v>
      </c>
      <c r="AY33" s="11" t="s">
        <v>152</v>
      </c>
      <c r="AZ33" s="11">
        <v>5</v>
      </c>
      <c r="BA33" s="11">
        <v>1094.1279999999999</v>
      </c>
      <c r="BB33" s="11">
        <v>109.413</v>
      </c>
      <c r="BC33" s="11">
        <v>1000000</v>
      </c>
      <c r="BE33" s="11">
        <v>6.149</v>
      </c>
      <c r="BF33" s="11">
        <v>0.28100000000000003</v>
      </c>
      <c r="BG33" s="11">
        <v>6.149</v>
      </c>
    </row>
    <row r="34" spans="9:70" x14ac:dyDescent="0.3">
      <c r="I34" s="12"/>
      <c r="J34" s="12"/>
      <c r="K34" s="12">
        <f t="shared" si="0"/>
        <v>0</v>
      </c>
      <c r="L34" s="12" t="s">
        <v>151</v>
      </c>
      <c r="M34" s="12">
        <v>0</v>
      </c>
      <c r="N34" s="12">
        <v>0.55219495612290048</v>
      </c>
      <c r="O34" s="12">
        <f t="shared" si="1"/>
        <v>7.0709052705061506</v>
      </c>
      <c r="P34" s="12"/>
      <c r="Q34" s="12" t="s">
        <v>151</v>
      </c>
      <c r="R34" s="12">
        <v>5</v>
      </c>
      <c r="S34" s="12"/>
      <c r="T34" s="12">
        <v>0.16116566602767901</v>
      </c>
      <c r="U34" s="12">
        <f t="shared" si="6"/>
        <v>5.8428011162102926</v>
      </c>
      <c r="V34" s="12">
        <f t="shared" si="5"/>
        <v>0.66390349046225416</v>
      </c>
      <c r="W34" s="12" t="s">
        <v>151</v>
      </c>
      <c r="X34" s="12">
        <v>10</v>
      </c>
      <c r="Y34" s="12">
        <v>0.14392755590180961</v>
      </c>
      <c r="Z34" s="12">
        <f t="shared" si="3"/>
        <v>4.4493750955317131</v>
      </c>
      <c r="AA34" s="12" t="s">
        <v>151</v>
      </c>
      <c r="AB34" s="12">
        <v>15</v>
      </c>
      <c r="AC34" s="12">
        <v>0.13783873826443729</v>
      </c>
      <c r="AD34" s="12">
        <f t="shared" si="4"/>
        <v>3.3879338833711379</v>
      </c>
      <c r="AE34" s="12" t="s">
        <v>151</v>
      </c>
      <c r="AF34" s="12">
        <v>20</v>
      </c>
      <c r="AG34" s="12">
        <v>0.1347257122257122</v>
      </c>
      <c r="AH34" s="12">
        <v>4.7236016978205679</v>
      </c>
      <c r="AI34" s="12" t="s">
        <v>151</v>
      </c>
      <c r="AJ34" s="12">
        <v>25</v>
      </c>
      <c r="AK34" s="12">
        <v>0.13283534252865911</v>
      </c>
      <c r="AL34" s="12">
        <v>3.59689718289725</v>
      </c>
      <c r="AY34" s="11" t="s">
        <v>152</v>
      </c>
      <c r="AZ34" s="11">
        <v>5</v>
      </c>
      <c r="BA34" s="11">
        <v>1094.1279999999999</v>
      </c>
      <c r="BB34" s="11">
        <v>109.413</v>
      </c>
      <c r="BC34" s="11">
        <v>1000000</v>
      </c>
      <c r="BE34" s="11">
        <v>6.149</v>
      </c>
      <c r="BF34" s="11">
        <v>1.6859999999999999</v>
      </c>
      <c r="BG34" s="11">
        <v>0</v>
      </c>
      <c r="BL34" s="11" t="s">
        <v>270</v>
      </c>
    </row>
    <row r="35" spans="9:70" x14ac:dyDescent="0.3">
      <c r="I35" s="12"/>
      <c r="J35" s="12"/>
      <c r="K35" s="12">
        <f t="shared" si="0"/>
        <v>0</v>
      </c>
      <c r="L35" s="12" t="s">
        <v>151</v>
      </c>
      <c r="M35" s="12">
        <v>0</v>
      </c>
      <c r="N35" s="12">
        <v>0.57264662116448939</v>
      </c>
      <c r="O35" s="12">
        <f t="shared" si="1"/>
        <v>7.1225231985519057</v>
      </c>
      <c r="P35" s="12"/>
      <c r="Q35" s="12" t="s">
        <v>151</v>
      </c>
      <c r="R35" s="12">
        <v>5</v>
      </c>
      <c r="S35" s="12"/>
      <c r="T35" s="12">
        <v>0.16713476476944489</v>
      </c>
      <c r="U35" s="12">
        <f t="shared" si="6"/>
        <v>5.8854538284252618</v>
      </c>
      <c r="V35" s="12">
        <f t="shared" si="5"/>
        <v>0.67354104322579444</v>
      </c>
      <c r="W35" s="12" t="s">
        <v>151</v>
      </c>
      <c r="X35" s="12">
        <v>10</v>
      </c>
      <c r="Y35" s="12">
        <v>0.14925820612039509</v>
      </c>
      <c r="Z35" s="12">
        <f t="shared" si="3"/>
        <v>4.4818557348195425</v>
      </c>
      <c r="AA35" s="12" t="s">
        <v>151</v>
      </c>
      <c r="AB35" s="12">
        <v>15</v>
      </c>
      <c r="AC35" s="12">
        <v>0.1429438767186757</v>
      </c>
      <c r="AD35" s="12">
        <f t="shared" si="4"/>
        <v>3.4126659538381361</v>
      </c>
      <c r="AE35" s="12" t="s">
        <v>151</v>
      </c>
      <c r="AF35" s="12">
        <v>20</v>
      </c>
      <c r="AG35" s="12">
        <v>0.13971555341925709</v>
      </c>
      <c r="AH35" s="12">
        <v>4.7787589421591541</v>
      </c>
      <c r="AI35" s="12" t="s">
        <v>151</v>
      </c>
      <c r="AJ35" s="12">
        <v>25</v>
      </c>
      <c r="AK35" s="12">
        <v>0.1377551700297206</v>
      </c>
      <c r="AL35" s="12">
        <v>3.638897958887608</v>
      </c>
      <c r="AY35" s="11" t="s">
        <v>152</v>
      </c>
      <c r="AZ35" s="11">
        <v>10</v>
      </c>
      <c r="BA35" s="11">
        <v>925.29600000000005</v>
      </c>
      <c r="BB35" s="11">
        <v>92.53</v>
      </c>
      <c r="BC35" s="11">
        <v>1000000</v>
      </c>
      <c r="BE35" s="11">
        <v>4.6820000000000004</v>
      </c>
      <c r="BF35" s="11">
        <v>0</v>
      </c>
      <c r="BG35" s="11">
        <v>0</v>
      </c>
      <c r="BK35" s="11" t="s">
        <v>20</v>
      </c>
      <c r="BL35" s="11">
        <v>7500</v>
      </c>
      <c r="BM35" s="11">
        <v>3750</v>
      </c>
      <c r="BN35" s="11">
        <v>3750</v>
      </c>
      <c r="BP35" s="11">
        <v>624</v>
      </c>
      <c r="BQ35" s="11">
        <v>62.4</v>
      </c>
      <c r="BR35" s="161">
        <v>62.4</v>
      </c>
    </row>
    <row r="36" spans="9:70" x14ac:dyDescent="0.3">
      <c r="I36" s="12"/>
      <c r="J36" s="12"/>
      <c r="K36" s="12">
        <f t="shared" si="0"/>
        <v>0</v>
      </c>
      <c r="L36" s="12" t="s">
        <v>151</v>
      </c>
      <c r="M36" s="12">
        <v>0</v>
      </c>
      <c r="N36" s="12">
        <v>0.5930982862060783</v>
      </c>
      <c r="O36" s="12">
        <f t="shared" si="1"/>
        <v>7.1726867711287419</v>
      </c>
      <c r="P36" s="12"/>
      <c r="Q36" s="12" t="s">
        <v>151</v>
      </c>
      <c r="R36" s="12">
        <v>5</v>
      </c>
      <c r="S36" s="12"/>
      <c r="T36" s="12">
        <v>0.17310386351121079</v>
      </c>
      <c r="U36" s="12">
        <f t="shared" si="6"/>
        <v>5.9269047836611595</v>
      </c>
      <c r="V36" s="12">
        <f t="shared" si="5"/>
        <v>0.68257829855367214</v>
      </c>
      <c r="W36" s="12" t="s">
        <v>151</v>
      </c>
      <c r="X36" s="12">
        <v>10</v>
      </c>
      <c r="Y36" s="12">
        <v>0.1545888563389807</v>
      </c>
      <c r="Z36" s="12">
        <f t="shared" si="3"/>
        <v>4.5134212192925514</v>
      </c>
      <c r="AA36" s="12" t="s">
        <v>151</v>
      </c>
      <c r="AB36" s="12">
        <v>15</v>
      </c>
      <c r="AC36" s="12">
        <v>0.14804901517291411</v>
      </c>
      <c r="AD36" s="12">
        <f t="shared" si="4"/>
        <v>3.4367011884710901</v>
      </c>
      <c r="AE36" s="12" t="s">
        <v>151</v>
      </c>
      <c r="AF36" s="12">
        <v>20</v>
      </c>
      <c r="AG36" s="12">
        <v>0.14470539461280191</v>
      </c>
      <c r="AH36" s="12">
        <v>4.8324041653702992</v>
      </c>
      <c r="AI36" s="12" t="s">
        <v>151</v>
      </c>
      <c r="AJ36" s="12">
        <v>25</v>
      </c>
      <c r="AK36" s="12">
        <v>0.14267499753078211</v>
      </c>
      <c r="AL36" s="12">
        <v>3.679747370965067</v>
      </c>
      <c r="AY36" s="11" t="s">
        <v>152</v>
      </c>
      <c r="AZ36" s="11">
        <v>10</v>
      </c>
      <c r="BA36" s="11">
        <v>925.29600000000005</v>
      </c>
      <c r="BB36" s="11">
        <v>92.53</v>
      </c>
      <c r="BC36" s="11">
        <v>1000000</v>
      </c>
      <c r="BE36" s="11">
        <v>4.6820000000000004</v>
      </c>
      <c r="BF36" s="11">
        <v>5.0599999999999999E-2</v>
      </c>
      <c r="BG36" s="11">
        <v>2.3410000000000002</v>
      </c>
      <c r="BK36" s="11" t="s">
        <v>271</v>
      </c>
      <c r="BL36" s="11">
        <v>100000000</v>
      </c>
      <c r="BM36" s="11">
        <v>21</v>
      </c>
      <c r="BN36" s="11">
        <v>21</v>
      </c>
      <c r="BQ36" s="11">
        <v>4.9029999999999996</v>
      </c>
      <c r="BR36" s="161">
        <v>4.9029999999999996</v>
      </c>
    </row>
    <row r="37" spans="9:70" x14ac:dyDescent="0.3">
      <c r="I37" s="12"/>
      <c r="J37" s="12"/>
      <c r="K37" s="12">
        <f t="shared" si="0"/>
        <v>0</v>
      </c>
      <c r="L37" s="12" t="s">
        <v>151</v>
      </c>
      <c r="M37" s="12">
        <v>0</v>
      </c>
      <c r="N37" s="12">
        <v>0.6135499512476672</v>
      </c>
      <c r="O37" s="12">
        <f t="shared" si="1"/>
        <v>7.221485060196998</v>
      </c>
      <c r="P37" s="12"/>
      <c r="Q37" s="12" t="s">
        <v>151</v>
      </c>
      <c r="R37" s="12">
        <v>5</v>
      </c>
      <c r="S37" s="12"/>
      <c r="T37" s="12">
        <v>0.1790729622529767</v>
      </c>
      <c r="U37" s="12">
        <f t="shared" si="6"/>
        <v>5.9672275834908284</v>
      </c>
      <c r="V37" s="12">
        <f t="shared" si="5"/>
        <v>0.69107147577247829</v>
      </c>
      <c r="W37" s="12" t="s">
        <v>151</v>
      </c>
      <c r="X37" s="12">
        <v>10</v>
      </c>
      <c r="Y37" s="12">
        <v>0.1599195065575662</v>
      </c>
      <c r="Z37" s="12">
        <f t="shared" si="3"/>
        <v>4.5441275975819773</v>
      </c>
      <c r="AA37" s="12" t="s">
        <v>151</v>
      </c>
      <c r="AB37" s="12">
        <v>15</v>
      </c>
      <c r="AC37" s="12">
        <v>0.15315415362715251</v>
      </c>
      <c r="AD37" s="12">
        <f t="shared" si="4"/>
        <v>3.4600822649613217</v>
      </c>
      <c r="AE37" s="12" t="s">
        <v>151</v>
      </c>
      <c r="AF37" s="12">
        <v>20</v>
      </c>
      <c r="AG37" s="12">
        <v>0.1496952358063468</v>
      </c>
      <c r="AH37" s="12">
        <v>4.884655290945914</v>
      </c>
      <c r="AI37" s="12" t="s">
        <v>151</v>
      </c>
      <c r="AJ37" s="12">
        <v>25</v>
      </c>
      <c r="AK37" s="12">
        <v>0.14759482503184351</v>
      </c>
      <c r="AL37" s="12">
        <v>3.7195352147353948</v>
      </c>
      <c r="AY37" s="11" t="s">
        <v>152</v>
      </c>
      <c r="AZ37" s="11">
        <v>10</v>
      </c>
      <c r="BA37" s="11">
        <v>925.29600000000005</v>
      </c>
      <c r="BB37" s="11">
        <v>92.53</v>
      </c>
      <c r="BC37" s="11">
        <v>1000000</v>
      </c>
      <c r="BE37" s="11">
        <v>4.6820000000000004</v>
      </c>
      <c r="BF37" s="11">
        <v>0.253</v>
      </c>
      <c r="BG37" s="11">
        <v>4.6820000000000004</v>
      </c>
      <c r="BK37" s="11" t="s">
        <v>272</v>
      </c>
      <c r="BL37" s="11">
        <v>2.8000000000000001E-2</v>
      </c>
    </row>
    <row r="38" spans="9:70" x14ac:dyDescent="0.3">
      <c r="I38" s="12"/>
      <c r="J38" s="12"/>
      <c r="K38" s="12">
        <f t="shared" si="0"/>
        <v>0</v>
      </c>
      <c r="L38" s="12" t="s">
        <v>151</v>
      </c>
      <c r="M38" s="12">
        <v>0</v>
      </c>
      <c r="N38" s="12">
        <v>0.63400161628925611</v>
      </c>
      <c r="O38" s="12">
        <f t="shared" si="1"/>
        <v>7.2689989301781477</v>
      </c>
      <c r="P38" s="12"/>
      <c r="Q38" s="12" t="s">
        <v>151</v>
      </c>
      <c r="R38" s="12">
        <v>5</v>
      </c>
      <c r="S38" s="12"/>
      <c r="T38" s="12">
        <v>0.1850420609947426</v>
      </c>
      <c r="U38" s="12">
        <f t="shared" si="6"/>
        <v>6.0064890474676265</v>
      </c>
      <c r="V38" s="12">
        <f t="shared" si="5"/>
        <v>0.6990698798869901</v>
      </c>
      <c r="W38" s="12" t="s">
        <v>151</v>
      </c>
      <c r="X38" s="12">
        <v>10</v>
      </c>
      <c r="Y38" s="12">
        <v>0.16525015677615179</v>
      </c>
      <c r="Z38" s="12">
        <f t="shared" si="3"/>
        <v>4.574025753715997</v>
      </c>
      <c r="AA38" s="12" t="s">
        <v>151</v>
      </c>
      <c r="AB38" s="12">
        <v>15</v>
      </c>
      <c r="AC38" s="12">
        <v>0.15825929208139089</v>
      </c>
      <c r="AD38" s="12">
        <f t="shared" si="4"/>
        <v>3.4828479284628076</v>
      </c>
      <c r="AE38" s="12" t="s">
        <v>151</v>
      </c>
      <c r="AF38" s="12">
        <v>20</v>
      </c>
      <c r="AG38" s="12">
        <v>0.1546850769998917</v>
      </c>
      <c r="AH38" s="12">
        <v>4.935615667298543</v>
      </c>
      <c r="AI38" s="12" t="s">
        <v>151</v>
      </c>
      <c r="AJ38" s="12">
        <v>25</v>
      </c>
      <c r="AK38" s="12">
        <v>0.15251465253290489</v>
      </c>
      <c r="AL38" s="12">
        <v>3.7583401872686899</v>
      </c>
      <c r="AY38" s="11" t="s">
        <v>152</v>
      </c>
      <c r="AZ38" s="11">
        <v>10</v>
      </c>
      <c r="BA38" s="11">
        <v>925.29600000000005</v>
      </c>
      <c r="BB38" s="11">
        <v>92.53</v>
      </c>
      <c r="BC38" s="11">
        <v>1000000</v>
      </c>
      <c r="BE38" s="11">
        <v>4.6820000000000004</v>
      </c>
      <c r="BF38" s="11">
        <v>1.518</v>
      </c>
      <c r="BG38" s="11">
        <v>0</v>
      </c>
      <c r="BQ38" s="11">
        <v>0</v>
      </c>
      <c r="BR38" s="161">
        <v>0</v>
      </c>
    </row>
    <row r="39" spans="9:70" x14ac:dyDescent="0.3">
      <c r="I39" s="12"/>
      <c r="J39" s="12"/>
      <c r="K39" s="12">
        <f t="shared" si="0"/>
        <v>0</v>
      </c>
      <c r="L39" s="12" t="s">
        <v>151</v>
      </c>
      <c r="M39" s="12">
        <v>0</v>
      </c>
      <c r="N39" s="12">
        <v>0.65445328133084502</v>
      </c>
      <c r="O39" s="12">
        <f t="shared" si="1"/>
        <v>7.3153020317398401</v>
      </c>
      <c r="P39" s="12"/>
      <c r="Q39" s="12" t="s">
        <v>151</v>
      </c>
      <c r="R39" s="12">
        <v>5</v>
      </c>
      <c r="S39" s="12"/>
      <c r="T39" s="12">
        <v>0.19101115973650851</v>
      </c>
      <c r="U39" s="12">
        <f t="shared" si="6"/>
        <v>6.0447500343057783</v>
      </c>
      <c r="V39" s="12">
        <f t="shared" si="5"/>
        <v>0.70661694208681436</v>
      </c>
      <c r="W39" s="12" t="s">
        <v>151</v>
      </c>
      <c r="X39" s="12">
        <v>10</v>
      </c>
      <c r="Y39" s="12">
        <v>0.17058080699473729</v>
      </c>
      <c r="Z39" s="12">
        <f t="shared" si="3"/>
        <v>4.6031620324600784</v>
      </c>
      <c r="AA39" s="12" t="s">
        <v>151</v>
      </c>
      <c r="AB39" s="12">
        <v>15</v>
      </c>
      <c r="AC39" s="12">
        <v>0.16336443053562941</v>
      </c>
      <c r="AD39" s="12">
        <f t="shared" si="4"/>
        <v>3.5050334677515846</v>
      </c>
      <c r="AE39" s="12" t="s">
        <v>151</v>
      </c>
      <c r="AF39" s="12">
        <v>20</v>
      </c>
      <c r="AG39" s="12">
        <v>0.1596749181934366</v>
      </c>
      <c r="AH39" s="12">
        <v>4.9853764716405378</v>
      </c>
      <c r="AI39" s="12" t="s">
        <v>151</v>
      </c>
      <c r="AJ39" s="12">
        <v>25</v>
      </c>
      <c r="AK39" s="12">
        <v>0.1574344800339664</v>
      </c>
      <c r="AL39" s="12">
        <v>3.7962317175895062</v>
      </c>
      <c r="AY39" s="11" t="s">
        <v>152</v>
      </c>
      <c r="AZ39" s="11">
        <v>15</v>
      </c>
      <c r="BA39" s="11">
        <v>730.94299999999998</v>
      </c>
      <c r="BB39" s="11">
        <v>73.093999999999994</v>
      </c>
      <c r="BC39" s="11">
        <v>1000000</v>
      </c>
      <c r="BE39" s="11">
        <v>3.5670000000000002</v>
      </c>
      <c r="BF39" s="11">
        <v>0</v>
      </c>
      <c r="BG39" s="11">
        <v>0</v>
      </c>
      <c r="BQ39" s="11">
        <v>0.5</v>
      </c>
      <c r="BR39" s="161">
        <v>0.745</v>
      </c>
    </row>
    <row r="40" spans="9:70" x14ac:dyDescent="0.3">
      <c r="I40" s="12"/>
      <c r="J40" s="12"/>
      <c r="K40" s="12">
        <f t="shared" si="0"/>
        <v>0</v>
      </c>
      <c r="L40" s="12" t="s">
        <v>151</v>
      </c>
      <c r="M40" s="12">
        <v>0</v>
      </c>
      <c r="N40" s="12">
        <v>0.67490494637243392</v>
      </c>
      <c r="O40" s="12">
        <f t="shared" si="1"/>
        <v>7.3604616482653888</v>
      </c>
      <c r="P40" s="12"/>
      <c r="Q40" s="12" t="s">
        <v>151</v>
      </c>
      <c r="R40" s="12">
        <v>5</v>
      </c>
      <c r="S40" s="12"/>
      <c r="T40" s="12">
        <v>0.1969802584782743</v>
      </c>
      <c r="U40" s="12">
        <f t="shared" si="6"/>
        <v>6.0820661413315218</v>
      </c>
      <c r="V40" s="12">
        <f t="shared" si="5"/>
        <v>0.71375107679911953</v>
      </c>
      <c r="W40" s="12" t="s">
        <v>151</v>
      </c>
      <c r="X40" s="12">
        <v>10</v>
      </c>
      <c r="Y40" s="12">
        <v>0.17591145721332291</v>
      </c>
      <c r="Z40" s="12">
        <f t="shared" si="3"/>
        <v>4.6315787719588624</v>
      </c>
      <c r="AA40" s="12" t="s">
        <v>151</v>
      </c>
      <c r="AB40" s="12">
        <v>15</v>
      </c>
      <c r="AC40" s="12">
        <v>0.16846956898986781</v>
      </c>
      <c r="AD40" s="12">
        <f t="shared" si="4"/>
        <v>3.5266711208007822</v>
      </c>
      <c r="AE40" s="12" t="s">
        <v>151</v>
      </c>
      <c r="AF40" s="12">
        <v>20</v>
      </c>
      <c r="AG40" s="12">
        <v>0.1646647593869815</v>
      </c>
      <c r="AH40" s="12">
        <v>5.0340186269284954</v>
      </c>
      <c r="AI40" s="12" t="s">
        <v>151</v>
      </c>
      <c r="AJ40" s="12">
        <v>25</v>
      </c>
      <c r="AK40" s="12">
        <v>0.16235430753502789</v>
      </c>
      <c r="AL40" s="12">
        <v>3.833271426379099</v>
      </c>
      <c r="AY40" s="11" t="s">
        <v>152</v>
      </c>
      <c r="AZ40" s="11">
        <v>15</v>
      </c>
      <c r="BA40" s="11">
        <v>730.94299999999998</v>
      </c>
      <c r="BB40" s="11">
        <v>73.093999999999994</v>
      </c>
      <c r="BC40" s="11">
        <v>1000000</v>
      </c>
      <c r="BE40" s="11">
        <v>3.5670000000000002</v>
      </c>
      <c r="BF40" s="11">
        <v>4.8800000000000003E-2</v>
      </c>
      <c r="BG40" s="11">
        <v>1.7835000000000001</v>
      </c>
      <c r="BQ40" s="11">
        <v>1</v>
      </c>
      <c r="BR40" s="161">
        <v>1.49</v>
      </c>
    </row>
    <row r="41" spans="9:70" x14ac:dyDescent="0.3">
      <c r="I41" s="12"/>
      <c r="J41" s="12"/>
      <c r="K41" s="12">
        <f t="shared" si="0"/>
        <v>0</v>
      </c>
      <c r="L41" s="12" t="s">
        <v>151</v>
      </c>
      <c r="M41" s="12">
        <v>0</v>
      </c>
      <c r="N41" s="12">
        <v>0.69535661141402283</v>
      </c>
      <c r="O41" s="12">
        <f t="shared" si="1"/>
        <v>7.4045394206065884</v>
      </c>
      <c r="P41" s="12"/>
      <c r="Q41" s="12" t="s">
        <v>151</v>
      </c>
      <c r="R41" s="12">
        <v>5</v>
      </c>
      <c r="S41" s="12"/>
      <c r="T41" s="12">
        <v>0.20294935722004021</v>
      </c>
      <c r="U41" s="12">
        <f t="shared" si="6"/>
        <v>6.1184883033578545</v>
      </c>
      <c r="V41" s="12">
        <f t="shared" si="5"/>
        <v>0.72050639209111633</v>
      </c>
      <c r="W41" s="12" t="s">
        <v>151</v>
      </c>
      <c r="X41" s="12">
        <v>10</v>
      </c>
      <c r="Y41" s="12">
        <v>0.18124210743190841</v>
      </c>
      <c r="Z41" s="12">
        <f t="shared" si="3"/>
        <v>4.6593147597876747</v>
      </c>
      <c r="AA41" s="12" t="s">
        <v>151</v>
      </c>
      <c r="AB41" s="12">
        <v>15</v>
      </c>
      <c r="AC41" s="12">
        <v>0.17357470744410619</v>
      </c>
      <c r="AD41" s="12">
        <f t="shared" si="4"/>
        <v>3.5477904220366732</v>
      </c>
      <c r="AE41" s="12" t="s">
        <v>151</v>
      </c>
      <c r="AF41" s="12">
        <v>20</v>
      </c>
      <c r="AG41" s="12">
        <v>0.16965460058052639</v>
      </c>
      <c r="AH41" s="12">
        <v>5.0816143472600874</v>
      </c>
      <c r="AI41" s="12" t="s">
        <v>151</v>
      </c>
      <c r="AJ41" s="12">
        <v>25</v>
      </c>
      <c r="AK41" s="12">
        <v>0.16727413503608929</v>
      </c>
      <c r="AL41" s="12">
        <v>3.8695143027540611</v>
      </c>
      <c r="AY41" s="11" t="s">
        <v>152</v>
      </c>
      <c r="AZ41" s="11">
        <v>15</v>
      </c>
      <c r="BA41" s="11">
        <v>730.94299999999998</v>
      </c>
      <c r="BB41" s="11">
        <v>73.093999999999994</v>
      </c>
      <c r="BC41" s="11">
        <v>1000000</v>
      </c>
      <c r="BE41" s="11">
        <v>3.5670000000000002</v>
      </c>
      <c r="BF41" s="11">
        <v>0.24399999999999999</v>
      </c>
      <c r="BG41" s="11">
        <v>3.5670000000000002</v>
      </c>
    </row>
    <row r="42" spans="9:70" x14ac:dyDescent="0.3">
      <c r="I42" s="12"/>
      <c r="J42" s="12"/>
      <c r="K42" s="12">
        <f t="shared" si="0"/>
        <v>0</v>
      </c>
      <c r="L42" s="12" t="s">
        <v>151</v>
      </c>
      <c r="M42" s="12">
        <v>0</v>
      </c>
      <c r="N42" s="12">
        <v>0.71580827645561174</v>
      </c>
      <c r="O42" s="12">
        <f t="shared" si="1"/>
        <v>7.4475919706547797</v>
      </c>
      <c r="P42" s="12"/>
      <c r="Q42" s="12" t="s">
        <v>151</v>
      </c>
      <c r="R42" s="12">
        <v>5</v>
      </c>
      <c r="S42" s="12"/>
      <c r="T42" s="12">
        <v>0.20891845596180611</v>
      </c>
      <c r="U42" s="12">
        <f t="shared" si="6"/>
        <v>6.1540633079511862</v>
      </c>
      <c r="V42" s="12">
        <f t="shared" si="5"/>
        <v>0.72691328199936467</v>
      </c>
      <c r="W42" s="12" t="s">
        <v>151</v>
      </c>
      <c r="X42" s="12">
        <v>10</v>
      </c>
      <c r="Y42" s="12">
        <v>0.18657275765049389</v>
      </c>
      <c r="Z42" s="12">
        <f t="shared" si="3"/>
        <v>4.6864056253353388</v>
      </c>
      <c r="AA42" s="12" t="s">
        <v>151</v>
      </c>
      <c r="AB42" s="12">
        <v>15</v>
      </c>
      <c r="AC42" s="12">
        <v>0.1786798458983446</v>
      </c>
      <c r="AD42" s="12">
        <f t="shared" si="4"/>
        <v>3.5684185011147793</v>
      </c>
      <c r="AE42" s="12" t="s">
        <v>151</v>
      </c>
      <c r="AF42" s="12">
        <v>20</v>
      </c>
      <c r="AG42" s="12">
        <v>0.17464444177407129</v>
      </c>
      <c r="AH42" s="12">
        <v>5.1282283961243236</v>
      </c>
      <c r="AI42" s="12" t="s">
        <v>151</v>
      </c>
      <c r="AJ42" s="12">
        <v>25</v>
      </c>
      <c r="AK42" s="12">
        <v>0.17219396253715069</v>
      </c>
      <c r="AL42" s="12">
        <v>3.905009662390452</v>
      </c>
      <c r="AY42" s="11" t="s">
        <v>152</v>
      </c>
      <c r="AZ42" s="11">
        <v>15</v>
      </c>
      <c r="BA42" s="11">
        <v>730.94299999999998</v>
      </c>
      <c r="BB42" s="11">
        <v>73.093999999999994</v>
      </c>
      <c r="BC42" s="11">
        <v>1000000</v>
      </c>
      <c r="BE42" s="11">
        <v>3.5670000000000002</v>
      </c>
      <c r="BF42" s="11">
        <v>1.464</v>
      </c>
      <c r="BG42" s="11">
        <v>0</v>
      </c>
    </row>
    <row r="43" spans="9:70" x14ac:dyDescent="0.3">
      <c r="I43" s="12"/>
      <c r="J43" s="12"/>
      <c r="K43" s="12">
        <f t="shared" si="0"/>
        <v>0</v>
      </c>
      <c r="L43" s="12" t="s">
        <v>151</v>
      </c>
      <c r="M43" s="12">
        <v>0</v>
      </c>
      <c r="N43" s="12">
        <v>0.73625994149720064</v>
      </c>
      <c r="O43" s="12">
        <f t="shared" si="1"/>
        <v>7.4896714403178164</v>
      </c>
      <c r="P43" s="12"/>
      <c r="Q43" s="12" t="s">
        <v>151</v>
      </c>
      <c r="R43" s="12">
        <v>5</v>
      </c>
      <c r="S43" s="12"/>
      <c r="T43" s="12">
        <v>0.21488755470357199</v>
      </c>
      <c r="U43" s="12">
        <f t="shared" si="6"/>
        <v>6.1888342407965542</v>
      </c>
      <c r="V43" s="12">
        <f t="shared" si="5"/>
        <v>0.73299892315324755</v>
      </c>
      <c r="W43" s="12" t="s">
        <v>151</v>
      </c>
      <c r="X43" s="12">
        <v>10</v>
      </c>
      <c r="Y43" s="12">
        <v>0.1919034078690795</v>
      </c>
      <c r="Z43" s="12">
        <f t="shared" si="3"/>
        <v>4.7128841789560267</v>
      </c>
      <c r="AA43" s="12" t="s">
        <v>151</v>
      </c>
      <c r="AB43" s="12">
        <v>15</v>
      </c>
      <c r="AC43" s="12">
        <v>0.183784984352583</v>
      </c>
      <c r="AD43" s="12">
        <f t="shared" si="4"/>
        <v>3.5885803411637953</v>
      </c>
      <c r="AE43" s="12" t="s">
        <v>151</v>
      </c>
      <c r="AF43" s="12">
        <v>20</v>
      </c>
      <c r="AG43" s="12">
        <v>0.17963428296761619</v>
      </c>
      <c r="AH43" s="12">
        <v>5.1739191201421546</v>
      </c>
      <c r="AI43" s="12" t="s">
        <v>151</v>
      </c>
      <c r="AJ43" s="12">
        <v>25</v>
      </c>
      <c r="AK43" s="12">
        <v>0.1771137900382122</v>
      </c>
      <c r="AL43" s="12">
        <v>3.9398019346898079</v>
      </c>
      <c r="AY43" s="11" t="s">
        <v>152</v>
      </c>
      <c r="AZ43" s="11">
        <v>20</v>
      </c>
      <c r="BA43" s="11">
        <v>569.74800000000005</v>
      </c>
      <c r="BB43" s="11">
        <v>56.975000000000001</v>
      </c>
      <c r="BC43" s="11">
        <v>1000000</v>
      </c>
      <c r="BE43" s="11">
        <v>2.7120000000000002</v>
      </c>
      <c r="BF43" s="11">
        <v>0</v>
      </c>
      <c r="BG43" s="11">
        <v>0</v>
      </c>
    </row>
    <row r="44" spans="9:70" x14ac:dyDescent="0.3">
      <c r="I44" s="12"/>
      <c r="J44" s="12"/>
      <c r="K44" s="12">
        <f t="shared" si="0"/>
        <v>0</v>
      </c>
      <c r="L44" s="12" t="s">
        <v>151</v>
      </c>
      <c r="M44" s="12">
        <v>0</v>
      </c>
      <c r="N44" s="12">
        <v>0.75671160653878955</v>
      </c>
      <c r="O44" s="12">
        <f t="shared" si="1"/>
        <v>7.5308259593897464</v>
      </c>
      <c r="P44" s="12"/>
      <c r="Q44" s="12" t="s">
        <v>151</v>
      </c>
      <c r="R44" s="12">
        <v>5</v>
      </c>
      <c r="S44" s="12"/>
      <c r="T44" s="12">
        <v>0.22085665344533789</v>
      </c>
      <c r="U44" s="12">
        <f t="shared" si="6"/>
        <v>6.2228408723057553</v>
      </c>
      <c r="V44" s="12">
        <f t="shared" si="5"/>
        <v>0.73878769333131555</v>
      </c>
      <c r="W44" s="12" t="s">
        <v>151</v>
      </c>
      <c r="X44" s="12">
        <v>10</v>
      </c>
      <c r="Y44" s="12">
        <v>0.197234058087665</v>
      </c>
      <c r="Z44" s="12">
        <f t="shared" si="3"/>
        <v>4.7387807063767822</v>
      </c>
      <c r="AA44" s="12" t="s">
        <v>151</v>
      </c>
      <c r="AB44" s="12">
        <v>15</v>
      </c>
      <c r="AC44" s="12">
        <v>0.18889012280682141</v>
      </c>
      <c r="AD44" s="12">
        <f t="shared" si="4"/>
        <v>3.6082990029593667</v>
      </c>
      <c r="AE44" s="12" t="s">
        <v>151</v>
      </c>
      <c r="AF44" s="12">
        <v>20</v>
      </c>
      <c r="AG44" s="12">
        <v>0.18462412416116111</v>
      </c>
      <c r="AH44" s="12">
        <v>5.2187393053999962</v>
      </c>
      <c r="AI44" s="12" t="s">
        <v>151</v>
      </c>
      <c r="AJ44" s="12">
        <v>25</v>
      </c>
      <c r="AK44" s="12">
        <v>0.18203361753927361</v>
      </c>
      <c r="AL44" s="12">
        <v>3.9739313148543629</v>
      </c>
      <c r="AY44" s="11" t="s">
        <v>152</v>
      </c>
      <c r="AZ44" s="11">
        <v>20</v>
      </c>
      <c r="BA44" s="11">
        <v>569.74800000000005</v>
      </c>
      <c r="BB44" s="11">
        <v>56.975000000000001</v>
      </c>
      <c r="BC44" s="11">
        <v>1000000</v>
      </c>
      <c r="BE44" s="11">
        <v>2.7120000000000002</v>
      </c>
      <c r="BF44" s="11">
        <v>4.7600000000000003E-2</v>
      </c>
      <c r="BG44" s="11">
        <v>1.3560000000000001</v>
      </c>
    </row>
    <row r="45" spans="9:70" x14ac:dyDescent="0.3">
      <c r="I45" s="12"/>
      <c r="J45" s="12"/>
      <c r="K45" s="12">
        <f t="shared" si="0"/>
        <v>0</v>
      </c>
      <c r="L45" s="12" t="s">
        <v>151</v>
      </c>
      <c r="M45" s="12">
        <v>0</v>
      </c>
      <c r="N45" s="12">
        <v>0.77716327158037846</v>
      </c>
      <c r="O45" s="12">
        <f t="shared" si="1"/>
        <v>7.571100053346373</v>
      </c>
      <c r="P45" s="12"/>
      <c r="Q45" s="12" t="s">
        <v>151</v>
      </c>
      <c r="R45" s="12">
        <v>5</v>
      </c>
      <c r="S45" s="12"/>
      <c r="T45" s="12">
        <v>0.2268257521871038</v>
      </c>
      <c r="U45" s="12">
        <f t="shared" si="6"/>
        <v>6.2561199945852843</v>
      </c>
      <c r="V45" s="12">
        <f t="shared" si="5"/>
        <v>0.74430152595866972</v>
      </c>
      <c r="W45" s="12" t="s">
        <v>151</v>
      </c>
      <c r="X45" s="12">
        <v>10</v>
      </c>
      <c r="Y45" s="12">
        <v>0.20256470830625059</v>
      </c>
      <c r="Z45" s="12">
        <f t="shared" si="3"/>
        <v>4.7641232253033436</v>
      </c>
      <c r="AA45" s="12" t="s">
        <v>151</v>
      </c>
      <c r="AB45" s="12">
        <v>15</v>
      </c>
      <c r="AC45" s="12">
        <v>0.19399526126105979</v>
      </c>
      <c r="AD45" s="12">
        <f t="shared" si="4"/>
        <v>3.6275958203141214</v>
      </c>
      <c r="AE45" s="12" t="s">
        <v>151</v>
      </c>
      <c r="AF45" s="12">
        <v>20</v>
      </c>
      <c r="AG45" s="12">
        <v>0.18961396535470601</v>
      </c>
      <c r="AH45" s="12">
        <v>5.2627368922269451</v>
      </c>
      <c r="AI45" s="12" t="s">
        <v>151</v>
      </c>
      <c r="AJ45" s="12">
        <v>25</v>
      </c>
      <c r="AK45" s="12">
        <v>0.18695344504033509</v>
      </c>
      <c r="AL45" s="12">
        <v>4.0074343081709154</v>
      </c>
      <c r="AY45" s="11" t="s">
        <v>152</v>
      </c>
      <c r="AZ45" s="11">
        <v>20</v>
      </c>
      <c r="BA45" s="11">
        <v>569.74800000000005</v>
      </c>
      <c r="BB45" s="11">
        <v>56.975000000000001</v>
      </c>
      <c r="BC45" s="11">
        <v>1000000</v>
      </c>
      <c r="BE45" s="11">
        <v>2.7120000000000002</v>
      </c>
      <c r="BF45" s="11">
        <v>0.23799999999999999</v>
      </c>
      <c r="BG45" s="11">
        <v>2.7120000000000002</v>
      </c>
    </row>
    <row r="46" spans="9:70" x14ac:dyDescent="0.3">
      <c r="I46" s="12"/>
      <c r="J46" s="12"/>
      <c r="K46" s="12">
        <f t="shared" si="0"/>
        <v>0</v>
      </c>
      <c r="L46" s="12" t="s">
        <v>151</v>
      </c>
      <c r="M46" s="12">
        <v>0</v>
      </c>
      <c r="N46" s="12">
        <v>0.79761493662196736</v>
      </c>
      <c r="O46" s="12">
        <f t="shared" si="1"/>
        <v>7.6105350001449361</v>
      </c>
      <c r="P46" s="12"/>
      <c r="Q46" s="12" t="s">
        <v>151</v>
      </c>
      <c r="R46" s="12">
        <v>5</v>
      </c>
      <c r="S46" s="12"/>
      <c r="T46" s="12">
        <v>0.2327948509288697</v>
      </c>
      <c r="U46" s="12">
        <f t="shared" si="6"/>
        <v>6.2887057162655644</v>
      </c>
      <c r="V46" s="12">
        <f t="shared" si="5"/>
        <v>0.74956021174440557</v>
      </c>
      <c r="W46" s="12" t="s">
        <v>151</v>
      </c>
      <c r="X46" s="12">
        <v>10</v>
      </c>
      <c r="Y46" s="12">
        <v>0.20789535852483609</v>
      </c>
      <c r="Z46" s="12">
        <f t="shared" si="3"/>
        <v>4.788937709936735</v>
      </c>
      <c r="AA46" s="12" t="s">
        <v>151</v>
      </c>
      <c r="AB46" s="12">
        <v>15</v>
      </c>
      <c r="AC46" s="12">
        <v>0.1991003997152983</v>
      </c>
      <c r="AD46" s="12">
        <f t="shared" si="4"/>
        <v>3.6464905710336755</v>
      </c>
      <c r="AE46" s="12" t="s">
        <v>151</v>
      </c>
      <c r="AF46" s="12">
        <v>20</v>
      </c>
      <c r="AG46" s="12">
        <v>0.19460380654825091</v>
      </c>
      <c r="AH46" s="12">
        <v>5.3059555760066353</v>
      </c>
      <c r="AI46" s="12" t="s">
        <v>151</v>
      </c>
      <c r="AJ46" s="12">
        <v>25</v>
      </c>
      <c r="AK46" s="12">
        <v>0.19187327254139661</v>
      </c>
      <c r="AL46" s="12">
        <v>4.0403441875130746</v>
      </c>
      <c r="AY46" s="11" t="s">
        <v>152</v>
      </c>
      <c r="AZ46" s="11">
        <v>20</v>
      </c>
      <c r="BA46" s="11">
        <v>569.74800000000005</v>
      </c>
      <c r="BB46" s="11">
        <v>56.975000000000001</v>
      </c>
      <c r="BC46" s="11">
        <v>1000000</v>
      </c>
      <c r="BE46" s="11">
        <v>2.7120000000000002</v>
      </c>
      <c r="BF46" s="11">
        <v>1.4279999999999999</v>
      </c>
      <c r="BG46" s="11">
        <v>0</v>
      </c>
    </row>
    <row r="47" spans="9:70" x14ac:dyDescent="0.3">
      <c r="I47" s="12"/>
      <c r="J47" s="12"/>
      <c r="K47" s="12">
        <f t="shared" si="0"/>
        <v>0</v>
      </c>
      <c r="L47" s="12" t="s">
        <v>151</v>
      </c>
      <c r="M47" s="12">
        <v>0</v>
      </c>
      <c r="N47" s="12">
        <v>0.81806660166355627</v>
      </c>
      <c r="O47" s="12">
        <f t="shared" si="1"/>
        <v>7.6491691435384777</v>
      </c>
      <c r="P47" s="12"/>
      <c r="Q47" s="12" t="s">
        <v>151</v>
      </c>
      <c r="R47" s="12">
        <v>5</v>
      </c>
      <c r="S47" s="12"/>
      <c r="T47" s="12">
        <v>0.23876394967063561</v>
      </c>
      <c r="U47" s="12">
        <f t="shared" si="6"/>
        <v>6.3206297213975766</v>
      </c>
      <c r="V47" s="12">
        <f t="shared" si="5"/>
        <v>0.75458165646863762</v>
      </c>
      <c r="W47" s="12" t="s">
        <v>151</v>
      </c>
      <c r="X47" s="12">
        <v>10</v>
      </c>
      <c r="Y47" s="12">
        <v>0.2132260087434216</v>
      </c>
      <c r="Z47" s="12">
        <f t="shared" si="3"/>
        <v>4.8132482881266929</v>
      </c>
      <c r="AA47" s="12" t="s">
        <v>151</v>
      </c>
      <c r="AB47" s="12">
        <v>15</v>
      </c>
      <c r="AC47" s="12">
        <v>0.20420553816953671</v>
      </c>
      <c r="AD47" s="12">
        <f t="shared" si="4"/>
        <v>3.6650016270372054</v>
      </c>
      <c r="AE47" s="12" t="s">
        <v>151</v>
      </c>
      <c r="AF47" s="12">
        <v>20</v>
      </c>
      <c r="AG47" s="12">
        <v>0.1995936477417958</v>
      </c>
      <c r="AH47" s="12">
        <v>5.3484353154756743</v>
      </c>
      <c r="AI47" s="12" t="s">
        <v>151</v>
      </c>
      <c r="AJ47" s="12">
        <v>25</v>
      </c>
      <c r="AK47" s="12">
        <v>0.19679310004245801</v>
      </c>
      <c r="AL47" s="12">
        <v>4.0726913803970319</v>
      </c>
      <c r="AY47" s="11" t="s">
        <v>152</v>
      </c>
      <c r="AZ47" s="11">
        <v>25</v>
      </c>
      <c r="BA47" s="11">
        <v>436.65300000000002</v>
      </c>
      <c r="BB47" s="11">
        <v>43.664999999999999</v>
      </c>
      <c r="BC47" s="11">
        <v>1000000</v>
      </c>
      <c r="BE47" s="11">
        <v>2.0609999999999999</v>
      </c>
      <c r="BF47" s="11">
        <v>0</v>
      </c>
      <c r="BG47" s="11">
        <v>0</v>
      </c>
    </row>
    <row r="48" spans="9:70" x14ac:dyDescent="0.3">
      <c r="I48" s="12"/>
      <c r="J48" s="12"/>
      <c r="K48" s="12">
        <f t="shared" si="0"/>
        <v>0</v>
      </c>
      <c r="L48" s="12" t="s">
        <v>151</v>
      </c>
      <c r="M48" s="12">
        <v>0</v>
      </c>
      <c r="N48" s="12">
        <v>0.83851826670514518</v>
      </c>
      <c r="O48" s="12">
        <f t="shared" si="1"/>
        <v>7.6870381691506413</v>
      </c>
      <c r="P48" s="12"/>
      <c r="Q48" s="12" t="s">
        <v>151</v>
      </c>
      <c r="R48" s="12">
        <v>5</v>
      </c>
      <c r="S48" s="12"/>
      <c r="T48" s="12">
        <v>0.24473304841240151</v>
      </c>
      <c r="U48" s="12">
        <f t="shared" si="6"/>
        <v>6.3519214975778437</v>
      </c>
      <c r="V48" s="12">
        <f t="shared" si="5"/>
        <v>0.75938210221025693</v>
      </c>
      <c r="W48" s="12" t="s">
        <v>151</v>
      </c>
      <c r="X48" s="12">
        <v>10</v>
      </c>
      <c r="Y48" s="12">
        <v>0.21855665896200721</v>
      </c>
      <c r="Z48" s="12">
        <f t="shared" si="3"/>
        <v>4.837077415092037</v>
      </c>
      <c r="AA48" s="12" t="s">
        <v>151</v>
      </c>
      <c r="AB48" s="12">
        <v>15</v>
      </c>
      <c r="AC48" s="12">
        <v>0.20931067662377509</v>
      </c>
      <c r="AD48" s="12">
        <f t="shared" si="4"/>
        <v>3.6831460866351651</v>
      </c>
      <c r="AE48" s="12" t="s">
        <v>151</v>
      </c>
      <c r="AF48" s="12">
        <v>20</v>
      </c>
      <c r="AG48" s="12">
        <v>0.2045834889353407</v>
      </c>
      <c r="AH48" s="12">
        <v>5.3902127653458329</v>
      </c>
      <c r="AI48" s="12" t="s">
        <v>151</v>
      </c>
      <c r="AJ48" s="12">
        <v>25</v>
      </c>
      <c r="AK48" s="12">
        <v>0.20171292754351941</v>
      </c>
      <c r="AL48" s="12">
        <v>4.1045037984118578</v>
      </c>
      <c r="AY48" s="11" t="s">
        <v>152</v>
      </c>
      <c r="AZ48" s="11">
        <v>25</v>
      </c>
      <c r="BA48" s="11">
        <v>436.65300000000002</v>
      </c>
      <c r="BB48" s="11">
        <v>43.664999999999999</v>
      </c>
      <c r="BC48" s="11">
        <v>1000000</v>
      </c>
      <c r="BE48" s="11">
        <v>2.0609999999999999</v>
      </c>
      <c r="BF48" s="11">
        <v>4.7199999999999999E-2</v>
      </c>
      <c r="BG48" s="11">
        <v>1.0305</v>
      </c>
    </row>
    <row r="49" spans="9:59" x14ac:dyDescent="0.3">
      <c r="I49" s="12"/>
      <c r="J49" s="12"/>
      <c r="K49" s="12">
        <f t="shared" si="0"/>
        <v>0</v>
      </c>
      <c r="L49" s="12" t="s">
        <v>151</v>
      </c>
      <c r="M49" s="12">
        <v>0</v>
      </c>
      <c r="N49" s="12">
        <v>0.85896993174673408</v>
      </c>
      <c r="O49" s="12">
        <f t="shared" si="1"/>
        <v>7.7241753485302835</v>
      </c>
      <c r="P49" s="12"/>
      <c r="Q49" s="12" t="s">
        <v>151</v>
      </c>
      <c r="R49" s="12">
        <v>5</v>
      </c>
      <c r="S49" s="12"/>
      <c r="T49" s="12">
        <v>0.25070214715416728</v>
      </c>
      <c r="U49" s="12">
        <f t="shared" si="6"/>
        <v>6.3826085376146189</v>
      </c>
      <c r="V49" s="12">
        <f t="shared" si="5"/>
        <v>0.76397631794914955</v>
      </c>
      <c r="W49" s="12" t="s">
        <v>151</v>
      </c>
      <c r="X49" s="12">
        <v>10</v>
      </c>
      <c r="Y49" s="12">
        <v>0.22388730918059269</v>
      </c>
      <c r="Z49" s="12">
        <f t="shared" si="3"/>
        <v>4.8604460269923129</v>
      </c>
      <c r="AA49" s="12" t="s">
        <v>151</v>
      </c>
      <c r="AB49" s="12">
        <v>15</v>
      </c>
      <c r="AC49" s="12">
        <v>0.21441581507801349</v>
      </c>
      <c r="AD49" s="12">
        <f t="shared" si="4"/>
        <v>3.7009398914649267</v>
      </c>
      <c r="AE49" s="12" t="s">
        <v>151</v>
      </c>
      <c r="AF49" s="12">
        <v>20</v>
      </c>
      <c r="AG49" s="12">
        <v>0.2095733301288856</v>
      </c>
      <c r="AH49" s="12">
        <v>5.4313216465812024</v>
      </c>
      <c r="AI49" s="12" t="s">
        <v>151</v>
      </c>
      <c r="AJ49" s="12">
        <v>25</v>
      </c>
      <c r="AK49" s="12">
        <v>0.2066327550445809</v>
      </c>
      <c r="AL49" s="12">
        <v>4.1358071191757091</v>
      </c>
      <c r="AY49" s="11" t="s">
        <v>152</v>
      </c>
      <c r="AZ49" s="11">
        <v>25</v>
      </c>
      <c r="BA49" s="11">
        <v>436.65300000000002</v>
      </c>
      <c r="BB49" s="11">
        <v>43.664999999999999</v>
      </c>
      <c r="BC49" s="11">
        <v>1000000</v>
      </c>
      <c r="BE49" s="11">
        <v>2.0609999999999999</v>
      </c>
      <c r="BF49" s="11">
        <v>0.23599999999999999</v>
      </c>
      <c r="BG49" s="11">
        <v>2.0609999999999999</v>
      </c>
    </row>
    <row r="50" spans="9:59" x14ac:dyDescent="0.3">
      <c r="I50" s="12"/>
      <c r="J50" s="12"/>
      <c r="K50" s="12">
        <f t="shared" si="0"/>
        <v>0</v>
      </c>
      <c r="L50" s="12" t="s">
        <v>151</v>
      </c>
      <c r="M50" s="12">
        <v>0</v>
      </c>
      <c r="N50" s="12">
        <v>0.87942159678832299</v>
      </c>
      <c r="O50" s="12">
        <f t="shared" si="1"/>
        <v>7.7606117555677905</v>
      </c>
      <c r="P50" s="12"/>
      <c r="Q50" s="12" t="s">
        <v>151</v>
      </c>
      <c r="R50" s="12">
        <v>5</v>
      </c>
      <c r="S50" s="12"/>
      <c r="T50" s="12">
        <v>0.25667124589593321</v>
      </c>
      <c r="U50" s="12">
        <f t="shared" si="6"/>
        <v>6.4127165183561292</v>
      </c>
      <c r="V50" s="12">
        <f t="shared" si="5"/>
        <v>0.76837776439764349</v>
      </c>
      <c r="W50" s="12" t="s">
        <v>151</v>
      </c>
      <c r="X50" s="12">
        <v>10</v>
      </c>
      <c r="Y50" s="12">
        <v>0.22921795939917819</v>
      </c>
      <c r="Z50" s="12">
        <f t="shared" si="3"/>
        <v>4.8833736771080005</v>
      </c>
      <c r="AA50" s="12" t="s">
        <v>151</v>
      </c>
      <c r="AB50" s="12">
        <v>15</v>
      </c>
      <c r="AC50" s="12">
        <v>0.2195209535322519</v>
      </c>
      <c r="AD50" s="12">
        <f t="shared" si="4"/>
        <v>3.7183979301838979</v>
      </c>
      <c r="AE50" s="12" t="s">
        <v>151</v>
      </c>
      <c r="AF50" s="12">
        <v>20</v>
      </c>
      <c r="AG50" s="12">
        <v>0.2145631713224305</v>
      </c>
      <c r="AH50" s="12">
        <v>5.4717930649719211</v>
      </c>
      <c r="AI50" s="12" t="s">
        <v>151</v>
      </c>
      <c r="AJ50" s="12">
        <v>25</v>
      </c>
      <c r="AK50" s="12">
        <v>0.21155258254564241</v>
      </c>
      <c r="AL50" s="12">
        <v>4.166625028921275</v>
      </c>
      <c r="AY50" s="11" t="s">
        <v>152</v>
      </c>
      <c r="AZ50" s="11">
        <v>25</v>
      </c>
      <c r="BA50" s="11">
        <v>436.65300000000002</v>
      </c>
      <c r="BB50" s="11">
        <v>43.664999999999999</v>
      </c>
      <c r="BC50" s="11">
        <v>1000000</v>
      </c>
      <c r="BE50" s="11">
        <v>2.0609999999999999</v>
      </c>
      <c r="BF50" s="11">
        <v>1.4159999999999999</v>
      </c>
      <c r="BG50" s="11">
        <v>0</v>
      </c>
    </row>
    <row r="51" spans="9:59" x14ac:dyDescent="0.3">
      <c r="I51" s="12"/>
      <c r="J51" s="12"/>
      <c r="K51" s="12">
        <f t="shared" si="0"/>
        <v>0</v>
      </c>
      <c r="L51" s="12" t="s">
        <v>151</v>
      </c>
      <c r="M51" s="12">
        <v>0</v>
      </c>
      <c r="N51" s="12">
        <v>0.8998732618299119</v>
      </c>
      <c r="O51" s="12">
        <f t="shared" si="1"/>
        <v>7.7963764589681368</v>
      </c>
      <c r="P51" s="12"/>
      <c r="Q51" s="12" t="s">
        <v>151</v>
      </c>
      <c r="R51" s="12">
        <v>5</v>
      </c>
      <c r="S51" s="12"/>
      <c r="T51" s="12">
        <v>0.26264034463769909</v>
      </c>
      <c r="U51" s="12">
        <f t="shared" ref="U51:U57" si="7">6.6093 * (T51/0.2985)^0.2</f>
        <v>6.4422694597341028</v>
      </c>
      <c r="V51" s="12">
        <f t="shared" si="5"/>
        <v>0.77259873705330773</v>
      </c>
      <c r="W51" s="12" t="s">
        <v>151</v>
      </c>
      <c r="X51" s="12">
        <v>10</v>
      </c>
      <c r="Y51" s="12">
        <v>0.2345486096177638</v>
      </c>
      <c r="Z51" s="12">
        <f t="shared" si="3"/>
        <v>4.9058786569544059</v>
      </c>
      <c r="AA51" s="12" t="s">
        <v>151</v>
      </c>
      <c r="AB51" s="12">
        <v>15</v>
      </c>
      <c r="AC51" s="12">
        <v>0.22462609198649039</v>
      </c>
      <c r="AD51" s="12">
        <f t="shared" si="4"/>
        <v>3.7355341306905241</v>
      </c>
      <c r="AE51" s="12" t="s">
        <v>151</v>
      </c>
      <c r="AF51" s="12">
        <v>20</v>
      </c>
      <c r="AG51" s="12">
        <v>0.21955301251597539</v>
      </c>
      <c r="AH51" s="12">
        <v>5.5116557865638303</v>
      </c>
      <c r="AI51" s="12" t="s">
        <v>151</v>
      </c>
      <c r="AJ51" s="12">
        <v>25</v>
      </c>
      <c r="AK51" s="12">
        <v>0.21647241004670381</v>
      </c>
      <c r="AL51" s="12">
        <v>4.1969794322281224</v>
      </c>
      <c r="AY51" s="11" t="s">
        <v>165</v>
      </c>
      <c r="AZ51" s="11">
        <v>0</v>
      </c>
      <c r="BA51" s="11">
        <v>338.27</v>
      </c>
      <c r="BB51" s="11">
        <v>33.826999999999998</v>
      </c>
      <c r="BC51" s="11">
        <v>1000000</v>
      </c>
      <c r="BE51" s="11">
        <v>6.9210000000000003</v>
      </c>
      <c r="BF51" s="11">
        <v>0</v>
      </c>
      <c r="BG51" s="11">
        <v>0</v>
      </c>
    </row>
    <row r="52" spans="9:59" x14ac:dyDescent="0.3">
      <c r="I52" s="12"/>
      <c r="J52" s="12"/>
      <c r="K52" s="12">
        <f t="shared" si="0"/>
        <v>0</v>
      </c>
      <c r="L52" s="12" t="s">
        <v>151</v>
      </c>
      <c r="M52" s="12">
        <v>0</v>
      </c>
      <c r="N52" s="12">
        <v>0.9203249268715008</v>
      </c>
      <c r="O52" s="12">
        <f t="shared" ref="O52:O57" si="8">7.9983 * (N52/1.0226)^0.2</f>
        <v>7.8314966939095587</v>
      </c>
      <c r="P52" s="12"/>
      <c r="Q52" s="12" t="s">
        <v>151</v>
      </c>
      <c r="R52" s="12">
        <v>5</v>
      </c>
      <c r="S52" s="12"/>
      <c r="T52" s="12">
        <v>0.26860944337946502</v>
      </c>
      <c r="U52" s="12">
        <f t="shared" si="7"/>
        <v>6.4712898666080614</v>
      </c>
      <c r="V52" s="12">
        <f t="shared" si="5"/>
        <v>0.77665049077165893</v>
      </c>
      <c r="W52" s="12" t="s">
        <v>151</v>
      </c>
      <c r="X52" s="12">
        <v>10</v>
      </c>
      <c r="Y52" s="12">
        <v>0.23987925983634931</v>
      </c>
      <c r="Z52" s="12">
        <f t="shared" ref="Z52:Z57" si="9">5.0328 * (Y52/0.2665)^0.2</f>
        <v>4.9279781042980693</v>
      </c>
      <c r="AA52" s="12" t="s">
        <v>151</v>
      </c>
      <c r="AB52" s="12">
        <v>15</v>
      </c>
      <c r="AC52" s="12">
        <v>0.2297312304407288</v>
      </c>
      <c r="AD52" s="12">
        <f t="shared" ref="AD52:AD57" si="10">3.8324 * (AC52/0.2553)^0.2</f>
        <v>3.7523615423723493</v>
      </c>
      <c r="AE52" s="12" t="s">
        <v>151</v>
      </c>
      <c r="AF52" s="12">
        <v>20</v>
      </c>
      <c r="AG52" s="12">
        <v>0.22454285370952029</v>
      </c>
      <c r="AH52" s="12">
        <v>5.5509364768775029</v>
      </c>
      <c r="AI52" s="12" t="s">
        <v>151</v>
      </c>
      <c r="AJ52" s="12">
        <v>25</v>
      </c>
      <c r="AK52" s="12">
        <v>0.22139223754776521</v>
      </c>
      <c r="AL52" s="12">
        <v>4.226890634181645</v>
      </c>
      <c r="AY52" s="11" t="s">
        <v>165</v>
      </c>
      <c r="AZ52" s="11">
        <v>0</v>
      </c>
      <c r="BA52" s="11">
        <v>338.27</v>
      </c>
      <c r="BB52" s="11">
        <v>33.826999999999998</v>
      </c>
      <c r="BC52" s="11">
        <v>1000000</v>
      </c>
      <c r="BE52" s="11">
        <v>6.9210000000000003</v>
      </c>
      <c r="BF52" s="11">
        <v>0.2046</v>
      </c>
      <c r="BG52" s="11">
        <v>3.4605000000000001</v>
      </c>
    </row>
    <row r="53" spans="9:59" x14ac:dyDescent="0.3">
      <c r="I53" s="12"/>
      <c r="J53" s="12"/>
      <c r="K53" s="12">
        <f t="shared" si="0"/>
        <v>0</v>
      </c>
      <c r="L53" s="12" t="s">
        <v>151</v>
      </c>
      <c r="M53" s="12">
        <v>0</v>
      </c>
      <c r="N53" s="12">
        <v>0.94077659191308971</v>
      </c>
      <c r="O53" s="12">
        <f t="shared" si="8"/>
        <v>7.8659980155478921</v>
      </c>
      <c r="P53" s="12"/>
      <c r="Q53" s="12" t="s">
        <v>151</v>
      </c>
      <c r="R53" s="12">
        <v>5</v>
      </c>
      <c r="S53" s="12"/>
      <c r="T53" s="12">
        <v>0.2745785421212309</v>
      </c>
      <c r="U53" s="12">
        <f t="shared" si="7"/>
        <v>6.4997988556083843</v>
      </c>
      <c r="V53" s="12">
        <f t="shared" si="5"/>
        <v>0.78054334859674712</v>
      </c>
      <c r="W53" s="12" t="s">
        <v>151</v>
      </c>
      <c r="X53" s="12">
        <v>10</v>
      </c>
      <c r="Y53" s="12">
        <v>0.24520991005493489</v>
      </c>
      <c r="Z53" s="12">
        <f t="shared" si="9"/>
        <v>4.9496880997495492</v>
      </c>
      <c r="AA53" s="12" t="s">
        <v>151</v>
      </c>
      <c r="AB53" s="12">
        <v>15</v>
      </c>
      <c r="AC53" s="12">
        <v>0.2348363688949672</v>
      </c>
      <c r="AD53" s="12">
        <f t="shared" si="10"/>
        <v>3.7688924096556597</v>
      </c>
      <c r="AE53" s="12" t="s">
        <v>151</v>
      </c>
      <c r="AF53" s="12">
        <v>20</v>
      </c>
      <c r="AG53" s="12">
        <v>0.22953269490306519</v>
      </c>
      <c r="AH53" s="12">
        <v>5.5896599095705861</v>
      </c>
      <c r="AI53" s="12" t="s">
        <v>151</v>
      </c>
      <c r="AJ53" s="12">
        <v>25</v>
      </c>
      <c r="AK53" s="12">
        <v>0.2263120650488267</v>
      </c>
      <c r="AL53" s="12">
        <v>4.2563774992638814</v>
      </c>
      <c r="AY53" s="11" t="s">
        <v>165</v>
      </c>
      <c r="AZ53" s="11">
        <v>0</v>
      </c>
      <c r="BA53" s="11">
        <v>338.27</v>
      </c>
      <c r="BB53" s="11">
        <v>33.826999999999998</v>
      </c>
      <c r="BC53" s="11">
        <v>1000000</v>
      </c>
      <c r="BE53" s="11">
        <v>6.9210000000000003</v>
      </c>
      <c r="BF53" s="11">
        <v>1.0229999999999999</v>
      </c>
      <c r="BG53" s="11">
        <v>6.9210000000000003</v>
      </c>
    </row>
    <row r="54" spans="9:59" x14ac:dyDescent="0.3">
      <c r="I54" s="12"/>
      <c r="J54" s="12"/>
      <c r="K54" s="12">
        <f t="shared" si="0"/>
        <v>0</v>
      </c>
      <c r="L54" s="12" t="s">
        <v>151</v>
      </c>
      <c r="M54" s="12">
        <v>0</v>
      </c>
      <c r="N54" s="12">
        <v>0.96122825695467862</v>
      </c>
      <c r="O54" s="12">
        <f t="shared" si="8"/>
        <v>7.89990443663664</v>
      </c>
      <c r="P54" s="12"/>
      <c r="Q54" s="12" t="s">
        <v>151</v>
      </c>
      <c r="R54" s="12">
        <v>5</v>
      </c>
      <c r="S54" s="12"/>
      <c r="T54" s="12">
        <v>0.28054764086299683</v>
      </c>
      <c r="U54" s="12">
        <f t="shared" si="7"/>
        <v>6.5278162688539521</v>
      </c>
      <c r="V54" s="12">
        <f t="shared" si="5"/>
        <v>0.78428679713221083</v>
      </c>
      <c r="W54" s="12" t="s">
        <v>151</v>
      </c>
      <c r="X54" s="12">
        <v>10</v>
      </c>
      <c r="Y54" s="12">
        <v>0.2505405602735204</v>
      </c>
      <c r="Z54" s="12">
        <f t="shared" si="9"/>
        <v>4.9710237533609982</v>
      </c>
      <c r="AA54" s="12" t="s">
        <v>151</v>
      </c>
      <c r="AB54" s="12">
        <v>15</v>
      </c>
      <c r="AC54" s="12">
        <v>0.23994150734920561</v>
      </c>
      <c r="AD54" s="12">
        <f t="shared" si="10"/>
        <v>3.7851382379443761</v>
      </c>
      <c r="AE54" s="12" t="s">
        <v>151</v>
      </c>
      <c r="AF54" s="12">
        <v>20</v>
      </c>
      <c r="AG54" s="12">
        <v>0.23452253609661011</v>
      </c>
      <c r="AH54" s="12">
        <v>5.6278491491827349</v>
      </c>
      <c r="AI54" s="12" t="s">
        <v>151</v>
      </c>
      <c r="AJ54" s="12">
        <v>25</v>
      </c>
      <c r="AK54" s="12">
        <v>0.23123189254988821</v>
      </c>
      <c r="AL54" s="12">
        <v>4.2854575905089387</v>
      </c>
      <c r="AY54" s="11" t="s">
        <v>165</v>
      </c>
      <c r="AZ54" s="11">
        <v>0</v>
      </c>
      <c r="BA54" s="11">
        <v>338.27</v>
      </c>
      <c r="BB54" s="11">
        <v>33.826999999999998</v>
      </c>
      <c r="BC54" s="11">
        <v>1000000</v>
      </c>
      <c r="BE54" s="11">
        <v>6.9210000000000003</v>
      </c>
      <c r="BF54" s="11">
        <v>6.1379999999999999</v>
      </c>
      <c r="BG54" s="11">
        <v>0</v>
      </c>
    </row>
    <row r="55" spans="9:59" x14ac:dyDescent="0.3">
      <c r="I55" s="12"/>
      <c r="J55" s="12"/>
      <c r="K55" s="12">
        <f t="shared" si="0"/>
        <v>0</v>
      </c>
      <c r="L55" s="12" t="s">
        <v>151</v>
      </c>
      <c r="M55" s="12">
        <v>0</v>
      </c>
      <c r="N55" s="12">
        <v>0.98167992199626752</v>
      </c>
      <c r="O55" s="12">
        <f t="shared" si="8"/>
        <v>7.9332385512070278</v>
      </c>
      <c r="P55" s="12"/>
      <c r="Q55" s="12" t="s">
        <v>151</v>
      </c>
      <c r="R55" s="12">
        <v>5</v>
      </c>
      <c r="S55" s="12"/>
      <c r="T55" s="12">
        <v>0.2865167396047627</v>
      </c>
      <c r="U55" s="12">
        <f t="shared" si="7"/>
        <v>6.5553607761509358</v>
      </c>
      <c r="V55" s="12">
        <f t="shared" si="5"/>
        <v>0.78788957036366036</v>
      </c>
      <c r="W55" s="12" t="s">
        <v>151</v>
      </c>
      <c r="X55" s="12">
        <v>10</v>
      </c>
      <c r="Y55" s="12">
        <v>0.25587121049210593</v>
      </c>
      <c r="Z55" s="12">
        <f t="shared" si="9"/>
        <v>4.9919992824519799</v>
      </c>
      <c r="AA55" s="12" t="s">
        <v>151</v>
      </c>
      <c r="AB55" s="12">
        <v>15</v>
      </c>
      <c r="AC55" s="12">
        <v>0.24504664580344401</v>
      </c>
      <c r="AD55" s="12">
        <f t="shared" si="10"/>
        <v>3.8011098528797724</v>
      </c>
      <c r="AE55" s="12" t="s">
        <v>151</v>
      </c>
      <c r="AF55" s="12">
        <v>20</v>
      </c>
      <c r="AG55" s="12">
        <v>0.2395123772901549</v>
      </c>
      <c r="AH55" s="12">
        <v>5.6655257117923181</v>
      </c>
      <c r="AI55" s="12" t="s">
        <v>151</v>
      </c>
      <c r="AJ55" s="12">
        <v>25</v>
      </c>
      <c r="AK55" s="12">
        <v>0.23615172005094959</v>
      </c>
      <c r="AL55" s="12">
        <v>4.3141472918387924</v>
      </c>
      <c r="AY55" s="11" t="s">
        <v>165</v>
      </c>
      <c r="AZ55" s="11">
        <v>5</v>
      </c>
      <c r="BA55" s="11">
        <v>935.23500000000001</v>
      </c>
      <c r="BB55" s="11">
        <v>93.522999999999996</v>
      </c>
      <c r="BC55" s="11">
        <v>1000000</v>
      </c>
      <c r="BE55" s="11">
        <v>5.5739999999999998</v>
      </c>
      <c r="BF55" s="11">
        <v>0</v>
      </c>
      <c r="BG55" s="11">
        <v>0</v>
      </c>
    </row>
    <row r="56" spans="9:59" x14ac:dyDescent="0.3">
      <c r="I56" s="12"/>
      <c r="J56" s="12"/>
      <c r="K56" s="12">
        <f t="shared" si="0"/>
        <v>0</v>
      </c>
      <c r="L56" s="12" t="s">
        <v>151</v>
      </c>
      <c r="M56" s="12">
        <v>0</v>
      </c>
      <c r="N56" s="12">
        <v>1.002131587037856</v>
      </c>
      <c r="O56" s="12">
        <f t="shared" si="8"/>
        <v>7.9660216459790636</v>
      </c>
      <c r="P56" s="12"/>
      <c r="Q56" s="12" t="s">
        <v>151</v>
      </c>
      <c r="R56" s="12">
        <v>5</v>
      </c>
      <c r="S56" s="12"/>
      <c r="T56" s="12">
        <v>0.29248583834652858</v>
      </c>
      <c r="U56" s="12">
        <f t="shared" si="7"/>
        <v>6.5824499670535284</v>
      </c>
      <c r="V56" s="12">
        <f t="shared" si="5"/>
        <v>0.79135972353843897</v>
      </c>
      <c r="W56" s="12" t="s">
        <v>151</v>
      </c>
      <c r="X56" s="12">
        <v>10</v>
      </c>
      <c r="Y56" s="12">
        <v>0.26120186071069151</v>
      </c>
      <c r="Z56" s="12">
        <f t="shared" si="9"/>
        <v>5.0126280817150084</v>
      </c>
      <c r="AA56" s="12" t="s">
        <v>151</v>
      </c>
      <c r="AB56" s="12">
        <v>15</v>
      </c>
      <c r="AC56" s="12">
        <v>0.25015178425768247</v>
      </c>
      <c r="AD56" s="12">
        <f t="shared" si="10"/>
        <v>3.8168174537216659</v>
      </c>
      <c r="AE56" s="12" t="s">
        <v>151</v>
      </c>
      <c r="AF56" s="12">
        <v>20</v>
      </c>
      <c r="AG56" s="12">
        <v>0.2445022184836998</v>
      </c>
      <c r="AH56" s="12">
        <v>2.9183491333376002</v>
      </c>
      <c r="AI56" s="12" t="s">
        <v>151</v>
      </c>
      <c r="AJ56" s="12">
        <v>25</v>
      </c>
      <c r="AK56" s="12">
        <v>0.24107154755201099</v>
      </c>
      <c r="AL56" s="12">
        <v>2.22224532209307</v>
      </c>
      <c r="AY56" s="11" t="s">
        <v>165</v>
      </c>
      <c r="AZ56" s="11">
        <v>5</v>
      </c>
      <c r="BA56" s="11">
        <v>935.23500000000001</v>
      </c>
      <c r="BB56" s="11">
        <v>93.522999999999996</v>
      </c>
      <c r="BC56" s="11">
        <v>1000000</v>
      </c>
      <c r="BE56" s="11">
        <v>5.5739999999999998</v>
      </c>
      <c r="BF56" s="11">
        <v>5.96E-2</v>
      </c>
      <c r="BG56" s="11">
        <v>2.7869999999999999</v>
      </c>
    </row>
    <row r="57" spans="9:59" x14ac:dyDescent="0.3">
      <c r="I57" s="12"/>
      <c r="J57" s="12"/>
      <c r="K57" s="12">
        <f t="shared" si="0"/>
        <v>0</v>
      </c>
      <c r="L57" s="12" t="s">
        <v>151</v>
      </c>
      <c r="M57" s="12">
        <v>0</v>
      </c>
      <c r="N57" s="12">
        <v>1.0225832520794449</v>
      </c>
      <c r="O57" s="12">
        <f t="shared" si="8"/>
        <v>7.9982738009445464</v>
      </c>
      <c r="P57" s="12"/>
      <c r="Q57" s="12" t="s">
        <v>151</v>
      </c>
      <c r="R57" s="12">
        <v>5</v>
      </c>
      <c r="S57" s="12"/>
      <c r="T57" s="12">
        <v>0.29845493708829451</v>
      </c>
      <c r="U57" s="12">
        <f t="shared" si="7"/>
        <v>6.6091004339772663</v>
      </c>
      <c r="V57" s="12">
        <f t="shared" si="5"/>
        <v>0.79470469845773983</v>
      </c>
      <c r="W57" s="12" t="s">
        <v>151</v>
      </c>
      <c r="X57" s="12">
        <v>10</v>
      </c>
      <c r="Y57" s="12">
        <v>0.26653251092927699</v>
      </c>
      <c r="Z57" s="12">
        <f t="shared" si="9"/>
        <v>5.0329227865075064</v>
      </c>
      <c r="AA57" s="12" t="s">
        <v>151</v>
      </c>
      <c r="AB57" s="12">
        <v>15</v>
      </c>
      <c r="AC57" s="12">
        <v>0.25525692271192091</v>
      </c>
      <c r="AD57" s="12">
        <f t="shared" si="10"/>
        <v>3.8322706615414721</v>
      </c>
      <c r="AE57" s="12" t="s">
        <v>151</v>
      </c>
      <c r="AF57" s="12">
        <v>20</v>
      </c>
      <c r="AG57" s="12">
        <v>0.24949205967724469</v>
      </c>
      <c r="AH57" s="12">
        <v>2.9183491333376002</v>
      </c>
      <c r="AI57" s="12" t="s">
        <v>151</v>
      </c>
      <c r="AJ57" s="12">
        <v>25</v>
      </c>
      <c r="AK57" s="12">
        <v>0.2459913750530725</v>
      </c>
      <c r="AL57" s="12">
        <v>2.22224532209307</v>
      </c>
      <c r="AY57" s="11" t="s">
        <v>165</v>
      </c>
      <c r="AZ57" s="11">
        <v>5</v>
      </c>
      <c r="BA57" s="11">
        <v>935.23500000000001</v>
      </c>
      <c r="BB57" s="11">
        <v>93.522999999999996</v>
      </c>
      <c r="BC57" s="11">
        <v>1000000</v>
      </c>
      <c r="BE57" s="11">
        <v>5.5739999999999998</v>
      </c>
      <c r="BF57" s="11">
        <v>0.29799999999999999</v>
      </c>
      <c r="BG57" s="11">
        <v>5.5739999999999998</v>
      </c>
    </row>
    <row r="58" spans="9:59" x14ac:dyDescent="0.3">
      <c r="I58" s="12"/>
      <c r="J58" s="12"/>
      <c r="K58" s="12">
        <f t="shared" si="0"/>
        <v>0</v>
      </c>
      <c r="L58" s="12" t="s">
        <v>151</v>
      </c>
      <c r="M58" s="12">
        <v>0</v>
      </c>
      <c r="N58" s="12">
        <f>K8</f>
        <v>4.0903999999999998</v>
      </c>
      <c r="O58" s="12">
        <v>0</v>
      </c>
      <c r="P58" s="12"/>
      <c r="Q58" s="12" t="s">
        <v>151</v>
      </c>
      <c r="R58" s="12">
        <v>5</v>
      </c>
      <c r="S58" s="12"/>
      <c r="T58" s="12">
        <f>K9</f>
        <v>1.194</v>
      </c>
      <c r="U58" s="12">
        <v>0</v>
      </c>
      <c r="V58" s="12">
        <f t="shared" si="5"/>
        <v>1</v>
      </c>
      <c r="W58" s="12" t="s">
        <v>151</v>
      </c>
      <c r="X58" s="12">
        <v>10</v>
      </c>
      <c r="Y58" s="12">
        <f>K10</f>
        <v>1.0660000000000001</v>
      </c>
      <c r="Z58" s="12">
        <v>0</v>
      </c>
      <c r="AA58" s="12" t="s">
        <v>151</v>
      </c>
      <c r="AB58" s="12">
        <v>15</v>
      </c>
      <c r="AC58" s="12">
        <f>K11</f>
        <v>1.0212000000000001</v>
      </c>
      <c r="AD58" s="12">
        <v>0</v>
      </c>
      <c r="AE58" s="12" t="s">
        <v>151</v>
      </c>
      <c r="AF58" s="12">
        <v>20</v>
      </c>
      <c r="AG58" s="12">
        <v>0.29250793203539038</v>
      </c>
      <c r="AH58" s="12">
        <v>2.8177164046018199</v>
      </c>
      <c r="AI58" s="12" t="s">
        <v>151</v>
      </c>
      <c r="AJ58" s="12">
        <v>25</v>
      </c>
      <c r="AK58" s="12">
        <v>0.28840368109670572</v>
      </c>
      <c r="AL58" s="12">
        <v>2.145616173055378</v>
      </c>
      <c r="AY58" s="11" t="s">
        <v>165</v>
      </c>
      <c r="AZ58" s="11">
        <v>5</v>
      </c>
      <c r="BA58" s="11">
        <v>935.23500000000001</v>
      </c>
      <c r="BB58" s="11">
        <v>93.522999999999996</v>
      </c>
      <c r="BC58" s="11">
        <v>1000000</v>
      </c>
      <c r="BE58" s="11">
        <v>5.5739999999999998</v>
      </c>
      <c r="BF58" s="11">
        <v>1.788</v>
      </c>
      <c r="BG58" s="11">
        <v>0</v>
      </c>
    </row>
    <row r="59" spans="9:59" x14ac:dyDescent="0.3">
      <c r="I59" s="12"/>
      <c r="J59" s="12"/>
      <c r="K59" s="12">
        <f t="shared" si="0"/>
        <v>0</v>
      </c>
      <c r="L59" s="12" t="s">
        <v>151</v>
      </c>
      <c r="M59" s="12">
        <v>0</v>
      </c>
      <c r="P59" s="12"/>
      <c r="Q59" s="12" t="s">
        <v>151</v>
      </c>
      <c r="R59" s="12">
        <v>5</v>
      </c>
      <c r="S59" s="12"/>
      <c r="V59" s="12"/>
      <c r="W59" s="12" t="s">
        <v>151</v>
      </c>
      <c r="X59" s="12">
        <v>10</v>
      </c>
      <c r="Y59" s="12"/>
      <c r="Z59" s="12"/>
      <c r="AA59" s="12" t="s">
        <v>151</v>
      </c>
      <c r="AB59" s="12">
        <v>15</v>
      </c>
      <c r="AC59" s="12"/>
      <c r="AD59" s="12"/>
      <c r="AE59" s="12" t="s">
        <v>151</v>
      </c>
      <c r="AF59" s="12">
        <v>20</v>
      </c>
      <c r="AG59" s="12">
        <v>0.33552380439353602</v>
      </c>
      <c r="AH59" s="12">
        <v>2.717083675866041</v>
      </c>
      <c r="AI59" s="12" t="s">
        <v>151</v>
      </c>
      <c r="AJ59" s="12">
        <v>25</v>
      </c>
      <c r="AK59" s="12">
        <v>0.33081598714033889</v>
      </c>
      <c r="AL59" s="12">
        <v>2.068987024017686</v>
      </c>
      <c r="AY59" s="11" t="s">
        <v>165</v>
      </c>
      <c r="AZ59" s="11">
        <v>10</v>
      </c>
      <c r="BA59" s="11">
        <v>777.44399999999996</v>
      </c>
      <c r="BB59" s="11">
        <v>77.744</v>
      </c>
      <c r="BC59" s="11">
        <v>1000000</v>
      </c>
      <c r="BE59" s="11">
        <v>4.1360000000000001</v>
      </c>
      <c r="BF59" s="11">
        <v>0</v>
      </c>
      <c r="BG59" s="11">
        <v>0</v>
      </c>
    </row>
    <row r="60" spans="9:59" x14ac:dyDescent="0.3">
      <c r="I60" s="12"/>
      <c r="J60" s="12"/>
      <c r="K60" s="12">
        <f t="shared" si="0"/>
        <v>0</v>
      </c>
      <c r="L60" s="12" t="s">
        <v>151</v>
      </c>
      <c r="M60" s="12">
        <v>0</v>
      </c>
      <c r="P60" s="12"/>
      <c r="Q60" s="12" t="s">
        <v>151</v>
      </c>
      <c r="R60" s="12">
        <v>5</v>
      </c>
      <c r="S60" s="12"/>
      <c r="V60" s="12"/>
      <c r="W60" s="12" t="s">
        <v>151</v>
      </c>
      <c r="X60" s="12">
        <v>10</v>
      </c>
      <c r="AA60" s="12" t="s">
        <v>151</v>
      </c>
      <c r="AB60" s="12">
        <v>15</v>
      </c>
      <c r="AC60" s="12"/>
      <c r="AD60" s="12"/>
      <c r="AE60" s="12" t="s">
        <v>151</v>
      </c>
      <c r="AF60" s="12">
        <v>20</v>
      </c>
      <c r="AG60" s="12">
        <v>0.37853967675168171</v>
      </c>
      <c r="AH60" s="12">
        <v>2.6164509471302622</v>
      </c>
      <c r="AI60" s="12" t="s">
        <v>151</v>
      </c>
      <c r="AJ60" s="12">
        <v>25</v>
      </c>
      <c r="AK60" s="12">
        <v>0.3732282931839721</v>
      </c>
      <c r="AL60" s="12">
        <v>1.9923578749799939</v>
      </c>
      <c r="AY60" s="11" t="s">
        <v>165</v>
      </c>
      <c r="AZ60" s="11">
        <v>10</v>
      </c>
      <c r="BA60" s="11">
        <v>777.44399999999996</v>
      </c>
      <c r="BB60" s="11">
        <v>77.744</v>
      </c>
      <c r="BC60" s="11">
        <v>1000000</v>
      </c>
      <c r="BE60" s="11">
        <v>4.1360000000000001</v>
      </c>
      <c r="BF60" s="11">
        <v>5.3199999999999997E-2</v>
      </c>
      <c r="BG60" s="11">
        <v>2.0680000000000001</v>
      </c>
    </row>
    <row r="61" spans="9:59" x14ac:dyDescent="0.3">
      <c r="I61" s="12"/>
      <c r="J61" s="12"/>
      <c r="K61" s="12">
        <f t="shared" si="0"/>
        <v>0</v>
      </c>
      <c r="L61" s="12" t="s">
        <v>151</v>
      </c>
      <c r="M61" s="12">
        <v>0</v>
      </c>
      <c r="P61" s="12"/>
      <c r="Q61" s="12" t="s">
        <v>151</v>
      </c>
      <c r="R61" s="12">
        <v>5</v>
      </c>
      <c r="S61" s="12"/>
      <c r="V61" s="12"/>
      <c r="W61" s="12" t="s">
        <v>151</v>
      </c>
      <c r="X61" s="12">
        <v>10</v>
      </c>
      <c r="AA61" s="12" t="s">
        <v>151</v>
      </c>
      <c r="AB61" s="12">
        <v>15</v>
      </c>
      <c r="AC61" s="12"/>
      <c r="AD61" s="12"/>
      <c r="AE61" s="12" t="s">
        <v>151</v>
      </c>
      <c r="AF61" s="12">
        <v>20</v>
      </c>
      <c r="AG61" s="12">
        <v>0.42155554910982729</v>
      </c>
      <c r="AH61" s="12">
        <v>2.5158182183944819</v>
      </c>
      <c r="AI61" s="12" t="s">
        <v>151</v>
      </c>
      <c r="AJ61" s="12">
        <v>25</v>
      </c>
      <c r="AK61" s="12">
        <v>0.41564059922760532</v>
      </c>
      <c r="AL61" s="12">
        <v>1.9157287259423019</v>
      </c>
      <c r="AY61" s="11" t="s">
        <v>165</v>
      </c>
      <c r="AZ61" s="11">
        <v>10</v>
      </c>
      <c r="BA61" s="11">
        <v>777.44399999999996</v>
      </c>
      <c r="BB61" s="11">
        <v>77.744</v>
      </c>
      <c r="BC61" s="11">
        <v>1000000</v>
      </c>
      <c r="BE61" s="11">
        <v>4.1360000000000001</v>
      </c>
      <c r="BF61" s="11">
        <v>0.26600000000000001</v>
      </c>
      <c r="BG61" s="11">
        <v>4.1360000000000001</v>
      </c>
    </row>
    <row r="62" spans="9:59" x14ac:dyDescent="0.3">
      <c r="I62" s="12"/>
      <c r="J62" s="12"/>
      <c r="K62" s="12">
        <f t="shared" si="0"/>
        <v>0</v>
      </c>
      <c r="L62" s="12" t="s">
        <v>151</v>
      </c>
      <c r="M62" s="12">
        <v>0</v>
      </c>
      <c r="P62" s="12"/>
      <c r="Q62" s="12" t="s">
        <v>151</v>
      </c>
      <c r="R62" s="12">
        <v>5</v>
      </c>
      <c r="S62" s="12"/>
      <c r="V62" s="12"/>
      <c r="W62" s="12" t="s">
        <v>151</v>
      </c>
      <c r="X62" s="12">
        <v>10</v>
      </c>
      <c r="AA62" s="12" t="s">
        <v>151</v>
      </c>
      <c r="AB62" s="12">
        <v>15</v>
      </c>
      <c r="AE62" s="12" t="s">
        <v>151</v>
      </c>
      <c r="AF62" s="12">
        <v>20</v>
      </c>
      <c r="AG62" s="12">
        <v>0.46457142146797292</v>
      </c>
      <c r="AH62" s="12">
        <v>2.4151854896587031</v>
      </c>
      <c r="AI62" s="12" t="s">
        <v>151</v>
      </c>
      <c r="AJ62" s="12">
        <v>25</v>
      </c>
      <c r="AK62" s="12">
        <v>0.45805290527123849</v>
      </c>
      <c r="AL62" s="12">
        <v>1.8390995769046099</v>
      </c>
      <c r="AY62" s="11" t="s">
        <v>165</v>
      </c>
      <c r="AZ62" s="11">
        <v>10</v>
      </c>
      <c r="BA62" s="11">
        <v>777.44399999999996</v>
      </c>
      <c r="BB62" s="11">
        <v>77.744</v>
      </c>
      <c r="BC62" s="11">
        <v>1000000</v>
      </c>
      <c r="BE62" s="11">
        <v>4.1360000000000001</v>
      </c>
      <c r="BF62" s="11">
        <v>1.5960000000000001</v>
      </c>
      <c r="BG62" s="11">
        <v>0</v>
      </c>
    </row>
    <row r="63" spans="9:59" x14ac:dyDescent="0.3">
      <c r="I63" s="12"/>
      <c r="J63" s="12"/>
      <c r="K63" s="12">
        <f t="shared" si="0"/>
        <v>0</v>
      </c>
      <c r="L63" s="12" t="s">
        <v>151</v>
      </c>
      <c r="M63" s="12">
        <v>0</v>
      </c>
      <c r="P63" s="12"/>
      <c r="Q63" s="12" t="s">
        <v>151</v>
      </c>
      <c r="R63" s="12">
        <v>5</v>
      </c>
      <c r="S63" s="12"/>
      <c r="V63" s="12"/>
      <c r="W63" s="12" t="s">
        <v>151</v>
      </c>
      <c r="X63" s="12">
        <v>10</v>
      </c>
      <c r="AA63" s="12" t="s">
        <v>151</v>
      </c>
      <c r="AB63" s="12">
        <v>15</v>
      </c>
      <c r="AE63" s="12" t="s">
        <v>151</v>
      </c>
      <c r="AF63" s="12">
        <v>20</v>
      </c>
      <c r="AG63" s="12">
        <v>0.50758729382611856</v>
      </c>
      <c r="AH63" s="12">
        <v>2.3145527609229242</v>
      </c>
      <c r="AI63" s="12" t="s">
        <v>151</v>
      </c>
      <c r="AJ63" s="12">
        <v>25</v>
      </c>
      <c r="AK63" s="12">
        <v>0.50046521131487176</v>
      </c>
      <c r="AL63" s="12">
        <v>1.7624704278669181</v>
      </c>
      <c r="AY63" s="11" t="s">
        <v>165</v>
      </c>
      <c r="AZ63" s="11">
        <v>15</v>
      </c>
      <c r="BA63" s="11">
        <v>617.64700000000005</v>
      </c>
      <c r="BB63" s="11">
        <v>61.765000000000001</v>
      </c>
      <c r="BC63" s="11">
        <v>1000000</v>
      </c>
      <c r="BE63" s="11">
        <v>3.15</v>
      </c>
      <c r="BF63" s="11">
        <v>0</v>
      </c>
      <c r="BG63" s="11">
        <v>0</v>
      </c>
    </row>
    <row r="64" spans="9:59" x14ac:dyDescent="0.3">
      <c r="I64" s="12"/>
      <c r="J64" s="12"/>
      <c r="K64" s="12">
        <f t="shared" si="0"/>
        <v>0</v>
      </c>
      <c r="L64" s="12" t="s">
        <v>151</v>
      </c>
      <c r="M64" s="12">
        <v>0</v>
      </c>
      <c r="P64" s="12"/>
      <c r="Q64" s="12" t="s">
        <v>151</v>
      </c>
      <c r="R64" s="12">
        <v>5</v>
      </c>
      <c r="S64" s="12"/>
      <c r="V64" s="12"/>
      <c r="W64" s="12" t="s">
        <v>151</v>
      </c>
      <c r="X64" s="12">
        <v>10</v>
      </c>
      <c r="AA64" s="12" t="s">
        <v>151</v>
      </c>
      <c r="AB64" s="12">
        <v>15</v>
      </c>
      <c r="AE64" s="12" t="s">
        <v>151</v>
      </c>
      <c r="AF64" s="12">
        <v>20</v>
      </c>
      <c r="AG64" s="12">
        <v>0.55060316618426419</v>
      </c>
      <c r="AH64" s="12">
        <v>2.2139200321871439</v>
      </c>
      <c r="AI64" s="12" t="s">
        <v>151</v>
      </c>
      <c r="AJ64" s="12">
        <v>25</v>
      </c>
      <c r="AK64" s="12">
        <v>0.54287751735850487</v>
      </c>
      <c r="AL64" s="12">
        <v>1.6858412788292261</v>
      </c>
      <c r="AY64" s="11" t="s">
        <v>165</v>
      </c>
      <c r="AZ64" s="11">
        <v>15</v>
      </c>
      <c r="BA64" s="11">
        <v>617.64700000000005</v>
      </c>
      <c r="BB64" s="11">
        <v>61.765000000000001</v>
      </c>
      <c r="BC64" s="11">
        <v>1000000</v>
      </c>
      <c r="BE64" s="11">
        <v>3.15</v>
      </c>
      <c r="BF64" s="11">
        <v>5.0999999999999997E-2</v>
      </c>
      <c r="BG64" s="11">
        <v>1.575</v>
      </c>
    </row>
    <row r="65" spans="9:59" x14ac:dyDescent="0.3">
      <c r="I65" s="12"/>
      <c r="J65" s="12"/>
      <c r="K65" s="12">
        <f t="shared" si="0"/>
        <v>0</v>
      </c>
      <c r="L65" s="12" t="s">
        <v>151</v>
      </c>
      <c r="M65" s="12">
        <v>0</v>
      </c>
      <c r="P65" s="12"/>
      <c r="Q65" s="12" t="s">
        <v>151</v>
      </c>
      <c r="R65" s="12">
        <v>5</v>
      </c>
      <c r="S65" s="12"/>
      <c r="V65" s="12"/>
      <c r="W65" s="12" t="s">
        <v>151</v>
      </c>
      <c r="X65" s="12">
        <v>10</v>
      </c>
      <c r="AA65" s="12" t="s">
        <v>151</v>
      </c>
      <c r="AB65" s="12">
        <v>15</v>
      </c>
      <c r="AE65" s="12" t="s">
        <v>151</v>
      </c>
      <c r="AF65" s="12">
        <v>20</v>
      </c>
      <c r="AG65" s="12">
        <v>0.59361903854240983</v>
      </c>
      <c r="AH65" s="12">
        <v>2.1132873034513651</v>
      </c>
      <c r="AI65" s="12" t="s">
        <v>151</v>
      </c>
      <c r="AJ65" s="12">
        <v>25</v>
      </c>
      <c r="AK65" s="12">
        <v>0.58528982340213809</v>
      </c>
      <c r="AL65" s="12">
        <v>1.6092121297915341</v>
      </c>
      <c r="AY65" s="11" t="s">
        <v>165</v>
      </c>
      <c r="AZ65" s="11">
        <v>15</v>
      </c>
      <c r="BA65" s="11">
        <v>617.64700000000005</v>
      </c>
      <c r="BB65" s="11">
        <v>61.765000000000001</v>
      </c>
      <c r="BC65" s="11">
        <v>1000000</v>
      </c>
      <c r="BE65" s="11">
        <v>3.15</v>
      </c>
      <c r="BF65" s="11">
        <v>0.255</v>
      </c>
      <c r="BG65" s="11">
        <v>3.15</v>
      </c>
    </row>
    <row r="66" spans="9:59" x14ac:dyDescent="0.3">
      <c r="I66" s="12"/>
      <c r="J66" s="12"/>
      <c r="K66" s="12">
        <f t="shared" si="0"/>
        <v>0</v>
      </c>
      <c r="L66" s="12" t="s">
        <v>151</v>
      </c>
      <c r="M66" s="12">
        <v>0</v>
      </c>
      <c r="P66" s="12"/>
      <c r="Q66" s="12" t="s">
        <v>151</v>
      </c>
      <c r="R66" s="12">
        <v>5</v>
      </c>
      <c r="S66" s="12"/>
      <c r="V66" s="12"/>
      <c r="W66" s="12" t="s">
        <v>151</v>
      </c>
      <c r="X66" s="12">
        <v>10</v>
      </c>
      <c r="AA66" s="12" t="s">
        <v>151</v>
      </c>
      <c r="AB66" s="12">
        <v>15</v>
      </c>
      <c r="AE66" s="12" t="s">
        <v>151</v>
      </c>
      <c r="AF66" s="12">
        <v>20</v>
      </c>
      <c r="AG66" s="12">
        <v>0.63663491090055546</v>
      </c>
      <c r="AH66" s="12">
        <v>2.0126545747155862</v>
      </c>
      <c r="AI66" s="12" t="s">
        <v>151</v>
      </c>
      <c r="AJ66" s="12">
        <v>25</v>
      </c>
      <c r="AK66" s="12">
        <v>0.62770212944577131</v>
      </c>
      <c r="AL66" s="12">
        <v>1.532582980753842</v>
      </c>
      <c r="AY66" s="11" t="s">
        <v>165</v>
      </c>
      <c r="AZ66" s="11">
        <v>15</v>
      </c>
      <c r="BA66" s="11">
        <v>617.64700000000005</v>
      </c>
      <c r="BB66" s="11">
        <v>61.765000000000001</v>
      </c>
      <c r="BC66" s="11">
        <v>1000000</v>
      </c>
      <c r="BE66" s="11">
        <v>3.15</v>
      </c>
      <c r="BF66" s="11">
        <v>1.53</v>
      </c>
      <c r="BG66" s="11">
        <v>0</v>
      </c>
    </row>
    <row r="67" spans="9:59" x14ac:dyDescent="0.3">
      <c r="I67" s="12"/>
      <c r="J67" s="12"/>
      <c r="K67" s="12">
        <f t="shared" si="0"/>
        <v>0</v>
      </c>
      <c r="L67" s="12" t="s">
        <v>151</v>
      </c>
      <c r="M67" s="12">
        <v>0</v>
      </c>
      <c r="P67" s="12"/>
      <c r="Q67" s="12" t="s">
        <v>151</v>
      </c>
      <c r="R67" s="12">
        <v>5</v>
      </c>
      <c r="S67" s="12"/>
      <c r="V67" s="12"/>
      <c r="W67" s="12" t="s">
        <v>151</v>
      </c>
      <c r="X67" s="12">
        <v>10</v>
      </c>
      <c r="AA67" s="12" t="s">
        <v>151</v>
      </c>
      <c r="AB67" s="12">
        <v>15</v>
      </c>
      <c r="AE67" s="12" t="s">
        <v>151</v>
      </c>
      <c r="AF67" s="12">
        <v>20</v>
      </c>
      <c r="AG67" s="12">
        <v>0.6796507832587011</v>
      </c>
      <c r="AH67" s="12">
        <v>1.9120218459798071</v>
      </c>
      <c r="AI67" s="12" t="s">
        <v>151</v>
      </c>
      <c r="AJ67" s="12">
        <v>25</v>
      </c>
      <c r="AK67" s="12">
        <v>0.67011443548940441</v>
      </c>
      <c r="AL67" s="12">
        <v>1.45595383171615</v>
      </c>
      <c r="AY67" s="11" t="s">
        <v>165</v>
      </c>
      <c r="AZ67" s="11">
        <v>20</v>
      </c>
      <c r="BA67" s="11">
        <v>484.33699999999999</v>
      </c>
      <c r="BB67" s="11">
        <v>48.433999999999997</v>
      </c>
      <c r="BC67" s="11">
        <v>1000000</v>
      </c>
      <c r="BE67" s="11">
        <v>2.4119999999999999</v>
      </c>
      <c r="BF67" s="11">
        <v>0</v>
      </c>
      <c r="BG67" s="11">
        <v>0</v>
      </c>
    </row>
    <row r="68" spans="9:59" x14ac:dyDescent="0.3">
      <c r="I68" s="12"/>
      <c r="J68" s="12"/>
      <c r="K68" s="12">
        <f t="shared" si="0"/>
        <v>0</v>
      </c>
      <c r="L68" s="12" t="s">
        <v>151</v>
      </c>
      <c r="M68" s="12">
        <v>0</v>
      </c>
      <c r="P68" s="12"/>
      <c r="Q68" s="12" t="s">
        <v>151</v>
      </c>
      <c r="R68" s="12">
        <v>5</v>
      </c>
      <c r="S68" s="12"/>
      <c r="V68" s="12"/>
      <c r="W68" s="12" t="s">
        <v>151</v>
      </c>
      <c r="X68" s="12">
        <v>10</v>
      </c>
      <c r="AA68" s="12" t="s">
        <v>151</v>
      </c>
      <c r="AB68" s="12">
        <v>15</v>
      </c>
      <c r="AE68" s="12" t="s">
        <v>151</v>
      </c>
      <c r="AF68" s="12">
        <v>20</v>
      </c>
      <c r="AG68" s="12">
        <v>0.72266665561684673</v>
      </c>
      <c r="AH68" s="12">
        <v>1.811389117244028</v>
      </c>
      <c r="AI68" s="12" t="s">
        <v>151</v>
      </c>
      <c r="AJ68" s="12">
        <v>25</v>
      </c>
      <c r="AK68" s="12">
        <v>0.71252674153303763</v>
      </c>
      <c r="AL68" s="12">
        <v>1.379324682678458</v>
      </c>
      <c r="AY68" s="11" t="s">
        <v>165</v>
      </c>
      <c r="AZ68" s="11">
        <v>20</v>
      </c>
      <c r="BA68" s="11">
        <v>484.33699999999999</v>
      </c>
      <c r="BB68" s="11">
        <v>48.433999999999997</v>
      </c>
      <c r="BC68" s="11">
        <v>1000000</v>
      </c>
      <c r="BE68" s="11">
        <v>2.4119999999999999</v>
      </c>
      <c r="BF68" s="11">
        <v>4.9799999999999997E-2</v>
      </c>
      <c r="BG68" s="11">
        <v>1.206</v>
      </c>
    </row>
    <row r="69" spans="9:59" x14ac:dyDescent="0.3">
      <c r="I69" s="12"/>
      <c r="J69" s="12"/>
      <c r="K69" s="12">
        <f t="shared" si="0"/>
        <v>0</v>
      </c>
      <c r="L69" s="12" t="s">
        <v>151</v>
      </c>
      <c r="M69" s="12">
        <v>0</v>
      </c>
      <c r="P69" s="12"/>
      <c r="Q69" s="12" t="s">
        <v>151</v>
      </c>
      <c r="R69" s="12">
        <v>5</v>
      </c>
      <c r="S69" s="12"/>
      <c r="V69" s="12"/>
      <c r="W69" s="12" t="s">
        <v>151</v>
      </c>
      <c r="X69" s="12">
        <v>10</v>
      </c>
      <c r="AA69" s="12" t="s">
        <v>151</v>
      </c>
      <c r="AB69" s="12">
        <v>15</v>
      </c>
      <c r="AE69" s="12" t="s">
        <v>151</v>
      </c>
      <c r="AF69" s="12">
        <v>20</v>
      </c>
      <c r="AG69" s="12">
        <v>0.76568252797499248</v>
      </c>
      <c r="AH69" s="12">
        <v>1.710756388508248</v>
      </c>
      <c r="AI69" s="12" t="s">
        <v>151</v>
      </c>
      <c r="AJ69" s="12">
        <v>25</v>
      </c>
      <c r="AK69" s="12">
        <v>0.75493904757667085</v>
      </c>
      <c r="AL69" s="12">
        <v>1.3026955336407651</v>
      </c>
      <c r="AY69" s="11" t="s">
        <v>165</v>
      </c>
      <c r="AZ69" s="11">
        <v>20</v>
      </c>
      <c r="BA69" s="11">
        <v>484.33699999999999</v>
      </c>
      <c r="BB69" s="11">
        <v>48.433999999999997</v>
      </c>
      <c r="BC69" s="11">
        <v>1000000</v>
      </c>
      <c r="BE69" s="11">
        <v>2.4119999999999999</v>
      </c>
      <c r="BF69" s="11">
        <v>0.249</v>
      </c>
      <c r="BG69" s="11">
        <v>2.4119999999999999</v>
      </c>
    </row>
    <row r="70" spans="9:59" x14ac:dyDescent="0.3">
      <c r="I70" s="12"/>
      <c r="J70" s="12"/>
      <c r="K70" s="12">
        <f t="shared" si="0"/>
        <v>0</v>
      </c>
      <c r="L70" s="12" t="s">
        <v>151</v>
      </c>
      <c r="M70" s="12">
        <v>0</v>
      </c>
      <c r="P70" s="12"/>
      <c r="Q70" s="12" t="s">
        <v>151</v>
      </c>
      <c r="R70" s="12">
        <v>5</v>
      </c>
      <c r="S70" s="12"/>
      <c r="V70" s="12"/>
      <c r="W70" s="12" t="s">
        <v>151</v>
      </c>
      <c r="X70" s="12">
        <v>10</v>
      </c>
      <c r="AA70" s="12" t="s">
        <v>151</v>
      </c>
      <c r="AB70" s="12">
        <v>15</v>
      </c>
      <c r="AE70" s="12" t="s">
        <v>151</v>
      </c>
      <c r="AF70" s="12">
        <v>20</v>
      </c>
      <c r="AG70" s="12">
        <v>0.80869840033313811</v>
      </c>
      <c r="AH70" s="12">
        <v>1.6101236597724691</v>
      </c>
      <c r="AI70" s="12" t="s">
        <v>151</v>
      </c>
      <c r="AJ70" s="12">
        <v>25</v>
      </c>
      <c r="AK70" s="12">
        <v>0.79735135362030407</v>
      </c>
      <c r="AL70" s="12">
        <v>1.226066384603073</v>
      </c>
      <c r="AY70" s="11" t="s">
        <v>165</v>
      </c>
      <c r="AZ70" s="11">
        <v>20</v>
      </c>
      <c r="BA70" s="11">
        <v>484.33699999999999</v>
      </c>
      <c r="BB70" s="11">
        <v>48.433999999999997</v>
      </c>
      <c r="BC70" s="11">
        <v>1000000</v>
      </c>
      <c r="BE70" s="11">
        <v>2.4119999999999999</v>
      </c>
      <c r="BF70" s="11">
        <v>1.494</v>
      </c>
      <c r="BG70" s="11">
        <v>0</v>
      </c>
    </row>
    <row r="71" spans="9:59" x14ac:dyDescent="0.3">
      <c r="I71" s="12"/>
      <c r="J71" s="12"/>
      <c r="K71" s="12">
        <f t="shared" si="0"/>
        <v>0</v>
      </c>
      <c r="L71" s="12" t="s">
        <v>151</v>
      </c>
      <c r="M71" s="12">
        <v>0</v>
      </c>
      <c r="P71" s="12"/>
      <c r="Q71" s="12" t="s">
        <v>151</v>
      </c>
      <c r="R71" s="12">
        <v>5</v>
      </c>
      <c r="S71" s="12"/>
      <c r="V71" s="12"/>
      <c r="W71" s="12" t="s">
        <v>151</v>
      </c>
      <c r="X71" s="12">
        <v>10</v>
      </c>
      <c r="AA71" s="12" t="s">
        <v>151</v>
      </c>
      <c r="AB71" s="12">
        <v>15</v>
      </c>
      <c r="AE71" s="12" t="s">
        <v>151</v>
      </c>
      <c r="AF71" s="12">
        <v>20</v>
      </c>
      <c r="AG71" s="12">
        <v>0.85171427269128375</v>
      </c>
      <c r="AH71" s="12">
        <v>1.50949093103669</v>
      </c>
      <c r="AI71" s="12" t="s">
        <v>151</v>
      </c>
      <c r="AJ71" s="12">
        <v>25</v>
      </c>
      <c r="AK71" s="12">
        <v>0.83976365966393729</v>
      </c>
      <c r="AL71" s="12">
        <v>1.149437235565381</v>
      </c>
      <c r="AY71" s="11" t="s">
        <v>165</v>
      </c>
      <c r="AZ71" s="11">
        <v>25</v>
      </c>
      <c r="BA71" s="11">
        <v>372.56099999999998</v>
      </c>
      <c r="BB71" s="11">
        <v>37.256</v>
      </c>
      <c r="BC71" s="11">
        <v>1000000</v>
      </c>
      <c r="BE71" s="11">
        <v>1.833</v>
      </c>
      <c r="BF71" s="11">
        <v>0</v>
      </c>
      <c r="BG71" s="11">
        <v>0</v>
      </c>
    </row>
    <row r="72" spans="9:59" x14ac:dyDescent="0.3">
      <c r="I72" s="12"/>
      <c r="J72" s="12"/>
      <c r="K72" s="12">
        <f t="shared" si="0"/>
        <v>0</v>
      </c>
      <c r="L72" s="12" t="s">
        <v>151</v>
      </c>
      <c r="M72" s="12">
        <v>0</v>
      </c>
      <c r="P72" s="12"/>
      <c r="Q72" s="12" t="s">
        <v>151</v>
      </c>
      <c r="R72" s="12">
        <v>5</v>
      </c>
      <c r="S72" s="12"/>
      <c r="V72" s="12"/>
      <c r="W72" s="12" t="s">
        <v>151</v>
      </c>
      <c r="X72" s="12">
        <v>10</v>
      </c>
      <c r="AA72" s="12" t="s">
        <v>151</v>
      </c>
      <c r="AB72" s="12">
        <v>15</v>
      </c>
      <c r="AE72" s="12" t="s">
        <v>151</v>
      </c>
      <c r="AF72" s="12">
        <v>20</v>
      </c>
      <c r="AG72" s="12">
        <v>0.89473014504942938</v>
      </c>
      <c r="AH72" s="12">
        <v>1.40885820230091</v>
      </c>
      <c r="AI72" s="12" t="s">
        <v>151</v>
      </c>
      <c r="AJ72" s="12">
        <v>25</v>
      </c>
      <c r="AK72" s="12">
        <v>0.88217596570757051</v>
      </c>
      <c r="AL72" s="12">
        <v>1.072808086527689</v>
      </c>
      <c r="AY72" s="11" t="s">
        <v>165</v>
      </c>
      <c r="AZ72" s="11">
        <v>25</v>
      </c>
      <c r="BA72" s="11">
        <v>372.56099999999998</v>
      </c>
      <c r="BB72" s="11">
        <v>37.256</v>
      </c>
      <c r="BC72" s="11">
        <v>1000000</v>
      </c>
      <c r="BE72" s="11">
        <v>1.833</v>
      </c>
      <c r="BF72" s="11">
        <v>4.9200000000000001E-2</v>
      </c>
      <c r="BG72" s="11">
        <v>0.91649999999999998</v>
      </c>
    </row>
    <row r="73" spans="9:59" x14ac:dyDescent="0.3">
      <c r="I73" s="12"/>
      <c r="J73" s="12"/>
      <c r="K73" s="12">
        <f t="shared" ref="K73:K115" si="11">4*G73</f>
        <v>0</v>
      </c>
      <c r="L73" s="12" t="s">
        <v>151</v>
      </c>
      <c r="M73" s="12">
        <v>0</v>
      </c>
      <c r="P73" s="12"/>
      <c r="Q73" s="12" t="s">
        <v>151</v>
      </c>
      <c r="R73" s="12">
        <v>5</v>
      </c>
      <c r="S73" s="12"/>
      <c r="V73" s="12"/>
      <c r="W73" s="12" t="s">
        <v>151</v>
      </c>
      <c r="X73" s="12">
        <v>10</v>
      </c>
      <c r="AA73" s="12" t="s">
        <v>151</v>
      </c>
      <c r="AB73" s="12">
        <v>15</v>
      </c>
      <c r="AE73" s="12" t="s">
        <v>151</v>
      </c>
      <c r="AF73" s="12">
        <v>20</v>
      </c>
      <c r="AG73" s="12">
        <v>0.93774601740757502</v>
      </c>
      <c r="AH73" s="12">
        <v>1.3082254735651311</v>
      </c>
      <c r="AI73" s="12" t="s">
        <v>151</v>
      </c>
      <c r="AJ73" s="12">
        <v>25</v>
      </c>
      <c r="AK73" s="12">
        <v>0.92458827175120373</v>
      </c>
      <c r="AL73" s="12">
        <v>0.99617893748999697</v>
      </c>
      <c r="AY73" s="11" t="s">
        <v>165</v>
      </c>
      <c r="AZ73" s="11">
        <v>25</v>
      </c>
      <c r="BA73" s="11">
        <v>372.56099999999998</v>
      </c>
      <c r="BB73" s="11">
        <v>37.256</v>
      </c>
      <c r="BC73" s="11">
        <v>1000000</v>
      </c>
      <c r="BE73" s="11">
        <v>1.833</v>
      </c>
      <c r="BF73" s="11">
        <v>0.246</v>
      </c>
      <c r="BG73" s="11">
        <v>1.833</v>
      </c>
    </row>
    <row r="74" spans="9:59" x14ac:dyDescent="0.3">
      <c r="I74" s="12"/>
      <c r="J74" s="12"/>
      <c r="K74" s="12">
        <f t="shared" si="11"/>
        <v>0</v>
      </c>
      <c r="L74" s="12" t="s">
        <v>151</v>
      </c>
      <c r="M74" s="12">
        <v>0</v>
      </c>
      <c r="P74" s="12"/>
      <c r="Q74" s="12" t="s">
        <v>151</v>
      </c>
      <c r="R74" s="12">
        <v>5</v>
      </c>
      <c r="S74" s="12"/>
      <c r="V74" s="12"/>
      <c r="W74" s="12" t="s">
        <v>151</v>
      </c>
      <c r="X74" s="12">
        <v>10</v>
      </c>
      <c r="AA74" s="12" t="s">
        <v>151</v>
      </c>
      <c r="AB74" s="12">
        <v>15</v>
      </c>
      <c r="AE74" s="12" t="s">
        <v>151</v>
      </c>
      <c r="AF74" s="12">
        <v>20</v>
      </c>
      <c r="AG74" s="12">
        <v>0.98076188976572065</v>
      </c>
      <c r="AH74" s="12">
        <v>1.207592744829352</v>
      </c>
      <c r="AI74" s="12" t="s">
        <v>151</v>
      </c>
      <c r="AJ74" s="12">
        <v>25</v>
      </c>
      <c r="AK74" s="12">
        <v>0.96700057779483695</v>
      </c>
      <c r="AL74" s="12">
        <v>0.91954978845230473</v>
      </c>
      <c r="AY74" s="11" t="s">
        <v>165</v>
      </c>
      <c r="AZ74" s="11">
        <v>25</v>
      </c>
      <c r="BA74" s="11">
        <v>372.56099999999998</v>
      </c>
      <c r="BB74" s="11">
        <v>37.256</v>
      </c>
      <c r="BC74" s="11">
        <v>1000000</v>
      </c>
      <c r="BE74" s="11">
        <v>1.833</v>
      </c>
      <c r="BF74" s="11">
        <v>1.476</v>
      </c>
      <c r="BG74" s="11">
        <v>0</v>
      </c>
    </row>
    <row r="75" spans="9:59" x14ac:dyDescent="0.3">
      <c r="I75" s="12"/>
      <c r="J75" s="12"/>
      <c r="K75" s="12">
        <f t="shared" si="11"/>
        <v>0</v>
      </c>
      <c r="L75" s="12" t="s">
        <v>151</v>
      </c>
      <c r="M75" s="12">
        <v>0</v>
      </c>
      <c r="P75" s="12"/>
      <c r="Q75" s="12" t="s">
        <v>151</v>
      </c>
      <c r="R75" s="12">
        <v>5</v>
      </c>
      <c r="S75" s="12"/>
      <c r="V75" s="12"/>
      <c r="W75" s="12" t="s">
        <v>151</v>
      </c>
      <c r="X75" s="12">
        <v>10</v>
      </c>
      <c r="AA75" s="12" t="s">
        <v>151</v>
      </c>
      <c r="AB75" s="12">
        <v>15</v>
      </c>
      <c r="AE75" s="12" t="s">
        <v>151</v>
      </c>
      <c r="AF75" s="12">
        <v>20</v>
      </c>
      <c r="AG75" s="12">
        <v>1.023777762123866</v>
      </c>
      <c r="AH75" s="12">
        <v>1.1069600160935731</v>
      </c>
      <c r="AI75" s="12" t="s">
        <v>151</v>
      </c>
      <c r="AJ75" s="12">
        <v>25</v>
      </c>
      <c r="AK75" s="12">
        <v>1.0094128838384699</v>
      </c>
      <c r="AL75" s="12">
        <v>0.8429206394146127</v>
      </c>
      <c r="AY75" s="11" t="s">
        <v>169</v>
      </c>
      <c r="AZ75" s="11">
        <v>0</v>
      </c>
      <c r="BA75" s="11">
        <v>411.22899999999998</v>
      </c>
      <c r="BB75" s="11">
        <v>41.122999999999998</v>
      </c>
      <c r="BC75" s="11">
        <v>1000000</v>
      </c>
      <c r="BE75" s="11">
        <v>7.3609999999999998</v>
      </c>
      <c r="BF75" s="11">
        <v>0</v>
      </c>
      <c r="BG75" s="11">
        <v>0</v>
      </c>
    </row>
    <row r="76" spans="9:59" x14ac:dyDescent="0.3">
      <c r="I76" s="12"/>
      <c r="J76" s="12"/>
      <c r="K76" s="12">
        <f t="shared" si="11"/>
        <v>0</v>
      </c>
      <c r="L76" s="12" t="s">
        <v>151</v>
      </c>
      <c r="M76" s="12">
        <v>0</v>
      </c>
      <c r="P76" s="12"/>
      <c r="Q76" s="12" t="s">
        <v>151</v>
      </c>
      <c r="R76" s="12">
        <v>5</v>
      </c>
      <c r="S76" s="12"/>
      <c r="V76" s="12"/>
      <c r="W76" s="12" t="s">
        <v>151</v>
      </c>
      <c r="X76" s="12">
        <v>10</v>
      </c>
      <c r="AA76" s="12" t="s">
        <v>151</v>
      </c>
      <c r="AB76" s="12">
        <v>15</v>
      </c>
      <c r="AE76" s="12" t="s">
        <v>151</v>
      </c>
      <c r="AF76" s="12">
        <v>20</v>
      </c>
      <c r="AG76" s="12">
        <v>1.0667936344820119</v>
      </c>
      <c r="AH76" s="12">
        <v>1.0063272873577931</v>
      </c>
      <c r="AI76" s="12" t="s">
        <v>151</v>
      </c>
      <c r="AJ76" s="12">
        <v>25</v>
      </c>
      <c r="AK76" s="12">
        <v>1.0518251898821029</v>
      </c>
      <c r="AL76" s="12">
        <v>0.7662914903769209</v>
      </c>
      <c r="AY76" s="11" t="s">
        <v>169</v>
      </c>
      <c r="AZ76" s="11">
        <v>0</v>
      </c>
      <c r="BA76" s="11">
        <v>411.22899999999998</v>
      </c>
      <c r="BB76" s="11">
        <v>41.122999999999998</v>
      </c>
      <c r="BC76" s="11">
        <v>1000000</v>
      </c>
      <c r="BE76" s="11">
        <v>7.3609999999999998</v>
      </c>
      <c r="BF76" s="11">
        <v>0.17899999999999999</v>
      </c>
      <c r="BG76" s="11">
        <v>3.6804999999999999</v>
      </c>
    </row>
    <row r="77" spans="9:59" x14ac:dyDescent="0.3">
      <c r="I77" s="12"/>
      <c r="J77" s="12"/>
      <c r="K77" s="12">
        <f t="shared" si="11"/>
        <v>0</v>
      </c>
      <c r="L77" s="12" t="s">
        <v>151</v>
      </c>
      <c r="M77" s="12">
        <v>0</v>
      </c>
      <c r="P77" s="12"/>
      <c r="Q77" s="12" t="s">
        <v>151</v>
      </c>
      <c r="R77" s="12">
        <v>5</v>
      </c>
      <c r="S77" s="12"/>
      <c r="V77" s="12"/>
      <c r="W77" s="12" t="s">
        <v>151</v>
      </c>
      <c r="X77" s="12">
        <v>10</v>
      </c>
      <c r="AA77" s="12" t="s">
        <v>151</v>
      </c>
      <c r="AB77" s="12">
        <v>15</v>
      </c>
      <c r="AE77" s="12" t="s">
        <v>151</v>
      </c>
      <c r="AF77" s="12">
        <v>20</v>
      </c>
      <c r="AG77" s="12">
        <v>1.109809506840157</v>
      </c>
      <c r="AH77" s="12">
        <v>0.90569455862201398</v>
      </c>
      <c r="AI77" s="12" t="s">
        <v>151</v>
      </c>
      <c r="AJ77" s="12">
        <v>25</v>
      </c>
      <c r="AK77" s="12">
        <v>1.0942374959257359</v>
      </c>
      <c r="AL77" s="12">
        <v>0.68966234133922866</v>
      </c>
      <c r="AY77" s="11" t="s">
        <v>169</v>
      </c>
      <c r="AZ77" s="11">
        <v>0</v>
      </c>
      <c r="BA77" s="11">
        <v>411.22899999999998</v>
      </c>
      <c r="BB77" s="11">
        <v>41.122999999999998</v>
      </c>
      <c r="BC77" s="11">
        <v>1000000</v>
      </c>
      <c r="BE77" s="11">
        <v>7.3609999999999998</v>
      </c>
      <c r="BF77" s="11">
        <v>0.89500000000000002</v>
      </c>
      <c r="BG77" s="11">
        <v>7.3609999999999998</v>
      </c>
    </row>
    <row r="78" spans="9:59" x14ac:dyDescent="0.3">
      <c r="I78" s="12"/>
      <c r="J78" s="12"/>
      <c r="K78" s="12">
        <f t="shared" si="11"/>
        <v>0</v>
      </c>
      <c r="L78" s="12" t="s">
        <v>151</v>
      </c>
      <c r="M78" s="12">
        <v>0</v>
      </c>
      <c r="P78" s="12"/>
      <c r="Q78" s="12" t="s">
        <v>151</v>
      </c>
      <c r="R78" s="12">
        <v>5</v>
      </c>
      <c r="S78" s="12"/>
      <c r="V78" s="12"/>
      <c r="W78" s="12" t="s">
        <v>151</v>
      </c>
      <c r="X78" s="12">
        <v>10</v>
      </c>
      <c r="AA78" s="12" t="s">
        <v>151</v>
      </c>
      <c r="AB78" s="12">
        <v>15</v>
      </c>
      <c r="AE78" s="12" t="s">
        <v>151</v>
      </c>
      <c r="AF78" s="12">
        <v>20</v>
      </c>
      <c r="AG78" s="12">
        <v>1.152825379198303</v>
      </c>
      <c r="AH78" s="12">
        <v>0.8050618298862342</v>
      </c>
      <c r="AI78" s="12" t="s">
        <v>151</v>
      </c>
      <c r="AJ78" s="12">
        <v>25</v>
      </c>
      <c r="AK78" s="12">
        <v>1.13664980196937</v>
      </c>
      <c r="AL78" s="12">
        <v>0.61303319230153663</v>
      </c>
      <c r="AY78" s="11" t="s">
        <v>169</v>
      </c>
      <c r="AZ78" s="11">
        <v>0</v>
      </c>
      <c r="BA78" s="11">
        <v>411.22899999999998</v>
      </c>
      <c r="BB78" s="11">
        <v>41.122999999999998</v>
      </c>
      <c r="BC78" s="11">
        <v>1000000</v>
      </c>
      <c r="BE78" s="11">
        <v>7.3609999999999998</v>
      </c>
      <c r="BF78" s="11">
        <v>5.37</v>
      </c>
      <c r="BG78" s="11">
        <v>0</v>
      </c>
    </row>
    <row r="79" spans="9:59" x14ac:dyDescent="0.3">
      <c r="I79" s="12"/>
      <c r="J79" s="12"/>
      <c r="K79" s="12">
        <f t="shared" si="11"/>
        <v>0</v>
      </c>
      <c r="L79" s="12" t="s">
        <v>151</v>
      </c>
      <c r="M79" s="12">
        <v>0</v>
      </c>
      <c r="P79" s="12"/>
      <c r="Q79" s="12" t="s">
        <v>151</v>
      </c>
      <c r="R79" s="12">
        <v>5</v>
      </c>
      <c r="S79" s="12"/>
      <c r="V79" s="12"/>
      <c r="W79" s="12" t="s">
        <v>151</v>
      </c>
      <c r="X79" s="12">
        <v>10</v>
      </c>
      <c r="AA79" s="12" t="s">
        <v>151</v>
      </c>
      <c r="AB79" s="12">
        <v>15</v>
      </c>
      <c r="AE79" s="12" t="s">
        <v>151</v>
      </c>
      <c r="AF79" s="12">
        <v>20</v>
      </c>
      <c r="AG79" s="12">
        <v>1.1958412515564489</v>
      </c>
      <c r="AH79" s="12">
        <v>0.70442910115045532</v>
      </c>
      <c r="AI79" s="12" t="s">
        <v>151</v>
      </c>
      <c r="AJ79" s="12">
        <v>25</v>
      </c>
      <c r="AK79" s="12">
        <v>1.179062108013003</v>
      </c>
      <c r="AL79" s="12">
        <v>0.53640404326384439</v>
      </c>
      <c r="AY79" s="11" t="s">
        <v>169</v>
      </c>
      <c r="AZ79" s="11">
        <v>5</v>
      </c>
      <c r="BA79" s="11">
        <v>1052.3130000000001</v>
      </c>
      <c r="BB79" s="11">
        <v>105.23099999999999</v>
      </c>
      <c r="BC79" s="11">
        <v>1000000</v>
      </c>
      <c r="BE79" s="11">
        <v>5.9139999999999997</v>
      </c>
      <c r="BF79" s="11">
        <v>0</v>
      </c>
      <c r="BG79" s="11">
        <v>0</v>
      </c>
    </row>
    <row r="80" spans="9:59" x14ac:dyDescent="0.3">
      <c r="I80" s="12"/>
      <c r="J80" s="12"/>
      <c r="K80" s="12">
        <f t="shared" si="11"/>
        <v>0</v>
      </c>
      <c r="L80" s="12" t="s">
        <v>151</v>
      </c>
      <c r="M80" s="12">
        <v>0</v>
      </c>
      <c r="P80" s="12"/>
      <c r="Q80" s="12" t="s">
        <v>151</v>
      </c>
      <c r="R80" s="12">
        <v>5</v>
      </c>
      <c r="S80" s="12"/>
      <c r="V80" s="12"/>
      <c r="W80" s="12" t="s">
        <v>151</v>
      </c>
      <c r="X80" s="12">
        <v>10</v>
      </c>
      <c r="AA80" s="12" t="s">
        <v>151</v>
      </c>
      <c r="AB80" s="12">
        <v>15</v>
      </c>
      <c r="AE80" s="12" t="s">
        <v>151</v>
      </c>
      <c r="AF80" s="12">
        <v>20</v>
      </c>
      <c r="AG80" s="12">
        <v>1.238857123914594</v>
      </c>
      <c r="AH80" s="12">
        <v>0.60379637241467554</v>
      </c>
      <c r="AI80" s="12" t="s">
        <v>151</v>
      </c>
      <c r="AJ80" s="12">
        <v>25</v>
      </c>
      <c r="AK80" s="12">
        <v>1.221474414056636</v>
      </c>
      <c r="AL80" s="12">
        <v>0.45977489422615242</v>
      </c>
      <c r="AY80" s="11" t="s">
        <v>169</v>
      </c>
      <c r="AZ80" s="11">
        <v>5</v>
      </c>
      <c r="BA80" s="11">
        <v>1052.3130000000001</v>
      </c>
      <c r="BB80" s="11">
        <v>105.23099999999999</v>
      </c>
      <c r="BC80" s="11">
        <v>1000000</v>
      </c>
      <c r="BE80" s="11">
        <v>5.9139999999999997</v>
      </c>
      <c r="BF80" s="11">
        <v>5.62E-2</v>
      </c>
      <c r="BG80" s="11">
        <v>2.9569999999999999</v>
      </c>
    </row>
    <row r="81" spans="9:59" x14ac:dyDescent="0.3">
      <c r="I81" s="12"/>
      <c r="J81" s="12"/>
      <c r="K81" s="12">
        <f t="shared" si="11"/>
        <v>0</v>
      </c>
      <c r="L81" s="12" t="s">
        <v>151</v>
      </c>
      <c r="M81" s="12">
        <v>0</v>
      </c>
      <c r="P81" s="12"/>
      <c r="Q81" s="12" t="s">
        <v>151</v>
      </c>
      <c r="R81" s="12">
        <v>5</v>
      </c>
      <c r="S81" s="12"/>
      <c r="V81" s="12"/>
      <c r="W81" s="12" t="s">
        <v>151</v>
      </c>
      <c r="X81" s="12">
        <v>10</v>
      </c>
      <c r="AA81" s="12" t="s">
        <v>151</v>
      </c>
      <c r="AB81" s="12">
        <v>15</v>
      </c>
      <c r="AE81" s="12" t="s">
        <v>151</v>
      </c>
      <c r="AF81" s="12">
        <v>20</v>
      </c>
      <c r="AG81" s="12">
        <v>1.28187299627274</v>
      </c>
      <c r="AH81" s="12">
        <v>0.50316364367889621</v>
      </c>
      <c r="AI81" s="12" t="s">
        <v>151</v>
      </c>
      <c r="AJ81" s="12">
        <v>25</v>
      </c>
      <c r="AK81" s="12">
        <v>1.263886720100269</v>
      </c>
      <c r="AL81" s="12">
        <v>0.38314574518846012</v>
      </c>
      <c r="AY81" s="11" t="s">
        <v>169</v>
      </c>
      <c r="AZ81" s="11">
        <v>5</v>
      </c>
      <c r="BA81" s="11">
        <v>1052.3130000000001</v>
      </c>
      <c r="BB81" s="11">
        <v>105.23099999999999</v>
      </c>
      <c r="BC81" s="11">
        <v>1000000</v>
      </c>
      <c r="BE81" s="11">
        <v>5.9139999999999997</v>
      </c>
      <c r="BF81" s="11">
        <v>0.28100000000000003</v>
      </c>
      <c r="BG81" s="11">
        <v>5.9139999999999997</v>
      </c>
    </row>
    <row r="82" spans="9:59" x14ac:dyDescent="0.3">
      <c r="I82" s="12"/>
      <c r="J82" s="12"/>
      <c r="K82" s="12">
        <f t="shared" si="11"/>
        <v>0</v>
      </c>
      <c r="L82" s="12" t="s">
        <v>151</v>
      </c>
      <c r="M82" s="12">
        <v>0</v>
      </c>
      <c r="P82" s="12"/>
      <c r="Q82" s="12" t="s">
        <v>151</v>
      </c>
      <c r="R82" s="12">
        <v>5</v>
      </c>
      <c r="S82" s="12"/>
      <c r="V82" s="12"/>
      <c r="W82" s="12" t="s">
        <v>151</v>
      </c>
      <c r="X82" s="12">
        <v>10</v>
      </c>
      <c r="AA82" s="12" t="s">
        <v>151</v>
      </c>
      <c r="AB82" s="12">
        <v>15</v>
      </c>
      <c r="AE82" s="12" t="s">
        <v>151</v>
      </c>
      <c r="AF82" s="12">
        <v>20</v>
      </c>
      <c r="AG82" s="12">
        <v>1.324888868630886</v>
      </c>
      <c r="AH82" s="12">
        <v>0.40253091494311688</v>
      </c>
      <c r="AI82" s="12" t="s">
        <v>151</v>
      </c>
      <c r="AJ82" s="12">
        <v>25</v>
      </c>
      <c r="AK82" s="12">
        <v>1.306299026143902</v>
      </c>
      <c r="AL82" s="12">
        <v>0.30651659615076832</v>
      </c>
      <c r="AY82" s="11" t="s">
        <v>169</v>
      </c>
      <c r="AZ82" s="11">
        <v>5</v>
      </c>
      <c r="BA82" s="11">
        <v>1052.3130000000001</v>
      </c>
      <c r="BB82" s="11">
        <v>105.23099999999999</v>
      </c>
      <c r="BC82" s="11">
        <v>1000000</v>
      </c>
      <c r="BE82" s="11">
        <v>5.9139999999999997</v>
      </c>
      <c r="BF82" s="11">
        <v>1.6859999999999999</v>
      </c>
      <c r="BG82" s="11">
        <v>0</v>
      </c>
    </row>
    <row r="83" spans="9:59" x14ac:dyDescent="0.3">
      <c r="I83" s="12"/>
      <c r="J83" s="12"/>
      <c r="K83" s="12">
        <f t="shared" si="11"/>
        <v>0</v>
      </c>
      <c r="L83" s="12" t="s">
        <v>151</v>
      </c>
      <c r="M83" s="12">
        <v>0</v>
      </c>
      <c r="P83" s="12"/>
      <c r="Q83" s="12" t="s">
        <v>151</v>
      </c>
      <c r="R83" s="12">
        <v>5</v>
      </c>
      <c r="S83" s="12"/>
      <c r="V83" s="12"/>
      <c r="W83" s="12" t="s">
        <v>151</v>
      </c>
      <c r="X83" s="12">
        <v>10</v>
      </c>
      <c r="AA83" s="12" t="s">
        <v>151</v>
      </c>
      <c r="AB83" s="12">
        <v>15</v>
      </c>
      <c r="AE83" s="12" t="s">
        <v>151</v>
      </c>
      <c r="AF83" s="12">
        <v>20</v>
      </c>
      <c r="AG83" s="12">
        <v>1.367904740989031</v>
      </c>
      <c r="AH83" s="12">
        <v>0.30189818620733749</v>
      </c>
      <c r="AI83" s="12" t="s">
        <v>151</v>
      </c>
      <c r="AJ83" s="12">
        <v>25</v>
      </c>
      <c r="AK83" s="12">
        <v>1.3487113321875359</v>
      </c>
      <c r="AL83" s="12">
        <v>0.2298874471130761</v>
      </c>
      <c r="AY83" s="11" t="s">
        <v>169</v>
      </c>
      <c r="AZ83" s="11">
        <v>10</v>
      </c>
      <c r="BA83" s="11">
        <v>866.00800000000004</v>
      </c>
      <c r="BB83" s="11">
        <v>86.600999999999999</v>
      </c>
      <c r="BC83" s="11">
        <v>1000000</v>
      </c>
      <c r="BE83" s="11">
        <v>4.3819999999999997</v>
      </c>
      <c r="BF83" s="11">
        <v>0</v>
      </c>
      <c r="BG83" s="11">
        <v>0</v>
      </c>
    </row>
    <row r="84" spans="9:59" x14ac:dyDescent="0.3">
      <c r="I84" s="12"/>
      <c r="J84" s="12"/>
      <c r="K84" s="12">
        <f t="shared" si="11"/>
        <v>0</v>
      </c>
      <c r="L84" s="12" t="s">
        <v>151</v>
      </c>
      <c r="M84" s="12">
        <v>0</v>
      </c>
      <c r="P84" s="12"/>
      <c r="Q84" s="12" t="s">
        <v>151</v>
      </c>
      <c r="R84" s="12">
        <v>5</v>
      </c>
      <c r="S84" s="12"/>
      <c r="V84" s="12"/>
      <c r="W84" s="12" t="s">
        <v>151</v>
      </c>
      <c r="X84" s="12">
        <v>10</v>
      </c>
      <c r="AA84" s="12" t="s">
        <v>151</v>
      </c>
      <c r="AB84" s="12">
        <v>15</v>
      </c>
      <c r="AE84" s="12" t="s">
        <v>151</v>
      </c>
      <c r="AF84" s="12">
        <v>20</v>
      </c>
      <c r="AG84" s="12">
        <v>1.410920613347177</v>
      </c>
      <c r="AH84" s="12">
        <v>0.20126545747155869</v>
      </c>
      <c r="AI84" s="12" t="s">
        <v>151</v>
      </c>
      <c r="AJ84" s="12">
        <v>25</v>
      </c>
      <c r="AK84" s="12">
        <v>1.3911236382311689</v>
      </c>
      <c r="AL84" s="12">
        <v>0.15325829807538399</v>
      </c>
      <c r="AY84" s="11" t="s">
        <v>169</v>
      </c>
      <c r="AZ84" s="11">
        <v>10</v>
      </c>
      <c r="BA84" s="11">
        <v>866.00800000000004</v>
      </c>
      <c r="BB84" s="11">
        <v>86.600999999999999</v>
      </c>
      <c r="BC84" s="11">
        <v>1000000</v>
      </c>
      <c r="BE84" s="11">
        <v>4.3819999999999997</v>
      </c>
      <c r="BF84" s="11">
        <v>5.0599999999999999E-2</v>
      </c>
      <c r="BG84" s="11">
        <v>2.1909999999999998</v>
      </c>
    </row>
    <row r="85" spans="9:59" x14ac:dyDescent="0.3">
      <c r="I85" s="12"/>
      <c r="J85" s="12"/>
      <c r="K85" s="12">
        <f t="shared" si="11"/>
        <v>0</v>
      </c>
      <c r="L85" s="12" t="s">
        <v>151</v>
      </c>
      <c r="M85" s="12">
        <v>0</v>
      </c>
      <c r="P85" s="12"/>
      <c r="Q85" s="12" t="s">
        <v>151</v>
      </c>
      <c r="R85" s="12">
        <v>5</v>
      </c>
      <c r="S85" s="12"/>
      <c r="V85" s="12"/>
      <c r="W85" s="12" t="s">
        <v>151</v>
      </c>
      <c r="X85" s="12">
        <v>10</v>
      </c>
      <c r="AA85" s="12" t="s">
        <v>151</v>
      </c>
      <c r="AB85" s="12">
        <v>15</v>
      </c>
      <c r="AE85" s="12" t="s">
        <v>151</v>
      </c>
      <c r="AF85" s="12">
        <v>20</v>
      </c>
      <c r="AG85" s="12">
        <v>1.453936485705323</v>
      </c>
      <c r="AH85" s="12">
        <v>0.1006327287357793</v>
      </c>
      <c r="AI85" s="12" t="s">
        <v>151</v>
      </c>
      <c r="AJ85" s="12">
        <v>25</v>
      </c>
      <c r="AK85" s="12">
        <v>1.4335359442748019</v>
      </c>
      <c r="AL85" s="12">
        <v>7.6629149037692024E-2</v>
      </c>
      <c r="AY85" s="11" t="s">
        <v>169</v>
      </c>
      <c r="AZ85" s="11">
        <v>10</v>
      </c>
      <c r="BA85" s="11">
        <v>866.00800000000004</v>
      </c>
      <c r="BB85" s="11">
        <v>86.600999999999999</v>
      </c>
      <c r="BC85" s="11">
        <v>1000000</v>
      </c>
      <c r="BE85" s="11">
        <v>4.3819999999999997</v>
      </c>
      <c r="BF85" s="11">
        <v>0.253</v>
      </c>
      <c r="BG85" s="11">
        <v>4.3819999999999997</v>
      </c>
    </row>
    <row r="86" spans="9:59" x14ac:dyDescent="0.3">
      <c r="I86" s="12"/>
      <c r="J86" s="12"/>
      <c r="K86" s="12">
        <f t="shared" si="11"/>
        <v>0</v>
      </c>
      <c r="L86" s="12" t="s">
        <v>151</v>
      </c>
      <c r="M86" s="12">
        <v>0</v>
      </c>
      <c r="P86" s="12"/>
      <c r="Q86" s="12" t="s">
        <v>151</v>
      </c>
      <c r="R86" s="12">
        <v>5</v>
      </c>
      <c r="S86" s="12"/>
      <c r="V86" s="12"/>
      <c r="W86" s="12" t="s">
        <v>151</v>
      </c>
      <c r="X86" s="12">
        <v>10</v>
      </c>
      <c r="AA86" s="12" t="s">
        <v>151</v>
      </c>
      <c r="AB86" s="12">
        <v>15</v>
      </c>
      <c r="AE86" s="12" t="s">
        <v>151</v>
      </c>
      <c r="AF86" s="12">
        <v>20</v>
      </c>
      <c r="AG86" s="12">
        <v>1.496952358063468</v>
      </c>
      <c r="AH86" s="12">
        <v>0</v>
      </c>
      <c r="AI86" s="12" t="s">
        <v>151</v>
      </c>
      <c r="AJ86" s="12">
        <v>25</v>
      </c>
      <c r="AK86" s="12">
        <v>1.4759482503184349</v>
      </c>
      <c r="AL86" s="12">
        <v>0</v>
      </c>
      <c r="AY86" s="11" t="s">
        <v>169</v>
      </c>
      <c r="AZ86" s="11">
        <v>10</v>
      </c>
      <c r="BA86" s="11">
        <v>866.00800000000004</v>
      </c>
      <c r="BB86" s="11">
        <v>86.600999999999999</v>
      </c>
      <c r="BC86" s="11">
        <v>1000000</v>
      </c>
      <c r="BE86" s="11">
        <v>4.3819999999999997</v>
      </c>
      <c r="BF86" s="11">
        <v>1.518</v>
      </c>
      <c r="BG86" s="11">
        <v>0</v>
      </c>
    </row>
    <row r="87" spans="9:59" x14ac:dyDescent="0.3">
      <c r="I87" s="12"/>
      <c r="J87" s="12"/>
      <c r="K87" s="12">
        <f t="shared" si="11"/>
        <v>0</v>
      </c>
      <c r="L87" s="12" t="s">
        <v>151</v>
      </c>
      <c r="M87" s="12">
        <v>0</v>
      </c>
      <c r="P87" s="12"/>
      <c r="Q87" s="12" t="s">
        <v>151</v>
      </c>
      <c r="R87" s="12">
        <v>5</v>
      </c>
      <c r="S87" s="12"/>
      <c r="V87" s="12"/>
      <c r="W87" s="12"/>
      <c r="X87" s="12"/>
      <c r="AA87" s="12" t="s">
        <v>151</v>
      </c>
      <c r="AB87" s="12">
        <v>15</v>
      </c>
      <c r="AE87" s="12" t="s">
        <v>151</v>
      </c>
      <c r="AF87" s="12">
        <v>20</v>
      </c>
      <c r="AI87" s="12" t="s">
        <v>151</v>
      </c>
      <c r="AJ87" s="12">
        <v>25</v>
      </c>
      <c r="AY87" s="11" t="s">
        <v>169</v>
      </c>
      <c r="AZ87" s="11">
        <v>15</v>
      </c>
      <c r="BA87" s="11">
        <v>679.91800000000001</v>
      </c>
      <c r="BB87" s="11">
        <v>67.992000000000004</v>
      </c>
      <c r="BC87" s="11">
        <v>1000000</v>
      </c>
      <c r="BE87" s="11">
        <v>3.3180000000000001</v>
      </c>
      <c r="BF87" s="11">
        <v>0</v>
      </c>
      <c r="BG87" s="11">
        <v>0</v>
      </c>
    </row>
    <row r="88" spans="9:59" x14ac:dyDescent="0.3">
      <c r="I88" s="12"/>
      <c r="J88" s="12"/>
      <c r="K88" s="12">
        <f t="shared" si="11"/>
        <v>0</v>
      </c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AA88" s="12"/>
      <c r="AB88" s="12"/>
      <c r="AE88" s="12" t="s">
        <v>151</v>
      </c>
      <c r="AF88" s="12">
        <v>20</v>
      </c>
      <c r="AI88" s="12" t="s">
        <v>151</v>
      </c>
      <c r="AJ88" s="12">
        <v>25</v>
      </c>
      <c r="AY88" s="11" t="s">
        <v>169</v>
      </c>
      <c r="AZ88" s="11">
        <v>15</v>
      </c>
      <c r="BA88" s="11">
        <v>679.91800000000001</v>
      </c>
      <c r="BB88" s="11">
        <v>67.992000000000004</v>
      </c>
      <c r="BC88" s="11">
        <v>1000000</v>
      </c>
      <c r="BE88" s="11">
        <v>3.3180000000000001</v>
      </c>
      <c r="BF88" s="11">
        <v>4.8800000000000003E-2</v>
      </c>
      <c r="BG88" s="11">
        <v>1.659</v>
      </c>
    </row>
    <row r="89" spans="9:59" x14ac:dyDescent="0.3">
      <c r="I89" s="12"/>
      <c r="J89" s="12"/>
      <c r="K89" s="12">
        <f t="shared" si="11"/>
        <v>0</v>
      </c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E89" s="12" t="s">
        <v>151</v>
      </c>
      <c r="AF89" s="12">
        <v>20</v>
      </c>
      <c r="AI89" s="12" t="s">
        <v>151</v>
      </c>
      <c r="AJ89" s="12">
        <v>25</v>
      </c>
      <c r="AY89" s="11" t="s">
        <v>169</v>
      </c>
      <c r="AZ89" s="11">
        <v>15</v>
      </c>
      <c r="BA89" s="11">
        <v>679.91800000000001</v>
      </c>
      <c r="BB89" s="11">
        <v>67.992000000000004</v>
      </c>
      <c r="BC89" s="11">
        <v>1000000</v>
      </c>
      <c r="BE89" s="11">
        <v>3.3180000000000001</v>
      </c>
      <c r="BF89" s="11">
        <v>0.24399999999999999</v>
      </c>
      <c r="BG89" s="11">
        <v>3.3180000000000001</v>
      </c>
    </row>
    <row r="90" spans="9:59" x14ac:dyDescent="0.3">
      <c r="I90" s="12"/>
      <c r="J90" s="12"/>
      <c r="K90" s="12">
        <f t="shared" si="11"/>
        <v>0</v>
      </c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E90" s="12" t="s">
        <v>151</v>
      </c>
      <c r="AF90" s="12">
        <v>20</v>
      </c>
      <c r="AI90" s="12" t="s">
        <v>151</v>
      </c>
      <c r="AJ90" s="12">
        <v>25</v>
      </c>
      <c r="AY90" s="11" t="s">
        <v>169</v>
      </c>
      <c r="AZ90" s="11">
        <v>15</v>
      </c>
      <c r="BA90" s="11">
        <v>679.91800000000001</v>
      </c>
      <c r="BB90" s="11">
        <v>67.992000000000004</v>
      </c>
      <c r="BC90" s="11">
        <v>1000000</v>
      </c>
      <c r="BE90" s="11">
        <v>3.3180000000000001</v>
      </c>
      <c r="BF90" s="11">
        <v>1.464</v>
      </c>
      <c r="BG90" s="11">
        <v>0</v>
      </c>
    </row>
    <row r="91" spans="9:59" x14ac:dyDescent="0.3">
      <c r="I91" s="12"/>
      <c r="J91" s="12"/>
      <c r="K91" s="12">
        <f t="shared" si="11"/>
        <v>0</v>
      </c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 t="s">
        <v>151</v>
      </c>
      <c r="AF91" s="12">
        <v>20</v>
      </c>
      <c r="AI91" s="12" t="s">
        <v>151</v>
      </c>
      <c r="AJ91" s="12">
        <v>25</v>
      </c>
      <c r="AY91" s="11" t="s">
        <v>169</v>
      </c>
      <c r="AZ91" s="11">
        <v>20</v>
      </c>
      <c r="BA91" s="11">
        <v>534.45399999999995</v>
      </c>
      <c r="BB91" s="11">
        <v>53.445</v>
      </c>
      <c r="BC91" s="11">
        <v>1000000</v>
      </c>
      <c r="BE91" s="11">
        <v>2.544</v>
      </c>
      <c r="BF91" s="11">
        <v>0</v>
      </c>
      <c r="BG91" s="11">
        <v>0</v>
      </c>
    </row>
    <row r="92" spans="9:59" x14ac:dyDescent="0.3">
      <c r="I92" s="12"/>
      <c r="J92" s="12"/>
      <c r="K92" s="12">
        <f t="shared" si="11"/>
        <v>0</v>
      </c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 t="s">
        <v>151</v>
      </c>
      <c r="AF92" s="12">
        <v>20</v>
      </c>
      <c r="AI92" s="12" t="s">
        <v>151</v>
      </c>
      <c r="AJ92" s="12">
        <v>25</v>
      </c>
      <c r="AY92" s="11" t="s">
        <v>169</v>
      </c>
      <c r="AZ92" s="11">
        <v>20</v>
      </c>
      <c r="BA92" s="11">
        <v>534.45399999999995</v>
      </c>
      <c r="BB92" s="11">
        <v>53.445</v>
      </c>
      <c r="BC92" s="11">
        <v>1000000</v>
      </c>
      <c r="BE92" s="11">
        <v>2.544</v>
      </c>
      <c r="BF92" s="11">
        <v>4.7600000000000003E-2</v>
      </c>
      <c r="BG92" s="11">
        <v>1.272</v>
      </c>
    </row>
    <row r="93" spans="9:59" x14ac:dyDescent="0.3">
      <c r="I93" s="12"/>
      <c r="J93" s="12"/>
      <c r="K93" s="12">
        <f t="shared" si="11"/>
        <v>0</v>
      </c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 t="s">
        <v>151</v>
      </c>
      <c r="AF93" s="12">
        <v>20</v>
      </c>
      <c r="AI93" s="12" t="s">
        <v>151</v>
      </c>
      <c r="AJ93" s="12">
        <v>25</v>
      </c>
      <c r="AY93" s="11" t="s">
        <v>169</v>
      </c>
      <c r="AZ93" s="11">
        <v>20</v>
      </c>
      <c r="BA93" s="11">
        <v>534.45399999999995</v>
      </c>
      <c r="BB93" s="11">
        <v>53.445</v>
      </c>
      <c r="BC93" s="11">
        <v>1000000</v>
      </c>
      <c r="BE93" s="11">
        <v>2.544</v>
      </c>
      <c r="BF93" s="11">
        <v>0.23799999999999999</v>
      </c>
      <c r="BG93" s="11">
        <v>2.544</v>
      </c>
    </row>
    <row r="94" spans="9:59" x14ac:dyDescent="0.3">
      <c r="I94" s="12"/>
      <c r="J94" s="12"/>
      <c r="K94" s="12">
        <f t="shared" si="11"/>
        <v>0</v>
      </c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 t="s">
        <v>151</v>
      </c>
      <c r="AF94" s="12">
        <v>20</v>
      </c>
      <c r="AI94" s="12" t="s">
        <v>151</v>
      </c>
      <c r="AJ94" s="12">
        <v>25</v>
      </c>
      <c r="AY94" s="11" t="s">
        <v>169</v>
      </c>
      <c r="AZ94" s="11">
        <v>20</v>
      </c>
      <c r="BA94" s="11">
        <v>534.45399999999995</v>
      </c>
      <c r="BB94" s="11">
        <v>53.445</v>
      </c>
      <c r="BC94" s="11">
        <v>1000000</v>
      </c>
      <c r="BE94" s="11">
        <v>2.544</v>
      </c>
      <c r="BF94" s="11">
        <v>1.4279999999999999</v>
      </c>
      <c r="BG94" s="11">
        <v>0</v>
      </c>
    </row>
    <row r="95" spans="9:59" x14ac:dyDescent="0.3">
      <c r="I95" s="12"/>
      <c r="J95" s="12"/>
      <c r="K95" s="12">
        <f t="shared" si="11"/>
        <v>0</v>
      </c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 t="s">
        <v>151</v>
      </c>
      <c r="AF95" s="12">
        <v>20</v>
      </c>
      <c r="AI95" s="12" t="s">
        <v>151</v>
      </c>
      <c r="AJ95" s="12">
        <v>25</v>
      </c>
      <c r="AY95" s="11" t="s">
        <v>169</v>
      </c>
      <c r="AZ95" s="11">
        <v>25</v>
      </c>
      <c r="BA95" s="11">
        <v>410.38099999999997</v>
      </c>
      <c r="BB95" s="11">
        <v>41.037999999999997</v>
      </c>
      <c r="BC95" s="11">
        <v>1000000</v>
      </c>
      <c r="BE95" s="11">
        <v>1.9370000000000001</v>
      </c>
      <c r="BF95" s="11">
        <v>0</v>
      </c>
      <c r="BG95" s="11">
        <v>0</v>
      </c>
    </row>
    <row r="96" spans="9:59" x14ac:dyDescent="0.3">
      <c r="I96" s="12"/>
      <c r="J96" s="12"/>
      <c r="K96" s="12">
        <f t="shared" si="11"/>
        <v>0</v>
      </c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 t="s">
        <v>151</v>
      </c>
      <c r="AF96" s="12">
        <v>20</v>
      </c>
      <c r="AI96" s="12" t="s">
        <v>151</v>
      </c>
      <c r="AJ96" s="12">
        <v>25</v>
      </c>
      <c r="AY96" s="11" t="s">
        <v>169</v>
      </c>
      <c r="AZ96" s="11">
        <v>25</v>
      </c>
      <c r="BA96" s="11">
        <v>410.38099999999997</v>
      </c>
      <c r="BB96" s="11">
        <v>41.037999999999997</v>
      </c>
      <c r="BC96" s="11">
        <v>1000000</v>
      </c>
      <c r="BE96" s="11">
        <v>1.9370000000000001</v>
      </c>
      <c r="BF96" s="11">
        <v>4.7199999999999999E-2</v>
      </c>
      <c r="BG96" s="11">
        <v>0.96850000000000003</v>
      </c>
    </row>
    <row r="97" spans="9:59" x14ac:dyDescent="0.3">
      <c r="I97" s="12"/>
      <c r="J97" s="12"/>
      <c r="K97" s="12">
        <f t="shared" si="11"/>
        <v>0</v>
      </c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 t="s">
        <v>151</v>
      </c>
      <c r="AF97" s="12">
        <v>20</v>
      </c>
      <c r="AI97" s="12" t="s">
        <v>151</v>
      </c>
      <c r="AJ97" s="12">
        <v>25</v>
      </c>
      <c r="AY97" s="11" t="s">
        <v>169</v>
      </c>
      <c r="AZ97" s="11">
        <v>25</v>
      </c>
      <c r="BA97" s="11">
        <v>410.38099999999997</v>
      </c>
      <c r="BB97" s="11">
        <v>41.037999999999997</v>
      </c>
      <c r="BC97" s="11">
        <v>1000000</v>
      </c>
      <c r="BE97" s="11">
        <v>1.9370000000000001</v>
      </c>
      <c r="BF97" s="11">
        <v>0.23599999999999999</v>
      </c>
      <c r="BG97" s="11">
        <v>1.9370000000000001</v>
      </c>
    </row>
    <row r="98" spans="9:59" x14ac:dyDescent="0.3">
      <c r="I98" s="12"/>
      <c r="J98" s="12"/>
      <c r="K98" s="12">
        <f t="shared" si="11"/>
        <v>0</v>
      </c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 t="s">
        <v>151</v>
      </c>
      <c r="AF98" s="12">
        <v>20</v>
      </c>
      <c r="AI98" s="12" t="s">
        <v>151</v>
      </c>
      <c r="AJ98" s="12">
        <v>25</v>
      </c>
      <c r="AY98" s="11" t="s">
        <v>169</v>
      </c>
      <c r="AZ98" s="11">
        <v>25</v>
      </c>
      <c r="BA98" s="11">
        <v>410.38099999999997</v>
      </c>
      <c r="BB98" s="11">
        <v>41.037999999999997</v>
      </c>
      <c r="BC98" s="11">
        <v>1000000</v>
      </c>
      <c r="BE98" s="11">
        <v>1.9370000000000001</v>
      </c>
      <c r="BF98" s="11">
        <v>1.4159999999999999</v>
      </c>
      <c r="BG98" s="11">
        <v>0</v>
      </c>
    </row>
    <row r="99" spans="9:59" x14ac:dyDescent="0.3">
      <c r="I99" s="12"/>
      <c r="J99" s="12"/>
      <c r="K99" s="12">
        <f t="shared" si="11"/>
        <v>0</v>
      </c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 t="s">
        <v>151</v>
      </c>
      <c r="AF99" s="12">
        <v>20</v>
      </c>
      <c r="AI99" s="12" t="s">
        <v>151</v>
      </c>
      <c r="AJ99" s="12">
        <v>25</v>
      </c>
    </row>
    <row r="100" spans="9:59" x14ac:dyDescent="0.3">
      <c r="I100" s="12"/>
      <c r="J100" s="12"/>
      <c r="K100" s="12">
        <f t="shared" si="11"/>
        <v>0</v>
      </c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 t="s">
        <v>151</v>
      </c>
      <c r="AF100" s="12">
        <v>20</v>
      </c>
      <c r="AI100" s="12" t="s">
        <v>151</v>
      </c>
      <c r="AJ100" s="12">
        <v>25</v>
      </c>
    </row>
    <row r="101" spans="9:59" x14ac:dyDescent="0.3">
      <c r="I101" s="12"/>
      <c r="J101" s="12"/>
      <c r="K101" s="12">
        <f t="shared" si="11"/>
        <v>0</v>
      </c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 t="s">
        <v>151</v>
      </c>
      <c r="AF101" s="12">
        <v>20</v>
      </c>
      <c r="AI101" s="12" t="s">
        <v>151</v>
      </c>
      <c r="AJ101" s="12">
        <v>25</v>
      </c>
    </row>
    <row r="102" spans="9:59" x14ac:dyDescent="0.3">
      <c r="I102" s="12"/>
      <c r="J102" s="12"/>
      <c r="K102" s="12">
        <f t="shared" si="11"/>
        <v>0</v>
      </c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 t="s">
        <v>151</v>
      </c>
      <c r="AF102" s="12">
        <v>20</v>
      </c>
      <c r="AI102" s="12" t="s">
        <v>151</v>
      </c>
      <c r="AJ102" s="12">
        <v>25</v>
      </c>
    </row>
    <row r="103" spans="9:59" x14ac:dyDescent="0.3">
      <c r="I103" s="12"/>
      <c r="J103" s="12"/>
      <c r="K103" s="12">
        <f t="shared" si="11"/>
        <v>0</v>
      </c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 t="s">
        <v>151</v>
      </c>
      <c r="AF103" s="12">
        <v>20</v>
      </c>
      <c r="AI103" s="12" t="s">
        <v>151</v>
      </c>
      <c r="AJ103" s="12">
        <v>25</v>
      </c>
    </row>
    <row r="104" spans="9:59" x14ac:dyDescent="0.3">
      <c r="I104" s="12"/>
      <c r="J104" s="12"/>
      <c r="K104" s="12">
        <f t="shared" si="11"/>
        <v>0</v>
      </c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 t="s">
        <v>151</v>
      </c>
      <c r="AF104" s="12">
        <v>20</v>
      </c>
      <c r="AI104" s="12" t="s">
        <v>151</v>
      </c>
      <c r="AJ104" s="12">
        <v>25</v>
      </c>
    </row>
    <row r="105" spans="9:59" x14ac:dyDescent="0.3">
      <c r="I105" s="12"/>
      <c r="J105" s="12"/>
      <c r="K105" s="12">
        <f t="shared" si="11"/>
        <v>0</v>
      </c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 t="s">
        <v>151</v>
      </c>
      <c r="AF105" s="12">
        <v>20</v>
      </c>
      <c r="AI105" s="12" t="s">
        <v>151</v>
      </c>
      <c r="AJ105" s="12">
        <v>25</v>
      </c>
    </row>
    <row r="106" spans="9:59" x14ac:dyDescent="0.3">
      <c r="I106" s="12"/>
      <c r="J106" s="12"/>
      <c r="K106" s="12">
        <f t="shared" si="11"/>
        <v>0</v>
      </c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 t="s">
        <v>151</v>
      </c>
      <c r="AF106" s="12">
        <v>20</v>
      </c>
      <c r="AI106" s="12" t="s">
        <v>151</v>
      </c>
      <c r="AJ106" s="12">
        <v>25</v>
      </c>
    </row>
    <row r="107" spans="9:59" x14ac:dyDescent="0.3">
      <c r="I107" s="12"/>
      <c r="J107" s="12"/>
      <c r="K107" s="12">
        <f t="shared" si="11"/>
        <v>0</v>
      </c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 t="s">
        <v>151</v>
      </c>
      <c r="AF107" s="12">
        <v>20</v>
      </c>
      <c r="AI107" s="12" t="s">
        <v>151</v>
      </c>
      <c r="AJ107" s="12">
        <v>25</v>
      </c>
    </row>
    <row r="108" spans="9:59" x14ac:dyDescent="0.3">
      <c r="I108" s="12"/>
      <c r="J108" s="12"/>
      <c r="K108" s="12">
        <f t="shared" si="11"/>
        <v>0</v>
      </c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 t="s">
        <v>151</v>
      </c>
      <c r="AF108" s="12">
        <v>20</v>
      </c>
      <c r="AI108" s="12" t="s">
        <v>151</v>
      </c>
      <c r="AJ108" s="12">
        <v>25</v>
      </c>
    </row>
    <row r="109" spans="9:59" x14ac:dyDescent="0.3">
      <c r="I109" s="12"/>
      <c r="J109" s="12"/>
      <c r="K109" s="12">
        <f t="shared" si="11"/>
        <v>0</v>
      </c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 t="s">
        <v>151</v>
      </c>
      <c r="AF109" s="12">
        <v>20</v>
      </c>
      <c r="AI109" s="12" t="s">
        <v>151</v>
      </c>
      <c r="AJ109" s="12">
        <v>25</v>
      </c>
    </row>
    <row r="110" spans="9:59" x14ac:dyDescent="0.3">
      <c r="I110" s="12"/>
      <c r="J110" s="12"/>
      <c r="K110" s="12">
        <f t="shared" si="11"/>
        <v>0</v>
      </c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 t="s">
        <v>151</v>
      </c>
      <c r="AF110" s="12">
        <v>20</v>
      </c>
      <c r="AI110" s="12" t="s">
        <v>151</v>
      </c>
      <c r="AJ110" s="12">
        <v>25</v>
      </c>
    </row>
    <row r="111" spans="9:59" x14ac:dyDescent="0.3">
      <c r="I111" s="12"/>
      <c r="J111" s="12"/>
      <c r="K111" s="12">
        <f t="shared" si="11"/>
        <v>0</v>
      </c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 t="s">
        <v>151</v>
      </c>
      <c r="AF111" s="12">
        <v>20</v>
      </c>
      <c r="AI111" s="12" t="s">
        <v>151</v>
      </c>
      <c r="AJ111" s="12">
        <v>25</v>
      </c>
    </row>
    <row r="112" spans="9:59" x14ac:dyDescent="0.3">
      <c r="I112" s="12"/>
      <c r="J112" s="12"/>
      <c r="K112" s="12">
        <f t="shared" si="11"/>
        <v>0</v>
      </c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 t="s">
        <v>151</v>
      </c>
      <c r="AF112" s="12">
        <v>20</v>
      </c>
      <c r="AI112" s="12" t="s">
        <v>151</v>
      </c>
      <c r="AJ112" s="12">
        <v>25</v>
      </c>
    </row>
    <row r="113" spans="9:38" x14ac:dyDescent="0.3">
      <c r="I113" s="12"/>
      <c r="J113" s="12"/>
      <c r="K113" s="12">
        <f t="shared" si="11"/>
        <v>0</v>
      </c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 t="s">
        <v>151</v>
      </c>
      <c r="AF113" s="12">
        <v>20</v>
      </c>
      <c r="AI113" s="12" t="s">
        <v>151</v>
      </c>
      <c r="AJ113" s="12">
        <v>25</v>
      </c>
    </row>
    <row r="114" spans="9:38" x14ac:dyDescent="0.3">
      <c r="I114" s="12"/>
      <c r="J114" s="12"/>
      <c r="K114" s="12">
        <f t="shared" si="11"/>
        <v>0</v>
      </c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 t="s">
        <v>151</v>
      </c>
      <c r="AF114" s="12">
        <v>20</v>
      </c>
      <c r="AI114" s="12" t="s">
        <v>151</v>
      </c>
      <c r="AJ114" s="12">
        <v>25</v>
      </c>
    </row>
    <row r="115" spans="9:38" x14ac:dyDescent="0.3">
      <c r="I115" s="12"/>
      <c r="J115" s="12"/>
      <c r="K115" s="12">
        <f t="shared" si="11"/>
        <v>0</v>
      </c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 t="s">
        <v>151</v>
      </c>
      <c r="AF115" s="12">
        <v>20</v>
      </c>
      <c r="AI115" s="12" t="s">
        <v>151</v>
      </c>
      <c r="AJ115" s="12">
        <v>25</v>
      </c>
    </row>
    <row r="117" spans="9:38" x14ac:dyDescent="0.3">
      <c r="L117" s="161" t="s">
        <v>152</v>
      </c>
      <c r="M117" s="161">
        <v>0</v>
      </c>
      <c r="N117" s="161">
        <v>0</v>
      </c>
      <c r="O117" s="161"/>
      <c r="P117" s="161">
        <v>0</v>
      </c>
      <c r="Q117" s="161" t="s">
        <v>152</v>
      </c>
      <c r="R117" s="161">
        <v>5</v>
      </c>
      <c r="S117" s="161"/>
      <c r="T117" s="161">
        <v>0</v>
      </c>
      <c r="U117" s="161"/>
      <c r="V117" s="161">
        <v>0</v>
      </c>
      <c r="W117" s="161" t="s">
        <v>152</v>
      </c>
      <c r="X117" s="161">
        <v>10</v>
      </c>
      <c r="Y117" s="161">
        <v>0</v>
      </c>
      <c r="Z117" s="161">
        <v>0</v>
      </c>
      <c r="AA117" s="161" t="s">
        <v>152</v>
      </c>
      <c r="AB117" s="161">
        <v>15</v>
      </c>
      <c r="AC117" s="161">
        <v>0</v>
      </c>
      <c r="AD117" s="161">
        <v>0</v>
      </c>
      <c r="AE117" s="161" t="s">
        <v>152</v>
      </c>
      <c r="AF117" s="161">
        <v>20</v>
      </c>
      <c r="AG117" s="161">
        <v>0</v>
      </c>
      <c r="AH117" s="161">
        <v>0</v>
      </c>
      <c r="AI117" s="161" t="s">
        <v>152</v>
      </c>
      <c r="AJ117" s="161">
        <v>25</v>
      </c>
      <c r="AK117" s="161">
        <v>0</v>
      </c>
      <c r="AL117" s="161">
        <v>0</v>
      </c>
    </row>
    <row r="118" spans="9:38" x14ac:dyDescent="0.3">
      <c r="L118" s="11" t="s">
        <v>152</v>
      </c>
      <c r="M118" s="11">
        <v>0</v>
      </c>
      <c r="N118" s="11">
        <v>5.9650689704634314E-3</v>
      </c>
      <c r="P118" s="11">
        <v>0.25375035838917259</v>
      </c>
      <c r="Q118" s="11" t="s">
        <v>152</v>
      </c>
      <c r="R118" s="11">
        <v>5</v>
      </c>
      <c r="T118" s="11">
        <v>1.7409871330150511E-3</v>
      </c>
      <c r="V118" s="11">
        <v>0.2096838547319487</v>
      </c>
      <c r="W118" s="11" t="s">
        <v>152</v>
      </c>
      <c r="X118" s="11">
        <v>10</v>
      </c>
      <c r="Y118" s="11">
        <v>1.554772980420783E-3</v>
      </c>
      <c r="Z118" s="11">
        <v>0.15966868390541261</v>
      </c>
      <c r="AA118" s="11" t="s">
        <v>152</v>
      </c>
      <c r="AB118" s="11">
        <v>15</v>
      </c>
      <c r="AC118" s="11">
        <v>1.488998715819538E-3</v>
      </c>
      <c r="AD118" s="11">
        <v>0.1215834602653464</v>
      </c>
      <c r="AE118" s="11" t="s">
        <v>152</v>
      </c>
      <c r="AF118" s="11">
        <v>20</v>
      </c>
      <c r="AG118" s="11">
        <v>1.455370348117261E-3</v>
      </c>
      <c r="AH118" s="11">
        <v>9.2582574419240657E-2</v>
      </c>
      <c r="AI118" s="11" t="s">
        <v>152</v>
      </c>
      <c r="AJ118" s="11">
        <v>25</v>
      </c>
      <c r="AK118" s="11">
        <v>1.4349496878095899E-3</v>
      </c>
      <c r="AL118" s="11">
        <v>7.0499170424887805E-2</v>
      </c>
    </row>
    <row r="119" spans="9:38" x14ac:dyDescent="0.3">
      <c r="L119" s="11" t="s">
        <v>152</v>
      </c>
      <c r="M119" s="11">
        <v>0</v>
      </c>
      <c r="N119" s="11">
        <v>1.1930137940926859E-2</v>
      </c>
      <c r="P119" s="11">
        <v>0.5075007167783453</v>
      </c>
      <c r="Q119" s="11" t="s">
        <v>152</v>
      </c>
      <c r="R119" s="11">
        <v>5</v>
      </c>
      <c r="T119" s="11">
        <v>3.4819742660301021E-3</v>
      </c>
      <c r="V119" s="11">
        <v>0.4193677094638974</v>
      </c>
      <c r="W119" s="11" t="s">
        <v>152</v>
      </c>
      <c r="X119" s="11">
        <v>10</v>
      </c>
      <c r="Y119" s="11">
        <v>3.1095459608415652E-3</v>
      </c>
      <c r="Z119" s="11">
        <v>0.31933736781082522</v>
      </c>
      <c r="AA119" s="11" t="s">
        <v>152</v>
      </c>
      <c r="AB119" s="11">
        <v>15</v>
      </c>
      <c r="AC119" s="11">
        <v>2.9779974316390769E-3</v>
      </c>
      <c r="AD119" s="11">
        <v>0.2431669205306928</v>
      </c>
      <c r="AE119" s="11" t="s">
        <v>152</v>
      </c>
      <c r="AF119" s="11">
        <v>20</v>
      </c>
      <c r="AG119" s="11">
        <v>2.9107406962345221E-3</v>
      </c>
      <c r="AH119" s="11">
        <v>0.18516514883848131</v>
      </c>
      <c r="AI119" s="11" t="s">
        <v>152</v>
      </c>
      <c r="AJ119" s="11">
        <v>25</v>
      </c>
      <c r="AK119" s="11">
        <v>2.869899375619179E-3</v>
      </c>
      <c r="AL119" s="11">
        <v>0.14099834084977561</v>
      </c>
    </row>
    <row r="120" spans="9:38" x14ac:dyDescent="0.3">
      <c r="L120" s="11" t="s">
        <v>152</v>
      </c>
      <c r="M120" s="11">
        <v>0</v>
      </c>
      <c r="N120" s="11">
        <v>1.789520691139029E-2</v>
      </c>
      <c r="P120" s="11">
        <v>0.76125107516751789</v>
      </c>
      <c r="Q120" s="11" t="s">
        <v>152</v>
      </c>
      <c r="R120" s="11">
        <v>5</v>
      </c>
      <c r="T120" s="11">
        <v>5.2229613990451527E-3</v>
      </c>
      <c r="V120" s="11">
        <v>0.62905156419584607</v>
      </c>
      <c r="W120" s="11" t="s">
        <v>152</v>
      </c>
      <c r="X120" s="11">
        <v>10</v>
      </c>
      <c r="Y120" s="11">
        <v>4.6643189412623482E-3</v>
      </c>
      <c r="Z120" s="11">
        <v>0.47900605171623778</v>
      </c>
      <c r="AA120" s="11" t="s">
        <v>152</v>
      </c>
      <c r="AB120" s="11">
        <v>15</v>
      </c>
      <c r="AC120" s="11">
        <v>4.4669961474586148E-3</v>
      </c>
      <c r="AD120" s="11">
        <v>0.36475038079603922</v>
      </c>
      <c r="AE120" s="11" t="s">
        <v>152</v>
      </c>
      <c r="AF120" s="11">
        <v>20</v>
      </c>
      <c r="AG120" s="11">
        <v>4.3661110443517833E-3</v>
      </c>
      <c r="AH120" s="11">
        <v>0.27774772325772201</v>
      </c>
      <c r="AI120" s="11" t="s">
        <v>152</v>
      </c>
      <c r="AJ120" s="11">
        <v>25</v>
      </c>
      <c r="AK120" s="11">
        <v>4.3048490634287687E-3</v>
      </c>
      <c r="AL120" s="11">
        <v>0.2114975112746634</v>
      </c>
    </row>
    <row r="121" spans="9:38" x14ac:dyDescent="0.3">
      <c r="L121" s="11" t="s">
        <v>152</v>
      </c>
      <c r="M121" s="11">
        <v>0</v>
      </c>
      <c r="N121" s="11">
        <v>2.3860275881853729E-2</v>
      </c>
      <c r="P121" s="11">
        <v>1.015001433556691</v>
      </c>
      <c r="Q121" s="11" t="s">
        <v>152</v>
      </c>
      <c r="R121" s="11">
        <v>5</v>
      </c>
      <c r="T121" s="11">
        <v>6.9639485320602042E-3</v>
      </c>
      <c r="V121" s="11">
        <v>0.8387354189277948</v>
      </c>
      <c r="W121" s="11" t="s">
        <v>152</v>
      </c>
      <c r="X121" s="11">
        <v>10</v>
      </c>
      <c r="Y121" s="11">
        <v>6.2190919216831304E-3</v>
      </c>
      <c r="Z121" s="11">
        <v>0.63867473562165034</v>
      </c>
      <c r="AA121" s="11" t="s">
        <v>152</v>
      </c>
      <c r="AB121" s="11">
        <v>15</v>
      </c>
      <c r="AC121" s="11">
        <v>5.955994863278153E-3</v>
      </c>
      <c r="AD121" s="11">
        <v>0.48633384106138572</v>
      </c>
      <c r="AE121" s="11" t="s">
        <v>152</v>
      </c>
      <c r="AF121" s="11">
        <v>20</v>
      </c>
      <c r="AG121" s="11">
        <v>5.8214813924690441E-3</v>
      </c>
      <c r="AH121" s="11">
        <v>0.37033029767696263</v>
      </c>
      <c r="AI121" s="11" t="s">
        <v>152</v>
      </c>
      <c r="AJ121" s="11">
        <v>25</v>
      </c>
      <c r="AK121" s="11">
        <v>5.7397987512383588E-3</v>
      </c>
      <c r="AL121" s="11">
        <v>0.28199668169955122</v>
      </c>
    </row>
    <row r="122" spans="9:38" x14ac:dyDescent="0.3">
      <c r="L122" s="11" t="s">
        <v>152</v>
      </c>
      <c r="M122" s="11">
        <v>0</v>
      </c>
      <c r="N122" s="11">
        <v>2.9825344852317161E-2</v>
      </c>
      <c r="P122" s="11">
        <v>1.2687517919458631</v>
      </c>
      <c r="Q122" s="11" t="s">
        <v>152</v>
      </c>
      <c r="R122" s="11">
        <v>5</v>
      </c>
      <c r="T122" s="11">
        <v>8.7049356650752557E-3</v>
      </c>
      <c r="V122" s="11">
        <v>1.048419273659744</v>
      </c>
      <c r="W122" s="11" t="s">
        <v>152</v>
      </c>
      <c r="X122" s="11">
        <v>10</v>
      </c>
      <c r="Y122" s="11">
        <v>7.7738649021039134E-3</v>
      </c>
      <c r="Z122" s="11">
        <v>0.79834341952706289</v>
      </c>
      <c r="AA122" s="11" t="s">
        <v>152</v>
      </c>
      <c r="AB122" s="11">
        <v>15</v>
      </c>
      <c r="AC122" s="11">
        <v>7.4449935790976913E-3</v>
      </c>
      <c r="AD122" s="11">
        <v>0.60791730132673205</v>
      </c>
      <c r="AE122" s="11" t="s">
        <v>152</v>
      </c>
      <c r="AF122" s="11">
        <v>20</v>
      </c>
      <c r="AG122" s="11">
        <v>7.2768517405863049E-3</v>
      </c>
      <c r="AH122" s="11">
        <v>0.46291287209620319</v>
      </c>
      <c r="AI122" s="11" t="s">
        <v>152</v>
      </c>
      <c r="AJ122" s="11">
        <v>25</v>
      </c>
      <c r="AK122" s="11">
        <v>7.1747484390479489E-3</v>
      </c>
      <c r="AL122" s="11">
        <v>0.35249585212443912</v>
      </c>
    </row>
    <row r="123" spans="9:38" x14ac:dyDescent="0.3">
      <c r="L123" s="11" t="s">
        <v>152</v>
      </c>
      <c r="M123" s="11">
        <v>0</v>
      </c>
      <c r="N123" s="11">
        <v>3.5790413822780587E-2</v>
      </c>
      <c r="P123" s="11">
        <v>1.522502150335036</v>
      </c>
      <c r="Q123" s="11" t="s">
        <v>152</v>
      </c>
      <c r="R123" s="11">
        <v>5</v>
      </c>
      <c r="T123" s="11">
        <v>1.0445922798090311E-2</v>
      </c>
      <c r="V123" s="11">
        <v>1.2581031283916919</v>
      </c>
      <c r="W123" s="11" t="s">
        <v>152</v>
      </c>
      <c r="X123" s="11">
        <v>10</v>
      </c>
      <c r="Y123" s="11">
        <v>9.3286378825246964E-3</v>
      </c>
      <c r="Z123" s="11">
        <v>0.95801210343247556</v>
      </c>
      <c r="AA123" s="11" t="s">
        <v>152</v>
      </c>
      <c r="AB123" s="11">
        <v>15</v>
      </c>
      <c r="AC123" s="11">
        <v>8.9339922949172295E-3</v>
      </c>
      <c r="AD123" s="11">
        <v>0.72950076159207844</v>
      </c>
      <c r="AE123" s="11" t="s">
        <v>152</v>
      </c>
      <c r="AF123" s="11">
        <v>20</v>
      </c>
      <c r="AG123" s="11">
        <v>8.7322220887035666E-3</v>
      </c>
      <c r="AH123" s="11">
        <v>0.55549544651544391</v>
      </c>
      <c r="AI123" s="11" t="s">
        <v>152</v>
      </c>
      <c r="AJ123" s="11">
        <v>25</v>
      </c>
      <c r="AK123" s="11">
        <v>8.6096981268575373E-3</v>
      </c>
      <c r="AL123" s="11">
        <v>0.4229950225493268</v>
      </c>
    </row>
    <row r="124" spans="9:38" x14ac:dyDescent="0.3">
      <c r="L124" s="11" t="s">
        <v>152</v>
      </c>
      <c r="M124" s="11">
        <v>0</v>
      </c>
      <c r="N124" s="11">
        <v>4.1755482793244023E-2</v>
      </c>
      <c r="P124" s="11">
        <v>1.776252508724208</v>
      </c>
      <c r="Q124" s="11" t="s">
        <v>152</v>
      </c>
      <c r="R124" s="11">
        <v>5</v>
      </c>
      <c r="T124" s="11">
        <v>1.218690993110536E-2</v>
      </c>
      <c r="V124" s="11">
        <v>1.467786983123641</v>
      </c>
      <c r="W124" s="11" t="s">
        <v>152</v>
      </c>
      <c r="X124" s="11">
        <v>10</v>
      </c>
      <c r="Y124" s="11">
        <v>1.088341086294548E-2</v>
      </c>
      <c r="Z124" s="11">
        <v>1.117680787337888</v>
      </c>
      <c r="AA124" s="11" t="s">
        <v>152</v>
      </c>
      <c r="AB124" s="11">
        <v>15</v>
      </c>
      <c r="AC124" s="11">
        <v>1.042299101073677E-2</v>
      </c>
      <c r="AD124" s="11">
        <v>0.85108422185742494</v>
      </c>
      <c r="AE124" s="11" t="s">
        <v>152</v>
      </c>
      <c r="AF124" s="11">
        <v>20</v>
      </c>
      <c r="AG124" s="11">
        <v>1.018759243682083E-2</v>
      </c>
      <c r="AH124" s="11">
        <v>0.64807802093468447</v>
      </c>
      <c r="AI124" s="11" t="s">
        <v>152</v>
      </c>
      <c r="AJ124" s="11">
        <v>25</v>
      </c>
      <c r="AK124" s="11">
        <v>1.0044647814667129E-2</v>
      </c>
      <c r="AL124" s="11">
        <v>0.49349419297421471</v>
      </c>
    </row>
    <row r="125" spans="9:38" x14ac:dyDescent="0.3">
      <c r="L125" s="11" t="s">
        <v>152</v>
      </c>
      <c r="M125" s="11">
        <v>0</v>
      </c>
      <c r="N125" s="11">
        <v>4.7720551763707451E-2</v>
      </c>
      <c r="P125" s="11">
        <v>2.0300028671133812</v>
      </c>
      <c r="Q125" s="11" t="s">
        <v>152</v>
      </c>
      <c r="R125" s="11">
        <v>5</v>
      </c>
      <c r="T125" s="11">
        <v>1.392789706412041E-2</v>
      </c>
      <c r="V125" s="11">
        <v>1.67747083785559</v>
      </c>
      <c r="W125" s="11" t="s">
        <v>152</v>
      </c>
      <c r="X125" s="11">
        <v>10</v>
      </c>
      <c r="Y125" s="11">
        <v>1.2438183843366261E-2</v>
      </c>
      <c r="Z125" s="11">
        <v>1.2773494712433009</v>
      </c>
      <c r="AA125" s="11" t="s">
        <v>152</v>
      </c>
      <c r="AB125" s="11">
        <v>15</v>
      </c>
      <c r="AC125" s="11">
        <v>1.1911989726556309E-2</v>
      </c>
      <c r="AD125" s="11">
        <v>0.97266768212277133</v>
      </c>
      <c r="AE125" s="11" t="s">
        <v>152</v>
      </c>
      <c r="AF125" s="11">
        <v>20</v>
      </c>
      <c r="AG125" s="11">
        <v>1.164296278493809E-2</v>
      </c>
      <c r="AH125" s="11">
        <v>0.74066059535392526</v>
      </c>
      <c r="AI125" s="11" t="s">
        <v>152</v>
      </c>
      <c r="AJ125" s="11">
        <v>25</v>
      </c>
      <c r="AK125" s="11">
        <v>1.1479597502476719E-2</v>
      </c>
      <c r="AL125" s="11">
        <v>0.56399336339910244</v>
      </c>
    </row>
    <row r="126" spans="9:38" x14ac:dyDescent="0.3">
      <c r="L126" s="11" t="s">
        <v>152</v>
      </c>
      <c r="M126" s="11">
        <v>0</v>
      </c>
      <c r="N126" s="11">
        <v>5.368562073417088E-2</v>
      </c>
      <c r="P126" s="11">
        <v>2.283753225502553</v>
      </c>
      <c r="Q126" s="11" t="s">
        <v>152</v>
      </c>
      <c r="R126" s="11">
        <v>5</v>
      </c>
      <c r="T126" s="11">
        <v>1.5668884197135462E-2</v>
      </c>
      <c r="V126" s="11">
        <v>1.887154692587538</v>
      </c>
      <c r="W126" s="11" t="s">
        <v>152</v>
      </c>
      <c r="X126" s="11">
        <v>10</v>
      </c>
      <c r="Y126" s="11">
        <v>1.3992956823787039E-2</v>
      </c>
      <c r="Z126" s="11">
        <v>1.4370181551487129</v>
      </c>
      <c r="AA126" s="11" t="s">
        <v>152</v>
      </c>
      <c r="AB126" s="11">
        <v>15</v>
      </c>
      <c r="AC126" s="11">
        <v>1.340098844237584E-2</v>
      </c>
      <c r="AD126" s="11">
        <v>1.094251142388118</v>
      </c>
      <c r="AE126" s="11" t="s">
        <v>152</v>
      </c>
      <c r="AF126" s="11">
        <v>20</v>
      </c>
      <c r="AG126" s="11">
        <v>1.309833313305535E-2</v>
      </c>
      <c r="AH126" s="11">
        <v>0.83324316977316593</v>
      </c>
      <c r="AI126" s="11" t="s">
        <v>152</v>
      </c>
      <c r="AJ126" s="11">
        <v>25</v>
      </c>
      <c r="AK126" s="11">
        <v>1.2914547190286309E-2</v>
      </c>
      <c r="AL126" s="11">
        <v>0.63449253382399029</v>
      </c>
    </row>
    <row r="127" spans="9:38" x14ac:dyDescent="0.3">
      <c r="L127" s="11" t="s">
        <v>152</v>
      </c>
      <c r="M127" s="11">
        <v>0</v>
      </c>
      <c r="N127" s="11">
        <v>5.9650689704634323E-2</v>
      </c>
      <c r="P127" s="11">
        <v>2.537503583891727</v>
      </c>
      <c r="Q127" s="11" t="s">
        <v>152</v>
      </c>
      <c r="R127" s="11">
        <v>5</v>
      </c>
      <c r="T127" s="11">
        <v>1.7409871330150511E-2</v>
      </c>
      <c r="V127" s="11">
        <v>2.096838547319487</v>
      </c>
      <c r="W127" s="11" t="s">
        <v>152</v>
      </c>
      <c r="X127" s="11">
        <v>10</v>
      </c>
      <c r="Y127" s="11">
        <v>1.554772980420783E-2</v>
      </c>
      <c r="Z127" s="11">
        <v>1.596686839054126</v>
      </c>
      <c r="AA127" s="11" t="s">
        <v>152</v>
      </c>
      <c r="AB127" s="11">
        <v>15</v>
      </c>
      <c r="AC127" s="11">
        <v>1.4889987158195381E-2</v>
      </c>
      <c r="AD127" s="11">
        <v>1.2158346026534641</v>
      </c>
      <c r="AE127" s="11" t="s">
        <v>152</v>
      </c>
      <c r="AF127" s="11">
        <v>20</v>
      </c>
      <c r="AG127" s="11">
        <v>1.455370348117261E-2</v>
      </c>
      <c r="AH127" s="11">
        <v>0.92582574419240649</v>
      </c>
      <c r="AI127" s="11" t="s">
        <v>152</v>
      </c>
      <c r="AJ127" s="11">
        <v>25</v>
      </c>
      <c r="AK127" s="11">
        <v>1.43494968780959E-2</v>
      </c>
      <c r="AL127" s="11">
        <v>0.70499170424887814</v>
      </c>
    </row>
    <row r="128" spans="9:38" x14ac:dyDescent="0.3">
      <c r="L128" s="11" t="s">
        <v>152</v>
      </c>
      <c r="M128" s="11">
        <v>0</v>
      </c>
      <c r="N128" s="11">
        <v>6.5615758675097752E-2</v>
      </c>
      <c r="P128" s="11">
        <v>2.7912539422808988</v>
      </c>
      <c r="Q128" s="11" t="s">
        <v>152</v>
      </c>
      <c r="R128" s="11">
        <v>5</v>
      </c>
      <c r="T128" s="11">
        <v>1.9150858463165561E-2</v>
      </c>
      <c r="V128" s="11">
        <v>2.3065224020514359</v>
      </c>
      <c r="W128" s="11" t="s">
        <v>152</v>
      </c>
      <c r="X128" s="11">
        <v>10</v>
      </c>
      <c r="Y128" s="11">
        <v>1.7102502784628611E-2</v>
      </c>
      <c r="Z128" s="11">
        <v>1.756355522959538</v>
      </c>
      <c r="AA128" s="11" t="s">
        <v>152</v>
      </c>
      <c r="AB128" s="11">
        <v>15</v>
      </c>
      <c r="AC128" s="11">
        <v>1.6378985874014922E-2</v>
      </c>
      <c r="AD128" s="11">
        <v>1.337418062918811</v>
      </c>
      <c r="AE128" s="11" t="s">
        <v>152</v>
      </c>
      <c r="AF128" s="11">
        <v>20</v>
      </c>
      <c r="AG128" s="11">
        <v>1.6009073829289872E-2</v>
      </c>
      <c r="AH128" s="11">
        <v>1.018408318611647</v>
      </c>
      <c r="AI128" s="11" t="s">
        <v>152</v>
      </c>
      <c r="AJ128" s="11">
        <v>25</v>
      </c>
      <c r="AK128" s="11">
        <v>1.578444656590549E-2</v>
      </c>
      <c r="AL128" s="11">
        <v>0.77549087467376587</v>
      </c>
    </row>
    <row r="129" spans="12:38" x14ac:dyDescent="0.3">
      <c r="L129" s="11" t="s">
        <v>152</v>
      </c>
      <c r="M129" s="11">
        <v>0</v>
      </c>
      <c r="N129" s="11">
        <v>7.1580827645561174E-2</v>
      </c>
      <c r="P129" s="11">
        <v>3.045004300670072</v>
      </c>
      <c r="Q129" s="11" t="s">
        <v>152</v>
      </c>
      <c r="R129" s="11">
        <v>5</v>
      </c>
      <c r="T129" s="11">
        <v>2.0891845596180611E-2</v>
      </c>
      <c r="V129" s="11">
        <v>2.5162062567833838</v>
      </c>
      <c r="W129" s="11" t="s">
        <v>152</v>
      </c>
      <c r="X129" s="11">
        <v>10</v>
      </c>
      <c r="Y129" s="11">
        <v>1.8657275765049389E-2</v>
      </c>
      <c r="Z129" s="11">
        <v>1.9160242068649509</v>
      </c>
      <c r="AA129" s="11" t="s">
        <v>152</v>
      </c>
      <c r="AB129" s="11">
        <v>15</v>
      </c>
      <c r="AC129" s="11">
        <v>1.7867984589834459E-2</v>
      </c>
      <c r="AD129" s="11">
        <v>1.4590015231841571</v>
      </c>
      <c r="AE129" s="11" t="s">
        <v>152</v>
      </c>
      <c r="AF129" s="11">
        <v>20</v>
      </c>
      <c r="AG129" s="11">
        <v>1.746444417740713E-2</v>
      </c>
      <c r="AH129" s="11">
        <v>1.110990893030888</v>
      </c>
      <c r="AI129" s="11" t="s">
        <v>152</v>
      </c>
      <c r="AJ129" s="11">
        <v>25</v>
      </c>
      <c r="AK129" s="11">
        <v>1.7219396253715071E-2</v>
      </c>
      <c r="AL129" s="11">
        <v>0.84599004509865361</v>
      </c>
    </row>
    <row r="130" spans="12:38" x14ac:dyDescent="0.3">
      <c r="L130" s="11" t="s">
        <v>152</v>
      </c>
      <c r="M130" s="11">
        <v>0</v>
      </c>
      <c r="N130" s="11">
        <v>7.7545896616024609E-2</v>
      </c>
      <c r="P130" s="11">
        <v>3.2987546590592438</v>
      </c>
      <c r="Q130" s="11" t="s">
        <v>152</v>
      </c>
      <c r="R130" s="11">
        <v>5</v>
      </c>
      <c r="T130" s="11">
        <v>2.2632832729195661E-2</v>
      </c>
      <c r="V130" s="11">
        <v>2.7258901115153331</v>
      </c>
      <c r="W130" s="11" t="s">
        <v>152</v>
      </c>
      <c r="X130" s="11">
        <v>10</v>
      </c>
      <c r="Y130" s="11">
        <v>2.0212048745470172E-2</v>
      </c>
      <c r="Z130" s="11">
        <v>2.0756928907703638</v>
      </c>
      <c r="AA130" s="11" t="s">
        <v>152</v>
      </c>
      <c r="AB130" s="11">
        <v>15</v>
      </c>
      <c r="AC130" s="11">
        <v>1.9356983305654E-2</v>
      </c>
      <c r="AD130" s="11">
        <v>1.5805849834495029</v>
      </c>
      <c r="AE130" s="11" t="s">
        <v>152</v>
      </c>
      <c r="AF130" s="11">
        <v>20</v>
      </c>
      <c r="AG130" s="11">
        <v>1.8919814525524391E-2</v>
      </c>
      <c r="AH130" s="11">
        <v>1.2035734674501291</v>
      </c>
      <c r="AI130" s="11" t="s">
        <v>152</v>
      </c>
      <c r="AJ130" s="11">
        <v>25</v>
      </c>
      <c r="AK130" s="11">
        <v>1.865434594152467E-2</v>
      </c>
      <c r="AL130" s="11">
        <v>0.91648921552354157</v>
      </c>
    </row>
    <row r="131" spans="12:38" x14ac:dyDescent="0.3">
      <c r="L131" s="11" t="s">
        <v>152</v>
      </c>
      <c r="M131" s="11">
        <v>0</v>
      </c>
      <c r="N131" s="11">
        <v>8.3510965586488045E-2</v>
      </c>
      <c r="P131" s="11">
        <v>3.552505017448417</v>
      </c>
      <c r="Q131" s="11" t="s">
        <v>152</v>
      </c>
      <c r="R131" s="11">
        <v>5</v>
      </c>
      <c r="T131" s="11">
        <v>2.4373819862210711E-2</v>
      </c>
      <c r="V131" s="11">
        <v>2.935573966247282</v>
      </c>
      <c r="W131" s="11" t="s">
        <v>152</v>
      </c>
      <c r="X131" s="11">
        <v>10</v>
      </c>
      <c r="Y131" s="11">
        <v>2.1766821725890961E-2</v>
      </c>
      <c r="Z131" s="11">
        <v>2.235361574675776</v>
      </c>
      <c r="AA131" s="11" t="s">
        <v>152</v>
      </c>
      <c r="AB131" s="11">
        <v>15</v>
      </c>
      <c r="AC131" s="11">
        <v>2.0845982021473541E-2</v>
      </c>
      <c r="AD131" s="11">
        <v>1.7021684437148501</v>
      </c>
      <c r="AE131" s="11" t="s">
        <v>152</v>
      </c>
      <c r="AF131" s="11">
        <v>20</v>
      </c>
      <c r="AG131" s="11">
        <v>2.037518487364165E-2</v>
      </c>
      <c r="AH131" s="11">
        <v>1.2961560418693689</v>
      </c>
      <c r="AI131" s="11" t="s">
        <v>152</v>
      </c>
      <c r="AJ131" s="11">
        <v>25</v>
      </c>
      <c r="AK131" s="11">
        <v>2.0089295629334251E-2</v>
      </c>
      <c r="AL131" s="11">
        <v>0.9869883859484293</v>
      </c>
    </row>
    <row r="132" spans="12:38" x14ac:dyDescent="0.3">
      <c r="L132" s="11" t="s">
        <v>152</v>
      </c>
      <c r="M132" s="11">
        <v>0</v>
      </c>
      <c r="N132" s="11">
        <v>8.9476034556951467E-2</v>
      </c>
      <c r="P132" s="11">
        <v>3.8062553758375892</v>
      </c>
      <c r="Q132" s="11" t="s">
        <v>152</v>
      </c>
      <c r="R132" s="11">
        <v>5</v>
      </c>
      <c r="T132" s="11">
        <v>2.6114806995225771E-2</v>
      </c>
      <c r="V132" s="11">
        <v>3.1452578209792308</v>
      </c>
      <c r="W132" s="11" t="s">
        <v>152</v>
      </c>
      <c r="X132" s="11">
        <v>10</v>
      </c>
      <c r="Y132" s="11">
        <v>2.3321594706311739E-2</v>
      </c>
      <c r="Z132" s="11">
        <v>2.3950302585811891</v>
      </c>
      <c r="AA132" s="11" t="s">
        <v>152</v>
      </c>
      <c r="AB132" s="11">
        <v>15</v>
      </c>
      <c r="AC132" s="11">
        <v>2.2334980737293071E-2</v>
      </c>
      <c r="AD132" s="11">
        <v>1.8237519039801959</v>
      </c>
      <c r="AE132" s="11" t="s">
        <v>152</v>
      </c>
      <c r="AF132" s="11">
        <v>20</v>
      </c>
      <c r="AG132" s="11">
        <v>2.1830555221758911E-2</v>
      </c>
      <c r="AH132" s="11">
        <v>1.38873861628861</v>
      </c>
      <c r="AI132" s="11" t="s">
        <v>152</v>
      </c>
      <c r="AJ132" s="11">
        <v>25</v>
      </c>
      <c r="AK132" s="11">
        <v>2.152424531714385E-2</v>
      </c>
      <c r="AL132" s="11">
        <v>1.057487556373317</v>
      </c>
    </row>
    <row r="133" spans="12:38" x14ac:dyDescent="0.3">
      <c r="L133" s="11" t="s">
        <v>152</v>
      </c>
      <c r="M133" s="11">
        <v>0</v>
      </c>
      <c r="N133" s="11">
        <v>9.5441103527414903E-2</v>
      </c>
      <c r="P133" s="11">
        <v>4.0600057342267624</v>
      </c>
      <c r="Q133" s="11" t="s">
        <v>152</v>
      </c>
      <c r="R133" s="11">
        <v>5</v>
      </c>
      <c r="T133" s="11">
        <v>2.785579412824082E-2</v>
      </c>
      <c r="V133" s="11">
        <v>3.3549416757111792</v>
      </c>
      <c r="W133" s="11" t="s">
        <v>152</v>
      </c>
      <c r="X133" s="11">
        <v>10</v>
      </c>
      <c r="Y133" s="11">
        <v>2.4876367686732521E-2</v>
      </c>
      <c r="Z133" s="11">
        <v>2.5546989424866009</v>
      </c>
      <c r="AA133" s="11" t="s">
        <v>152</v>
      </c>
      <c r="AB133" s="11">
        <v>15</v>
      </c>
      <c r="AC133" s="11">
        <v>2.3823979453112609E-2</v>
      </c>
      <c r="AD133" s="11">
        <v>1.9453353642455431</v>
      </c>
      <c r="AE133" s="11" t="s">
        <v>152</v>
      </c>
      <c r="AF133" s="11">
        <v>20</v>
      </c>
      <c r="AG133" s="11">
        <v>2.328592556987618E-2</v>
      </c>
      <c r="AH133" s="11">
        <v>1.481321190707851</v>
      </c>
      <c r="AI133" s="11" t="s">
        <v>152</v>
      </c>
      <c r="AJ133" s="11">
        <v>25</v>
      </c>
      <c r="AK133" s="11">
        <v>2.2959195004953439E-2</v>
      </c>
      <c r="AL133" s="11">
        <v>1.1279867267982051</v>
      </c>
    </row>
    <row r="134" spans="12:38" x14ac:dyDescent="0.3">
      <c r="L134" s="11" t="s">
        <v>152</v>
      </c>
      <c r="M134" s="11">
        <v>0</v>
      </c>
      <c r="N134" s="11">
        <v>0.1014061724978783</v>
      </c>
      <c r="P134" s="11">
        <v>4.3137560926159351</v>
      </c>
      <c r="Q134" s="11" t="s">
        <v>152</v>
      </c>
      <c r="R134" s="11">
        <v>5</v>
      </c>
      <c r="T134" s="11">
        <v>2.959678126125587E-2</v>
      </c>
      <c r="V134" s="11">
        <v>3.564625530443128</v>
      </c>
      <c r="W134" s="11" t="s">
        <v>152</v>
      </c>
      <c r="X134" s="11">
        <v>10</v>
      </c>
      <c r="Y134" s="11">
        <v>2.64311406671533E-2</v>
      </c>
      <c r="Z134" s="11">
        <v>2.714367626392014</v>
      </c>
      <c r="AA134" s="11" t="s">
        <v>152</v>
      </c>
      <c r="AB134" s="11">
        <v>15</v>
      </c>
      <c r="AC134" s="11">
        <v>2.5312978168932149E-2</v>
      </c>
      <c r="AD134" s="11">
        <v>2.0669188245108892</v>
      </c>
      <c r="AE134" s="11" t="s">
        <v>152</v>
      </c>
      <c r="AF134" s="11">
        <v>20</v>
      </c>
      <c r="AG134" s="11">
        <v>2.4741295917993442E-2</v>
      </c>
      <c r="AH134" s="11">
        <v>1.5739037651270911</v>
      </c>
      <c r="AI134" s="11" t="s">
        <v>152</v>
      </c>
      <c r="AJ134" s="11">
        <v>25</v>
      </c>
      <c r="AK134" s="11">
        <v>2.439414469276302E-2</v>
      </c>
      <c r="AL134" s="11">
        <v>1.198485897223093</v>
      </c>
    </row>
    <row r="135" spans="12:38" x14ac:dyDescent="0.3">
      <c r="L135" s="11" t="s">
        <v>152</v>
      </c>
      <c r="M135" s="11">
        <v>0</v>
      </c>
      <c r="N135" s="11">
        <v>0.1073712414683418</v>
      </c>
      <c r="P135" s="11">
        <v>4.5675064510051069</v>
      </c>
      <c r="Q135" s="11" t="s">
        <v>152</v>
      </c>
      <c r="R135" s="11">
        <v>5</v>
      </c>
      <c r="T135" s="11">
        <v>3.1337768394270923E-2</v>
      </c>
      <c r="V135" s="11">
        <v>3.774309385175076</v>
      </c>
      <c r="W135" s="11" t="s">
        <v>152</v>
      </c>
      <c r="X135" s="11">
        <v>10</v>
      </c>
      <c r="Y135" s="11">
        <v>2.7985913647574089E-2</v>
      </c>
      <c r="Z135" s="11">
        <v>2.8740363102974271</v>
      </c>
      <c r="AA135" s="11" t="s">
        <v>152</v>
      </c>
      <c r="AB135" s="11">
        <v>15</v>
      </c>
      <c r="AC135" s="11">
        <v>2.680197688475169E-2</v>
      </c>
      <c r="AD135" s="11">
        <v>2.1885022847762352</v>
      </c>
      <c r="AE135" s="11" t="s">
        <v>152</v>
      </c>
      <c r="AF135" s="11">
        <v>20</v>
      </c>
      <c r="AG135" s="11">
        <v>2.61966662661107E-2</v>
      </c>
      <c r="AH135" s="11">
        <v>1.6664863395463321</v>
      </c>
      <c r="AI135" s="11" t="s">
        <v>152</v>
      </c>
      <c r="AJ135" s="11">
        <v>25</v>
      </c>
      <c r="AK135" s="11">
        <v>2.5829094380572619E-2</v>
      </c>
      <c r="AL135" s="11">
        <v>1.268985067647981</v>
      </c>
    </row>
    <row r="136" spans="12:38" x14ac:dyDescent="0.3">
      <c r="L136" s="11" t="s">
        <v>152</v>
      </c>
      <c r="M136" s="11">
        <v>0</v>
      </c>
      <c r="N136" s="11">
        <v>0.1133363104388052</v>
      </c>
      <c r="P136" s="11">
        <v>4.8212568093942796</v>
      </c>
      <c r="Q136" s="11" t="s">
        <v>152</v>
      </c>
      <c r="R136" s="11">
        <v>5</v>
      </c>
      <c r="T136" s="11">
        <v>3.3078755527285973E-2</v>
      </c>
      <c r="V136" s="11">
        <v>3.9839932399070261</v>
      </c>
      <c r="W136" s="11" t="s">
        <v>152</v>
      </c>
      <c r="X136" s="11">
        <v>10</v>
      </c>
      <c r="Y136" s="11">
        <v>2.9540686627994871E-2</v>
      </c>
      <c r="Z136" s="11">
        <v>3.0337049942028389</v>
      </c>
      <c r="AA136" s="11" t="s">
        <v>152</v>
      </c>
      <c r="AB136" s="11">
        <v>15</v>
      </c>
      <c r="AC136" s="11">
        <v>2.8290975600571231E-2</v>
      </c>
      <c r="AD136" s="11">
        <v>2.3100857450415822</v>
      </c>
      <c r="AE136" s="11" t="s">
        <v>152</v>
      </c>
      <c r="AF136" s="11">
        <v>20</v>
      </c>
      <c r="AG136" s="11">
        <v>2.7652036614227962E-2</v>
      </c>
      <c r="AH136" s="11">
        <v>1.759068913965572</v>
      </c>
      <c r="AI136" s="11" t="s">
        <v>152</v>
      </c>
      <c r="AJ136" s="11">
        <v>25</v>
      </c>
      <c r="AK136" s="11">
        <v>2.72640440683822E-2</v>
      </c>
      <c r="AL136" s="11">
        <v>1.339484238072868</v>
      </c>
    </row>
    <row r="137" spans="12:38" x14ac:dyDescent="0.3">
      <c r="L137" s="11" t="s">
        <v>152</v>
      </c>
      <c r="M137" s="11">
        <v>0</v>
      </c>
      <c r="N137" s="11">
        <v>0.1193013794092686</v>
      </c>
      <c r="P137" s="11">
        <v>5.0750071677834532</v>
      </c>
      <c r="Q137" s="11" t="s">
        <v>152</v>
      </c>
      <c r="R137" s="11">
        <v>5</v>
      </c>
      <c r="T137" s="11">
        <v>3.4819742660301023E-2</v>
      </c>
      <c r="V137" s="11">
        <v>4.1936770946389741</v>
      </c>
      <c r="W137" s="11" t="s">
        <v>152</v>
      </c>
      <c r="X137" s="11">
        <v>10</v>
      </c>
      <c r="Y137" s="11">
        <v>3.109545960841565E-2</v>
      </c>
      <c r="Z137" s="11">
        <v>3.193373678108252</v>
      </c>
      <c r="AA137" s="11" t="s">
        <v>152</v>
      </c>
      <c r="AB137" s="11">
        <v>15</v>
      </c>
      <c r="AC137" s="11">
        <v>2.9779974316390768E-2</v>
      </c>
      <c r="AD137" s="11">
        <v>2.4316692053069282</v>
      </c>
      <c r="AE137" s="11" t="s">
        <v>152</v>
      </c>
      <c r="AF137" s="11">
        <v>20</v>
      </c>
      <c r="AG137" s="11">
        <v>2.910740696234522E-2</v>
      </c>
      <c r="AH137" s="11">
        <v>1.851651488384813</v>
      </c>
      <c r="AI137" s="11" t="s">
        <v>152</v>
      </c>
      <c r="AJ137" s="11">
        <v>25</v>
      </c>
      <c r="AK137" s="11">
        <v>2.8698993756191799E-2</v>
      </c>
      <c r="AL137" s="11">
        <v>1.4099834084977561</v>
      </c>
    </row>
    <row r="138" spans="12:38" x14ac:dyDescent="0.3">
      <c r="L138" s="11" t="s">
        <v>152</v>
      </c>
      <c r="M138" s="11">
        <v>0</v>
      </c>
      <c r="N138" s="11">
        <v>0.12526644837973211</v>
      </c>
      <c r="P138" s="11">
        <v>5.328757526172625</v>
      </c>
      <c r="Q138" s="11" t="s">
        <v>152</v>
      </c>
      <c r="R138" s="11">
        <v>5</v>
      </c>
      <c r="T138" s="11">
        <v>3.6560729793316073E-2</v>
      </c>
      <c r="V138" s="11">
        <v>4.4033609493709216</v>
      </c>
      <c r="W138" s="11" t="s">
        <v>152</v>
      </c>
      <c r="X138" s="11">
        <v>10</v>
      </c>
      <c r="Y138" s="11">
        <v>3.2650232588836432E-2</v>
      </c>
      <c r="Z138" s="11">
        <v>3.3530423620136638</v>
      </c>
      <c r="AA138" s="11" t="s">
        <v>152</v>
      </c>
      <c r="AB138" s="11">
        <v>15</v>
      </c>
      <c r="AC138" s="11">
        <v>3.1268973032210302E-2</v>
      </c>
      <c r="AD138" s="11">
        <v>2.5532526655722751</v>
      </c>
      <c r="AE138" s="11" t="s">
        <v>152</v>
      </c>
      <c r="AF138" s="11">
        <v>20</v>
      </c>
      <c r="AG138" s="11">
        <v>3.0562777310462481E-2</v>
      </c>
      <c r="AH138" s="11">
        <v>1.944234062804054</v>
      </c>
      <c r="AI138" s="11" t="s">
        <v>152</v>
      </c>
      <c r="AJ138" s="11">
        <v>25</v>
      </c>
      <c r="AK138" s="11">
        <v>3.0133943444001381E-2</v>
      </c>
      <c r="AL138" s="11">
        <v>1.4804825789226439</v>
      </c>
    </row>
    <row r="139" spans="12:38" x14ac:dyDescent="0.3">
      <c r="L139" s="11" t="s">
        <v>152</v>
      </c>
      <c r="M139" s="11">
        <v>0</v>
      </c>
      <c r="N139" s="11">
        <v>0.1312315173501955</v>
      </c>
      <c r="P139" s="11">
        <v>5.5825078845617986</v>
      </c>
      <c r="Q139" s="11" t="s">
        <v>152</v>
      </c>
      <c r="R139" s="11">
        <v>5</v>
      </c>
      <c r="T139" s="11">
        <v>3.8301716926331122E-2</v>
      </c>
      <c r="V139" s="11">
        <v>4.6130448041028718</v>
      </c>
      <c r="W139" s="11" t="s">
        <v>152</v>
      </c>
      <c r="X139" s="11">
        <v>10</v>
      </c>
      <c r="Y139" s="11">
        <v>3.4205005569257207E-2</v>
      </c>
      <c r="Z139" s="11">
        <v>3.512711045919076</v>
      </c>
      <c r="AA139" s="11" t="s">
        <v>152</v>
      </c>
      <c r="AB139" s="11">
        <v>15</v>
      </c>
      <c r="AC139" s="11">
        <v>3.2757971748029843E-2</v>
      </c>
      <c r="AD139" s="11">
        <v>2.6748361258376212</v>
      </c>
      <c r="AE139" s="11" t="s">
        <v>152</v>
      </c>
      <c r="AF139" s="11">
        <v>20</v>
      </c>
      <c r="AG139" s="11">
        <v>3.2018147658579743E-2</v>
      </c>
      <c r="AH139" s="11">
        <v>2.036816637223295</v>
      </c>
      <c r="AI139" s="11" t="s">
        <v>152</v>
      </c>
      <c r="AJ139" s="11">
        <v>25</v>
      </c>
      <c r="AK139" s="11">
        <v>3.1568893131810973E-2</v>
      </c>
      <c r="AL139" s="11">
        <v>1.550981749347532</v>
      </c>
    </row>
    <row r="140" spans="12:38" x14ac:dyDescent="0.3">
      <c r="L140" s="11" t="s">
        <v>152</v>
      </c>
      <c r="M140" s="11">
        <v>0</v>
      </c>
      <c r="N140" s="11">
        <v>0.1371965863206589</v>
      </c>
      <c r="P140" s="11">
        <v>5.8362582429509704</v>
      </c>
      <c r="Q140" s="11" t="s">
        <v>152</v>
      </c>
      <c r="R140" s="11">
        <v>5</v>
      </c>
      <c r="T140" s="11">
        <v>4.0042704059346172E-2</v>
      </c>
      <c r="V140" s="11">
        <v>4.8227286588348202</v>
      </c>
      <c r="W140" s="11" t="s">
        <v>152</v>
      </c>
      <c r="X140" s="11">
        <v>10</v>
      </c>
      <c r="Y140" s="11">
        <v>3.5759778549677997E-2</v>
      </c>
      <c r="Z140" s="11">
        <v>3.6723797298244891</v>
      </c>
      <c r="AA140" s="11" t="s">
        <v>152</v>
      </c>
      <c r="AB140" s="11">
        <v>15</v>
      </c>
      <c r="AC140" s="11">
        <v>3.4246970463849377E-2</v>
      </c>
      <c r="AD140" s="11">
        <v>2.7964195861029668</v>
      </c>
      <c r="AE140" s="11" t="s">
        <v>152</v>
      </c>
      <c r="AF140" s="11">
        <v>20</v>
      </c>
      <c r="AG140" s="11">
        <v>3.3473518006696998E-2</v>
      </c>
      <c r="AH140" s="11">
        <v>2.1293992116425349</v>
      </c>
      <c r="AI140" s="11" t="s">
        <v>152</v>
      </c>
      <c r="AJ140" s="11">
        <v>25</v>
      </c>
      <c r="AK140" s="11">
        <v>3.3003842819620557E-2</v>
      </c>
      <c r="AL140" s="11">
        <v>1.62148091977242</v>
      </c>
    </row>
    <row r="141" spans="12:38" x14ac:dyDescent="0.3">
      <c r="L141" s="11" t="s">
        <v>152</v>
      </c>
      <c r="M141" s="11">
        <v>0</v>
      </c>
      <c r="N141" s="11">
        <v>0.14316165529112229</v>
      </c>
      <c r="P141" s="11">
        <v>6.0900086013401431</v>
      </c>
      <c r="Q141" s="11" t="s">
        <v>152</v>
      </c>
      <c r="R141" s="11">
        <v>5</v>
      </c>
      <c r="T141" s="11">
        <v>4.1783691192361222E-2</v>
      </c>
      <c r="V141" s="11">
        <v>5.0324125135667694</v>
      </c>
      <c r="W141" s="11" t="s">
        <v>152</v>
      </c>
      <c r="X141" s="11">
        <v>10</v>
      </c>
      <c r="Y141" s="11">
        <v>3.7314551530098793E-2</v>
      </c>
      <c r="Z141" s="11">
        <v>3.8320484137299018</v>
      </c>
      <c r="AA141" s="11" t="s">
        <v>152</v>
      </c>
      <c r="AB141" s="11">
        <v>15</v>
      </c>
      <c r="AC141" s="11">
        <v>3.5735969179668918E-2</v>
      </c>
      <c r="AD141" s="11">
        <v>2.9180030463683142</v>
      </c>
      <c r="AE141" s="11" t="s">
        <v>152</v>
      </c>
      <c r="AF141" s="11">
        <v>20</v>
      </c>
      <c r="AG141" s="11">
        <v>3.4928888354814273E-2</v>
      </c>
      <c r="AH141" s="11">
        <v>2.2219817860617761</v>
      </c>
      <c r="AI141" s="11" t="s">
        <v>152</v>
      </c>
      <c r="AJ141" s="11">
        <v>25</v>
      </c>
      <c r="AK141" s="11">
        <v>3.4438792507430149E-2</v>
      </c>
      <c r="AL141" s="11">
        <v>1.691980090197307</v>
      </c>
    </row>
    <row r="142" spans="12:38" x14ac:dyDescent="0.3">
      <c r="L142" s="11" t="s">
        <v>152</v>
      </c>
      <c r="M142" s="11">
        <v>0</v>
      </c>
      <c r="N142" s="11">
        <v>0.1491267242615858</v>
      </c>
      <c r="P142" s="11">
        <v>6.3437589597293167</v>
      </c>
      <c r="Q142" s="11" t="s">
        <v>152</v>
      </c>
      <c r="R142" s="11">
        <v>5</v>
      </c>
      <c r="T142" s="11">
        <v>4.3524678325376279E-2</v>
      </c>
      <c r="V142" s="11">
        <v>5.2420963682987178</v>
      </c>
      <c r="W142" s="11" t="s">
        <v>152</v>
      </c>
      <c r="X142" s="11">
        <v>10</v>
      </c>
      <c r="Y142" s="11">
        <v>3.8869324510519568E-2</v>
      </c>
      <c r="Z142" s="11">
        <v>3.9917170976353149</v>
      </c>
      <c r="AA142" s="11" t="s">
        <v>152</v>
      </c>
      <c r="AB142" s="11">
        <v>15</v>
      </c>
      <c r="AC142" s="11">
        <v>3.7224967895488459E-2</v>
      </c>
      <c r="AD142" s="11">
        <v>3.0395865066336611</v>
      </c>
      <c r="AE142" s="11" t="s">
        <v>152</v>
      </c>
      <c r="AF142" s="11">
        <v>20</v>
      </c>
      <c r="AG142" s="11">
        <v>3.6384258702931528E-2</v>
      </c>
      <c r="AH142" s="11">
        <v>2.314564360481016</v>
      </c>
      <c r="AI142" s="11" t="s">
        <v>152</v>
      </c>
      <c r="AJ142" s="11">
        <v>25</v>
      </c>
      <c r="AK142" s="11">
        <v>3.5873742195239741E-2</v>
      </c>
      <c r="AL142" s="11">
        <v>1.7624792606221951</v>
      </c>
    </row>
    <row r="143" spans="12:38" x14ac:dyDescent="0.3">
      <c r="L143" s="11" t="s">
        <v>152</v>
      </c>
      <c r="M143" s="11">
        <v>0</v>
      </c>
      <c r="N143" s="11">
        <v>0.15509179323204919</v>
      </c>
      <c r="P143" s="11">
        <v>6.5975093181184894</v>
      </c>
      <c r="Q143" s="11" t="s">
        <v>152</v>
      </c>
      <c r="R143" s="11">
        <v>5</v>
      </c>
      <c r="T143" s="11">
        <v>4.5265665458391328E-2</v>
      </c>
      <c r="V143" s="11">
        <v>5.4517802230306662</v>
      </c>
      <c r="W143" s="11" t="s">
        <v>152</v>
      </c>
      <c r="X143" s="11">
        <v>10</v>
      </c>
      <c r="Y143" s="11">
        <v>4.042409749094035E-2</v>
      </c>
      <c r="Z143" s="11">
        <v>4.1513857815407276</v>
      </c>
      <c r="AA143" s="11" t="s">
        <v>152</v>
      </c>
      <c r="AB143" s="11">
        <v>15</v>
      </c>
      <c r="AC143" s="11">
        <v>3.8713966611307993E-2</v>
      </c>
      <c r="AD143" s="11">
        <v>3.1611699668990072</v>
      </c>
      <c r="AE143" s="11" t="s">
        <v>152</v>
      </c>
      <c r="AF143" s="11">
        <v>20</v>
      </c>
      <c r="AG143" s="11">
        <v>3.783962905104879E-2</v>
      </c>
      <c r="AH143" s="11">
        <v>2.4071469349002572</v>
      </c>
      <c r="AI143" s="11" t="s">
        <v>152</v>
      </c>
      <c r="AJ143" s="11">
        <v>25</v>
      </c>
      <c r="AK143" s="11">
        <v>3.7308691883049333E-2</v>
      </c>
      <c r="AL143" s="11">
        <v>1.8329784310470829</v>
      </c>
    </row>
    <row r="144" spans="12:38" x14ac:dyDescent="0.3">
      <c r="L144" s="11" t="s">
        <v>152</v>
      </c>
      <c r="M144" s="11">
        <v>0</v>
      </c>
      <c r="N144" s="11">
        <v>0.16105686220251261</v>
      </c>
      <c r="P144" s="11">
        <v>6.8512596765076603</v>
      </c>
      <c r="Q144" s="11" t="s">
        <v>152</v>
      </c>
      <c r="R144" s="11">
        <v>5</v>
      </c>
      <c r="T144" s="11">
        <v>4.7006652591406378E-2</v>
      </c>
      <c r="V144" s="11">
        <v>5.6614640777626146</v>
      </c>
      <c r="W144" s="11" t="s">
        <v>152</v>
      </c>
      <c r="X144" s="11">
        <v>10</v>
      </c>
      <c r="Y144" s="11">
        <v>4.1978870471361132E-2</v>
      </c>
      <c r="Z144" s="11">
        <v>4.3110544654461398</v>
      </c>
      <c r="AA144" s="11" t="s">
        <v>152</v>
      </c>
      <c r="AB144" s="11">
        <v>15</v>
      </c>
      <c r="AC144" s="11">
        <v>4.0202965327127527E-2</v>
      </c>
      <c r="AD144" s="11">
        <v>3.2827534271643528</v>
      </c>
      <c r="AE144" s="11" t="s">
        <v>152</v>
      </c>
      <c r="AF144" s="11">
        <v>20</v>
      </c>
      <c r="AG144" s="11">
        <v>3.9294999399166038E-2</v>
      </c>
      <c r="AH144" s="11">
        <v>2.499729509319498</v>
      </c>
      <c r="AI144" s="11" t="s">
        <v>152</v>
      </c>
      <c r="AJ144" s="11">
        <v>25</v>
      </c>
      <c r="AK144" s="11">
        <v>3.8743641570858918E-2</v>
      </c>
      <c r="AL144" s="11">
        <v>1.903477601471971</v>
      </c>
    </row>
    <row r="145" spans="12:38" x14ac:dyDescent="0.3">
      <c r="L145" s="11" t="s">
        <v>152</v>
      </c>
      <c r="M145" s="11">
        <v>0</v>
      </c>
      <c r="N145" s="11">
        <v>0.16702193117297609</v>
      </c>
      <c r="P145" s="11">
        <v>7.1050100348968339</v>
      </c>
      <c r="Q145" s="11" t="s">
        <v>152</v>
      </c>
      <c r="R145" s="11">
        <v>5</v>
      </c>
      <c r="T145" s="11">
        <v>4.8747639724421428E-2</v>
      </c>
      <c r="V145" s="11">
        <v>5.871147932494563</v>
      </c>
      <c r="W145" s="11" t="s">
        <v>152</v>
      </c>
      <c r="X145" s="11">
        <v>10</v>
      </c>
      <c r="Y145" s="11">
        <v>4.3533643451781907E-2</v>
      </c>
      <c r="Z145" s="11">
        <v>4.4707231493515529</v>
      </c>
      <c r="AA145" s="11" t="s">
        <v>152</v>
      </c>
      <c r="AB145" s="11">
        <v>15</v>
      </c>
      <c r="AC145" s="11">
        <v>4.1691964042947068E-2</v>
      </c>
      <c r="AD145" s="11">
        <v>3.4043368874297002</v>
      </c>
      <c r="AE145" s="11" t="s">
        <v>152</v>
      </c>
      <c r="AF145" s="11">
        <v>20</v>
      </c>
      <c r="AG145" s="11">
        <v>4.0750369747283313E-2</v>
      </c>
      <c r="AH145" s="11">
        <v>2.5923120837387379</v>
      </c>
      <c r="AI145" s="11" t="s">
        <v>152</v>
      </c>
      <c r="AJ145" s="11">
        <v>25</v>
      </c>
      <c r="AK145" s="11">
        <v>4.017859125866851E-2</v>
      </c>
      <c r="AL145" s="11">
        <v>1.9739767718968591</v>
      </c>
    </row>
    <row r="146" spans="12:38" x14ac:dyDescent="0.3">
      <c r="L146" s="11" t="s">
        <v>152</v>
      </c>
      <c r="M146" s="11">
        <v>0</v>
      </c>
      <c r="N146" s="11">
        <v>0.17298700014343951</v>
      </c>
      <c r="P146" s="11">
        <v>7.3587603932860066</v>
      </c>
      <c r="Q146" s="11" t="s">
        <v>152</v>
      </c>
      <c r="R146" s="11">
        <v>5</v>
      </c>
      <c r="T146" s="11">
        <v>5.0488626857436478E-2</v>
      </c>
      <c r="V146" s="11">
        <v>6.0808317872265123</v>
      </c>
      <c r="W146" s="11" t="s">
        <v>152</v>
      </c>
      <c r="X146" s="11">
        <v>10</v>
      </c>
      <c r="Y146" s="11">
        <v>4.5088416432202703E-2</v>
      </c>
      <c r="Z146" s="11">
        <v>4.6303918332569651</v>
      </c>
      <c r="AA146" s="11" t="s">
        <v>152</v>
      </c>
      <c r="AB146" s="11">
        <v>15</v>
      </c>
      <c r="AC146" s="11">
        <v>4.3180962758766608E-2</v>
      </c>
      <c r="AD146" s="11">
        <v>3.5259203476950458</v>
      </c>
      <c r="AE146" s="11" t="s">
        <v>152</v>
      </c>
      <c r="AF146" s="11">
        <v>20</v>
      </c>
      <c r="AG146" s="11">
        <v>4.2205740095400568E-2</v>
      </c>
      <c r="AH146" s="11">
        <v>2.6848946581579791</v>
      </c>
      <c r="AI146" s="11" t="s">
        <v>152</v>
      </c>
      <c r="AJ146" s="11">
        <v>25</v>
      </c>
      <c r="AK146" s="11">
        <v>4.1613540946478102E-2</v>
      </c>
      <c r="AL146" s="11">
        <v>2.0444759423217471</v>
      </c>
    </row>
    <row r="147" spans="12:38" x14ac:dyDescent="0.3">
      <c r="L147" s="11" t="s">
        <v>152</v>
      </c>
      <c r="M147" s="11">
        <v>0</v>
      </c>
      <c r="N147" s="11">
        <v>0.17895206911390291</v>
      </c>
      <c r="P147" s="11">
        <v>7.3587603932860066</v>
      </c>
      <c r="Q147" s="11" t="s">
        <v>152</v>
      </c>
      <c r="R147" s="11">
        <v>5</v>
      </c>
      <c r="T147" s="11">
        <v>5.2229613990451527E-2</v>
      </c>
      <c r="V147" s="11">
        <v>6.0808317872265123</v>
      </c>
      <c r="W147" s="11" t="s">
        <v>152</v>
      </c>
      <c r="X147" s="11">
        <v>10</v>
      </c>
      <c r="Y147" s="11">
        <v>4.6643189412623479E-2</v>
      </c>
      <c r="Z147" s="11">
        <v>4.6303918332569651</v>
      </c>
      <c r="AA147" s="11" t="s">
        <v>152</v>
      </c>
      <c r="AB147" s="11">
        <v>15</v>
      </c>
      <c r="AC147" s="11">
        <v>4.4669961474586149E-2</v>
      </c>
      <c r="AD147" s="11">
        <v>3.5259203476950458</v>
      </c>
      <c r="AE147" s="11" t="s">
        <v>152</v>
      </c>
      <c r="AF147" s="11">
        <v>20</v>
      </c>
      <c r="AG147" s="11">
        <v>4.366111044351783E-2</v>
      </c>
      <c r="AH147" s="11">
        <v>2.6848946581579791</v>
      </c>
      <c r="AI147" s="11" t="s">
        <v>152</v>
      </c>
      <c r="AJ147" s="11">
        <v>25</v>
      </c>
      <c r="AK147" s="11">
        <v>4.3048490634287687E-2</v>
      </c>
      <c r="AL147" s="11">
        <v>2.0444759423217471</v>
      </c>
    </row>
    <row r="148" spans="12:38" x14ac:dyDescent="0.3">
      <c r="L148" s="11" t="s">
        <v>152</v>
      </c>
      <c r="M148" s="11">
        <v>0</v>
      </c>
      <c r="N148" s="11">
        <v>0.1968472760252932</v>
      </c>
      <c r="P148" s="11">
        <v>8.5624040276767079</v>
      </c>
      <c r="Q148" s="11" t="s">
        <v>152</v>
      </c>
      <c r="R148" s="11">
        <v>5</v>
      </c>
      <c r="T148" s="11">
        <v>5.7452575389496691E-2</v>
      </c>
      <c r="V148" s="11">
        <v>7.0754496415017627</v>
      </c>
      <c r="W148" s="11" t="s">
        <v>152</v>
      </c>
      <c r="X148" s="11">
        <v>10</v>
      </c>
      <c r="Y148" s="11">
        <v>5.1307508353885832E-2</v>
      </c>
      <c r="Z148" s="11">
        <v>5.3877669014708243</v>
      </c>
      <c r="AA148" s="11" t="s">
        <v>152</v>
      </c>
      <c r="AB148" s="11">
        <v>15</v>
      </c>
      <c r="AC148" s="11">
        <v>4.9136957622044758E-2</v>
      </c>
      <c r="AD148" s="11">
        <v>4.1026413380596578</v>
      </c>
      <c r="AE148" s="11" t="s">
        <v>152</v>
      </c>
      <c r="AF148" s="11">
        <v>20</v>
      </c>
      <c r="AG148" s="11">
        <v>4.8027221487869608E-2</v>
      </c>
      <c r="AH148" s="11">
        <v>3.1240523683682411</v>
      </c>
      <c r="AI148" s="11" t="s">
        <v>152</v>
      </c>
      <c r="AJ148" s="11">
        <v>25</v>
      </c>
      <c r="AK148" s="11">
        <v>4.7353339697716462E-2</v>
      </c>
      <c r="AL148" s="11">
        <v>2.3788828698642859</v>
      </c>
    </row>
    <row r="149" spans="12:38" x14ac:dyDescent="0.3">
      <c r="L149" s="11" t="s">
        <v>152</v>
      </c>
      <c r="M149" s="11">
        <v>0</v>
      </c>
      <c r="N149" s="11">
        <v>0.21474248293668349</v>
      </c>
      <c r="P149" s="11">
        <v>9.0609695453053796</v>
      </c>
      <c r="Q149" s="11" t="s">
        <v>152</v>
      </c>
      <c r="R149" s="11">
        <v>5</v>
      </c>
      <c r="T149" s="11">
        <v>6.2675536788541847E-2</v>
      </c>
      <c r="V149" s="11">
        <v>7.4874338461209966</v>
      </c>
      <c r="W149" s="11" t="s">
        <v>152</v>
      </c>
      <c r="X149" s="11">
        <v>10</v>
      </c>
      <c r="Y149" s="11">
        <v>5.5971827295148172E-2</v>
      </c>
      <c r="Z149" s="11">
        <v>5.7014819265282526</v>
      </c>
      <c r="AA149" s="11" t="s">
        <v>152</v>
      </c>
      <c r="AB149" s="11">
        <v>15</v>
      </c>
      <c r="AC149" s="11">
        <v>5.3603953769503367E-2</v>
      </c>
      <c r="AD149" s="11">
        <v>4.3415269939739236</v>
      </c>
      <c r="AE149" s="11" t="s">
        <v>152</v>
      </c>
      <c r="AF149" s="11">
        <v>20</v>
      </c>
      <c r="AG149" s="11">
        <v>5.2393332532221393E-2</v>
      </c>
      <c r="AH149" s="11">
        <v>3.3059574479580438</v>
      </c>
      <c r="AI149" s="11" t="s">
        <v>152</v>
      </c>
      <c r="AJ149" s="11">
        <v>25</v>
      </c>
      <c r="AK149" s="11">
        <v>5.1658188761145231E-2</v>
      </c>
      <c r="AL149" s="11">
        <v>2.517398754603922</v>
      </c>
    </row>
    <row r="150" spans="12:38" x14ac:dyDescent="0.3">
      <c r="L150" s="11" t="s">
        <v>152</v>
      </c>
      <c r="M150" s="11">
        <v>0</v>
      </c>
      <c r="N150" s="11">
        <v>0.23263768984807379</v>
      </c>
      <c r="P150" s="11">
        <v>9.4435323222575587</v>
      </c>
      <c r="Q150" s="11" t="s">
        <v>152</v>
      </c>
      <c r="R150" s="11">
        <v>5</v>
      </c>
      <c r="T150" s="11">
        <v>6.7898498187586989E-2</v>
      </c>
      <c r="V150" s="11">
        <v>7.8035604449463829</v>
      </c>
      <c r="W150" s="11" t="s">
        <v>152</v>
      </c>
      <c r="X150" s="11">
        <v>10</v>
      </c>
      <c r="Y150" s="11">
        <v>6.0636146236410518E-2</v>
      </c>
      <c r="Z150" s="11">
        <v>5.9422039317893134</v>
      </c>
      <c r="AA150" s="11" t="s">
        <v>152</v>
      </c>
      <c r="AB150" s="11">
        <v>15</v>
      </c>
      <c r="AC150" s="11">
        <v>5.8070949916961989E-2</v>
      </c>
      <c r="AD150" s="11">
        <v>4.5248304047979948</v>
      </c>
      <c r="AE150" s="11" t="s">
        <v>152</v>
      </c>
      <c r="AF150" s="11">
        <v>20</v>
      </c>
      <c r="AG150" s="11">
        <v>5.6759443576573178E-2</v>
      </c>
      <c r="AH150" s="11">
        <v>3.445538124777761</v>
      </c>
      <c r="AI150" s="11" t="s">
        <v>152</v>
      </c>
      <c r="AJ150" s="11">
        <v>25</v>
      </c>
      <c r="AK150" s="11">
        <v>5.5963037824574E-2</v>
      </c>
      <c r="AL150" s="11">
        <v>2.623685731228429</v>
      </c>
    </row>
    <row r="151" spans="12:38" x14ac:dyDescent="0.3">
      <c r="L151" s="11" t="s">
        <v>152</v>
      </c>
      <c r="M151" s="11">
        <v>0</v>
      </c>
      <c r="N151" s="11">
        <v>0.25053289675946411</v>
      </c>
      <c r="P151" s="11">
        <v>9.7660476620674075</v>
      </c>
      <c r="Q151" s="11" t="s">
        <v>152</v>
      </c>
      <c r="R151" s="11">
        <v>5</v>
      </c>
      <c r="T151" s="11">
        <v>7.3121459586632145E-2</v>
      </c>
      <c r="V151" s="11">
        <v>8.0700674957770122</v>
      </c>
      <c r="W151" s="11" t="s">
        <v>152</v>
      </c>
      <c r="X151" s="11">
        <v>10</v>
      </c>
      <c r="Y151" s="11">
        <v>6.5300465177672878E-2</v>
      </c>
      <c r="Z151" s="11">
        <v>6.1451419696846834</v>
      </c>
      <c r="AA151" s="11" t="s">
        <v>152</v>
      </c>
      <c r="AB151" s="11">
        <v>15</v>
      </c>
      <c r="AC151" s="11">
        <v>6.2537946064420605E-2</v>
      </c>
      <c r="AD151" s="11">
        <v>4.6793623284242702</v>
      </c>
      <c r="AE151" s="11" t="s">
        <v>152</v>
      </c>
      <c r="AF151" s="11">
        <v>20</v>
      </c>
      <c r="AG151" s="11">
        <v>6.1125554620924963E-2</v>
      </c>
      <c r="AH151" s="11">
        <v>3.5632100785785021</v>
      </c>
      <c r="AI151" s="11" t="s">
        <v>152</v>
      </c>
      <c r="AJ151" s="11">
        <v>25</v>
      </c>
      <c r="AK151" s="11">
        <v>6.0267886888002768E-2</v>
      </c>
      <c r="AL151" s="11">
        <v>2.7132897974068251</v>
      </c>
    </row>
    <row r="152" spans="12:38" x14ac:dyDescent="0.3">
      <c r="L152" s="11" t="s">
        <v>152</v>
      </c>
      <c r="M152" s="11">
        <v>0</v>
      </c>
      <c r="N152" s="11">
        <v>0.2684281036708544</v>
      </c>
      <c r="P152" s="11">
        <v>10.05018938046852</v>
      </c>
      <c r="Q152" s="11" t="s">
        <v>152</v>
      </c>
      <c r="R152" s="11">
        <v>5</v>
      </c>
      <c r="T152" s="11">
        <v>7.8344420985677302E-2</v>
      </c>
      <c r="V152" s="11">
        <v>8.3048649210209504</v>
      </c>
      <c r="W152" s="11" t="s">
        <v>152</v>
      </c>
      <c r="X152" s="11">
        <v>10</v>
      </c>
      <c r="Y152" s="11">
        <v>6.9964784118935225E-2</v>
      </c>
      <c r="Z152" s="11">
        <v>6.3239339702466939</v>
      </c>
      <c r="AA152" s="11" t="s">
        <v>152</v>
      </c>
      <c r="AB152" s="11">
        <v>15</v>
      </c>
      <c r="AC152" s="11">
        <v>6.700494221187922E-2</v>
      </c>
      <c r="AD152" s="11">
        <v>4.81550768620132</v>
      </c>
      <c r="AE152" s="11" t="s">
        <v>152</v>
      </c>
      <c r="AF152" s="11">
        <v>20</v>
      </c>
      <c r="AG152" s="11">
        <v>6.5491665665276741E-2</v>
      </c>
      <c r="AH152" s="11">
        <v>3.6668811510312769</v>
      </c>
      <c r="AI152" s="11" t="s">
        <v>152</v>
      </c>
      <c r="AJ152" s="11">
        <v>25</v>
      </c>
      <c r="AK152" s="11">
        <v>6.4572735951431537E-2</v>
      </c>
      <c r="AL152" s="11">
        <v>2.7922325644537112</v>
      </c>
    </row>
    <row r="153" spans="12:38" x14ac:dyDescent="0.3">
      <c r="L153" s="11" t="s">
        <v>152</v>
      </c>
      <c r="M153" s="11">
        <v>0</v>
      </c>
      <c r="N153" s="11">
        <v>0.28632331058224469</v>
      </c>
      <c r="P153" s="11">
        <v>10.30707312969229</v>
      </c>
      <c r="Q153" s="11" t="s">
        <v>152</v>
      </c>
      <c r="R153" s="11">
        <v>5</v>
      </c>
      <c r="T153" s="11">
        <v>8.3567382384722444E-2</v>
      </c>
      <c r="V153" s="11">
        <v>8.5171380192627506</v>
      </c>
      <c r="W153" s="11" t="s">
        <v>152</v>
      </c>
      <c r="X153" s="11">
        <v>10</v>
      </c>
      <c r="Y153" s="11">
        <v>7.4629103060197571E-2</v>
      </c>
      <c r="Z153" s="11">
        <v>6.4855742942865229</v>
      </c>
      <c r="AA153" s="11" t="s">
        <v>152</v>
      </c>
      <c r="AB153" s="11">
        <v>15</v>
      </c>
      <c r="AC153" s="11">
        <v>7.1471938359337836E-2</v>
      </c>
      <c r="AD153" s="11">
        <v>4.9385924980409186</v>
      </c>
      <c r="AE153" s="11" t="s">
        <v>152</v>
      </c>
      <c r="AF153" s="11">
        <v>20</v>
      </c>
      <c r="AG153" s="11">
        <v>6.9857776709628533E-2</v>
      </c>
      <c r="AH153" s="11">
        <v>3.7606069647821632</v>
      </c>
      <c r="AI153" s="11" t="s">
        <v>152</v>
      </c>
      <c r="AJ153" s="11">
        <v>25</v>
      </c>
      <c r="AK153" s="11">
        <v>6.8877585014860299E-2</v>
      </c>
      <c r="AL153" s="11">
        <v>2.8636022812528341</v>
      </c>
    </row>
    <row r="154" spans="12:38" x14ac:dyDescent="0.3">
      <c r="L154" s="11" t="s">
        <v>152</v>
      </c>
      <c r="M154" s="11">
        <v>0</v>
      </c>
      <c r="N154" s="11">
        <v>0.30421851749363499</v>
      </c>
      <c r="P154" s="11">
        <v>10.54330211702975</v>
      </c>
      <c r="Q154" s="11" t="s">
        <v>152</v>
      </c>
      <c r="R154" s="11">
        <v>5</v>
      </c>
      <c r="T154" s="11">
        <v>8.87903437837676E-2</v>
      </c>
      <c r="V154" s="11">
        <v>8.7123432791835036</v>
      </c>
      <c r="W154" s="11" t="s">
        <v>152</v>
      </c>
      <c r="X154" s="11">
        <v>10</v>
      </c>
      <c r="Y154" s="11">
        <v>7.9293422001459918E-2</v>
      </c>
      <c r="Z154" s="11">
        <v>6.6342179129514163</v>
      </c>
      <c r="AA154" s="11" t="s">
        <v>152</v>
      </c>
      <c r="AB154" s="11">
        <v>15</v>
      </c>
      <c r="AC154" s="11">
        <v>7.5938934506796452E-2</v>
      </c>
      <c r="AD154" s="11">
        <v>5.0517806640706873</v>
      </c>
      <c r="AE154" s="11" t="s">
        <v>152</v>
      </c>
      <c r="AF154" s="11">
        <v>20</v>
      </c>
      <c r="AG154" s="11">
        <v>7.4223887753980311E-2</v>
      </c>
      <c r="AH154" s="11">
        <v>3.8467967457109018</v>
      </c>
      <c r="AI154" s="11" t="s">
        <v>152</v>
      </c>
      <c r="AJ154" s="11">
        <v>25</v>
      </c>
      <c r="AK154" s="11">
        <v>7.3182434078289074E-2</v>
      </c>
      <c r="AL154" s="11">
        <v>2.9292335092965009</v>
      </c>
    </row>
    <row r="155" spans="12:38" x14ac:dyDescent="0.3">
      <c r="L155" s="11" t="s">
        <v>152</v>
      </c>
      <c r="M155" s="11">
        <v>0</v>
      </c>
      <c r="N155" s="11">
        <v>0.32211372440502528</v>
      </c>
      <c r="P155" s="11">
        <v>10.763178697324751</v>
      </c>
      <c r="Q155" s="11" t="s">
        <v>152</v>
      </c>
      <c r="R155" s="11">
        <v>5</v>
      </c>
      <c r="T155" s="11">
        <v>9.4013305182812756E-2</v>
      </c>
      <c r="V155" s="11">
        <v>8.8940359050154818</v>
      </c>
      <c r="W155" s="11" t="s">
        <v>152</v>
      </c>
      <c r="X155" s="11">
        <v>10</v>
      </c>
      <c r="Y155" s="11">
        <v>8.3957740942722264E-2</v>
      </c>
      <c r="Z155" s="11">
        <v>6.77257201979954</v>
      </c>
      <c r="AA155" s="11" t="s">
        <v>152</v>
      </c>
      <c r="AB155" s="11">
        <v>15</v>
      </c>
      <c r="AC155" s="11">
        <v>8.0405930654255053E-2</v>
      </c>
      <c r="AD155" s="11">
        <v>5.157133640252801</v>
      </c>
      <c r="AE155" s="11" t="s">
        <v>152</v>
      </c>
      <c r="AF155" s="11">
        <v>20</v>
      </c>
      <c r="AG155" s="11">
        <v>7.8589998798332089E-2</v>
      </c>
      <c r="AH155" s="11">
        <v>3.9270202377581098</v>
      </c>
      <c r="AI155" s="11" t="s">
        <v>152</v>
      </c>
      <c r="AJ155" s="11">
        <v>25</v>
      </c>
      <c r="AK155" s="11">
        <v>7.748728314171785E-2</v>
      </c>
      <c r="AL155" s="11">
        <v>2.9903215668860978</v>
      </c>
    </row>
    <row r="156" spans="12:38" x14ac:dyDescent="0.3">
      <c r="L156" s="11" t="s">
        <v>152</v>
      </c>
      <c r="M156" s="11">
        <v>0</v>
      </c>
      <c r="N156" s="11">
        <v>0.34000893131641557</v>
      </c>
      <c r="P156" s="11">
        <v>10.969691296458111</v>
      </c>
      <c r="Q156" s="11" t="s">
        <v>152</v>
      </c>
      <c r="R156" s="11">
        <v>5</v>
      </c>
      <c r="T156" s="11">
        <v>9.9236266581857913E-2</v>
      </c>
      <c r="V156" s="11">
        <v>9.0646853500522617</v>
      </c>
      <c r="W156" s="11" t="s">
        <v>152</v>
      </c>
      <c r="X156" s="11">
        <v>10</v>
      </c>
      <c r="Y156" s="11">
        <v>8.8622059883984611E-2</v>
      </c>
      <c r="Z156" s="11">
        <v>6.9025170378985434</v>
      </c>
      <c r="AA156" s="11" t="s">
        <v>152</v>
      </c>
      <c r="AB156" s="11">
        <v>15</v>
      </c>
      <c r="AC156" s="11">
        <v>8.4872926801713683E-2</v>
      </c>
      <c r="AD156" s="11">
        <v>5.2560833187888827</v>
      </c>
      <c r="AE156" s="11" t="s">
        <v>152</v>
      </c>
      <c r="AF156" s="11">
        <v>20</v>
      </c>
      <c r="AG156" s="11">
        <v>8.2956109842683867E-2</v>
      </c>
      <c r="AH156" s="11">
        <v>4.0023677887887636</v>
      </c>
      <c r="AI156" s="11" t="s">
        <v>152</v>
      </c>
      <c r="AJ156" s="11">
        <v>25</v>
      </c>
      <c r="AK156" s="11">
        <v>8.1792132205146612E-2</v>
      </c>
      <c r="AL156" s="11">
        <v>3.0476967249493638</v>
      </c>
    </row>
    <row r="157" spans="12:38" x14ac:dyDescent="0.3">
      <c r="L157" s="11" t="s">
        <v>152</v>
      </c>
      <c r="M157" s="11">
        <v>0</v>
      </c>
      <c r="N157" s="11">
        <v>0.35790413822780592</v>
      </c>
      <c r="P157" s="11">
        <v>11.165015769123601</v>
      </c>
      <c r="Q157" s="11" t="s">
        <v>152</v>
      </c>
      <c r="R157" s="11">
        <v>5</v>
      </c>
      <c r="T157" s="11">
        <v>0.1044592279809031</v>
      </c>
      <c r="V157" s="11">
        <v>9.2260896082057435</v>
      </c>
      <c r="W157" s="11" t="s">
        <v>152</v>
      </c>
      <c r="X157" s="11">
        <v>10</v>
      </c>
      <c r="Y157" s="11">
        <v>9.3286378825246957E-2</v>
      </c>
      <c r="Z157" s="11">
        <v>7.0254220918381538</v>
      </c>
      <c r="AA157" s="11" t="s">
        <v>152</v>
      </c>
      <c r="AB157" s="11">
        <v>15</v>
      </c>
      <c r="AC157" s="11">
        <v>8.9339922949172285E-2</v>
      </c>
      <c r="AD157" s="11">
        <v>5.3496722516752424</v>
      </c>
      <c r="AE157" s="11" t="s">
        <v>152</v>
      </c>
      <c r="AF157" s="11">
        <v>20</v>
      </c>
      <c r="AG157" s="11">
        <v>8.7322220887035645E-2</v>
      </c>
      <c r="AH157" s="11">
        <v>4.0736332744465882</v>
      </c>
      <c r="AI157" s="11" t="s">
        <v>152</v>
      </c>
      <c r="AJ157" s="11">
        <v>25</v>
      </c>
      <c r="AK157" s="11">
        <v>8.6096981268575373E-2</v>
      </c>
      <c r="AL157" s="11">
        <v>3.101963498695063</v>
      </c>
    </row>
    <row r="158" spans="12:38" x14ac:dyDescent="0.3">
      <c r="L158" s="11" t="s">
        <v>152</v>
      </c>
      <c r="M158" s="11">
        <v>0</v>
      </c>
      <c r="N158" s="11">
        <v>0.37579934513919622</v>
      </c>
      <c r="P158" s="11">
        <v>11.350794709859681</v>
      </c>
      <c r="Q158" s="11" t="s">
        <v>152</v>
      </c>
      <c r="R158" s="11">
        <v>5</v>
      </c>
      <c r="T158" s="11">
        <v>0.1096821893799482</v>
      </c>
      <c r="V158" s="11">
        <v>9.3796060196458999</v>
      </c>
      <c r="W158" s="11" t="s">
        <v>152</v>
      </c>
      <c r="X158" s="11">
        <v>10</v>
      </c>
      <c r="Y158" s="11">
        <v>9.7950697766509304E-2</v>
      </c>
      <c r="Z158" s="11">
        <v>7.1423207600921614</v>
      </c>
      <c r="AA158" s="11" t="s">
        <v>152</v>
      </c>
      <c r="AB158" s="11">
        <v>15</v>
      </c>
      <c r="AC158" s="11">
        <v>9.38069190966309E-2</v>
      </c>
      <c r="AD158" s="11">
        <v>5.4386874814566362</v>
      </c>
      <c r="AE158" s="11" t="s">
        <v>152</v>
      </c>
      <c r="AF158" s="11">
        <v>20</v>
      </c>
      <c r="AG158" s="11">
        <v>9.1688331931387437E-2</v>
      </c>
      <c r="AH158" s="11">
        <v>4.141416006717046</v>
      </c>
      <c r="AI158" s="11" t="s">
        <v>152</v>
      </c>
      <c r="AJ158" s="11">
        <v>25</v>
      </c>
      <c r="AK158" s="11">
        <v>9.0401830332004149E-2</v>
      </c>
      <c r="AL158" s="11">
        <v>3.153578248275914</v>
      </c>
    </row>
    <row r="159" spans="12:38" x14ac:dyDescent="0.3">
      <c r="L159" s="11" t="s">
        <v>152</v>
      </c>
      <c r="M159" s="11">
        <v>0</v>
      </c>
      <c r="N159" s="11">
        <v>0.39369455205058651</v>
      </c>
      <c r="P159" s="11">
        <v>11.528304251229111</v>
      </c>
      <c r="Q159" s="11" t="s">
        <v>152</v>
      </c>
      <c r="R159" s="11">
        <v>5</v>
      </c>
      <c r="T159" s="11">
        <v>0.1149051507789934</v>
      </c>
      <c r="V159" s="11">
        <v>9.5262891026662526</v>
      </c>
      <c r="W159" s="11" t="s">
        <v>152</v>
      </c>
      <c r="X159" s="11">
        <v>10</v>
      </c>
      <c r="Y159" s="11">
        <v>0.10261501670777171</v>
      </c>
      <c r="Z159" s="11">
        <v>7.2540160303216608</v>
      </c>
      <c r="AA159" s="11" t="s">
        <v>152</v>
      </c>
      <c r="AB159" s="11">
        <v>15</v>
      </c>
      <c r="AC159" s="11">
        <v>9.8273915244089516E-2</v>
      </c>
      <c r="AD159" s="11">
        <v>5.5237404619009443</v>
      </c>
      <c r="AE159" s="11" t="s">
        <v>152</v>
      </c>
      <c r="AF159" s="11">
        <v>20</v>
      </c>
      <c r="AG159" s="11">
        <v>9.6054442975739229E-2</v>
      </c>
      <c r="AH159" s="11">
        <v>4.2061815913975451</v>
      </c>
      <c r="AI159" s="11" t="s">
        <v>152</v>
      </c>
      <c r="AJ159" s="11">
        <v>25</v>
      </c>
      <c r="AK159" s="11">
        <v>9.4706679395432924E-2</v>
      </c>
      <c r="AL159" s="11">
        <v>3.2028955201351108</v>
      </c>
    </row>
    <row r="160" spans="12:38" x14ac:dyDescent="0.3">
      <c r="L160" s="11" t="s">
        <v>152</v>
      </c>
      <c r="M160" s="11">
        <v>0</v>
      </c>
      <c r="N160" s="11">
        <v>0.41158975896197669</v>
      </c>
      <c r="P160" s="11">
        <v>11.69855923446751</v>
      </c>
      <c r="Q160" s="11" t="s">
        <v>152</v>
      </c>
      <c r="R160" s="11">
        <v>5</v>
      </c>
      <c r="T160" s="11">
        <v>0.1201281121780385</v>
      </c>
      <c r="V160" s="11">
        <v>9.666977460307896</v>
      </c>
      <c r="W160" s="11" t="s">
        <v>152</v>
      </c>
      <c r="X160" s="11">
        <v>10</v>
      </c>
      <c r="Y160" s="11">
        <v>0.107279335649034</v>
      </c>
      <c r="Z160" s="11">
        <v>7.3611464764600694</v>
      </c>
      <c r="AA160" s="11" t="s">
        <v>152</v>
      </c>
      <c r="AB160" s="11">
        <v>15</v>
      </c>
      <c r="AC160" s="11">
        <v>0.1027409113915481</v>
      </c>
      <c r="AD160" s="11">
        <v>5.6053174500910288</v>
      </c>
      <c r="AE160" s="11" t="s">
        <v>152</v>
      </c>
      <c r="AF160" s="11">
        <v>20</v>
      </c>
      <c r="AG160" s="11">
        <v>0.10042055402009099</v>
      </c>
      <c r="AH160" s="11">
        <v>4.268300300336433</v>
      </c>
      <c r="AI160" s="11" t="s">
        <v>152</v>
      </c>
      <c r="AJ160" s="11">
        <v>25</v>
      </c>
      <c r="AK160" s="11">
        <v>9.9011528458861686E-2</v>
      </c>
      <c r="AL160" s="11">
        <v>3.250197266446742</v>
      </c>
    </row>
    <row r="161" spans="12:38" x14ac:dyDescent="0.3">
      <c r="L161" s="11" t="s">
        <v>152</v>
      </c>
      <c r="M161" s="11">
        <v>0</v>
      </c>
      <c r="N161" s="11">
        <v>0.42948496587336699</v>
      </c>
      <c r="P161" s="11">
        <v>11.8623824889474</v>
      </c>
      <c r="Q161" s="11" t="s">
        <v>152</v>
      </c>
      <c r="R161" s="11">
        <v>5</v>
      </c>
      <c r="T161" s="11">
        <v>0.12535107357708369</v>
      </c>
      <c r="V161" s="11">
        <v>9.8023510286927475</v>
      </c>
      <c r="W161" s="11" t="s">
        <v>152</v>
      </c>
      <c r="X161" s="11">
        <v>10</v>
      </c>
      <c r="Y161" s="11">
        <v>0.1119436545902964</v>
      </c>
      <c r="Z161" s="11">
        <v>7.4642298517977679</v>
      </c>
      <c r="AA161" s="11" t="s">
        <v>152</v>
      </c>
      <c r="AB161" s="11">
        <v>15</v>
      </c>
      <c r="AC161" s="11">
        <v>0.10720790753900671</v>
      </c>
      <c r="AD161" s="11">
        <v>5.6838127014003801</v>
      </c>
      <c r="AE161" s="11" t="s">
        <v>152</v>
      </c>
      <c r="AF161" s="11">
        <v>20</v>
      </c>
      <c r="AG161" s="11">
        <v>0.1047866650644428</v>
      </c>
      <c r="AH161" s="11">
        <v>4.3280723485249339</v>
      </c>
      <c r="AI161" s="11" t="s">
        <v>152</v>
      </c>
      <c r="AJ161" s="11">
        <v>25</v>
      </c>
      <c r="AK161" s="11">
        <v>0.10331637752229041</v>
      </c>
      <c r="AL161" s="11">
        <v>3.2957120929496662</v>
      </c>
    </row>
    <row r="162" spans="12:38" x14ac:dyDescent="0.3">
      <c r="L162" s="11" t="s">
        <v>152</v>
      </c>
      <c r="M162" s="11">
        <v>0</v>
      </c>
      <c r="N162" s="11">
        <v>0.44738017278475728</v>
      </c>
      <c r="P162" s="11">
        <v>12.020452144049759</v>
      </c>
      <c r="Q162" s="11" t="s">
        <v>152</v>
      </c>
      <c r="R162" s="11">
        <v>5</v>
      </c>
      <c r="T162" s="11">
        <v>0.13057403497612879</v>
      </c>
      <c r="V162" s="11">
        <v>9.932970172675109</v>
      </c>
      <c r="W162" s="11" t="s">
        <v>152</v>
      </c>
      <c r="X162" s="11">
        <v>10</v>
      </c>
      <c r="Y162" s="11">
        <v>0.1166079735315587</v>
      </c>
      <c r="Z162" s="11">
        <v>7.5636928592819466</v>
      </c>
      <c r="AA162" s="11" t="s">
        <v>152</v>
      </c>
      <c r="AB162" s="11">
        <v>15</v>
      </c>
      <c r="AC162" s="11">
        <v>0.11167490368646529</v>
      </c>
      <c r="AD162" s="11">
        <v>5.7595511387854366</v>
      </c>
      <c r="AE162" s="11" t="s">
        <v>152</v>
      </c>
      <c r="AF162" s="11">
        <v>20</v>
      </c>
      <c r="AG162" s="11">
        <v>0.10915277610879461</v>
      </c>
      <c r="AH162" s="11">
        <v>4.3857451561609047</v>
      </c>
      <c r="AI162" s="11" t="s">
        <v>152</v>
      </c>
      <c r="AJ162" s="11">
        <v>25</v>
      </c>
      <c r="AK162" s="11">
        <v>0.1076212265857192</v>
      </c>
      <c r="AL162" s="11">
        <v>3.3396284035503911</v>
      </c>
    </row>
    <row r="163" spans="12:38" x14ac:dyDescent="0.3">
      <c r="L163" s="11" t="s">
        <v>152</v>
      </c>
      <c r="M163" s="11">
        <v>0</v>
      </c>
      <c r="N163" s="11">
        <v>0.46527537969614757</v>
      </c>
      <c r="P163" s="11">
        <v>12.17333493084881</v>
      </c>
      <c r="Q163" s="11" t="s">
        <v>152</v>
      </c>
      <c r="R163" s="11">
        <v>5</v>
      </c>
      <c r="T163" s="11">
        <v>0.13579699637517401</v>
      </c>
      <c r="V163" s="11">
        <v>10.059303204327509</v>
      </c>
      <c r="W163" s="11" t="s">
        <v>152</v>
      </c>
      <c r="X163" s="11">
        <v>10</v>
      </c>
      <c r="Y163" s="11">
        <v>0.12127229247282099</v>
      </c>
      <c r="Z163" s="11">
        <v>7.6598921061124017</v>
      </c>
      <c r="AA163" s="11" t="s">
        <v>152</v>
      </c>
      <c r="AB163" s="11">
        <v>15</v>
      </c>
      <c r="AC163" s="11">
        <v>0.11614189983392401</v>
      </c>
      <c r="AD163" s="11">
        <v>5.8328043091534951</v>
      </c>
      <c r="AE163" s="11" t="s">
        <v>152</v>
      </c>
      <c r="AF163" s="11">
        <v>20</v>
      </c>
      <c r="AG163" s="11">
        <v>0.1135188871531463</v>
      </c>
      <c r="AH163" s="11">
        <v>4.4415254989990256</v>
      </c>
      <c r="AI163" s="11" t="s">
        <v>152</v>
      </c>
      <c r="AJ163" s="11">
        <v>25</v>
      </c>
      <c r="AK163" s="11">
        <v>0.111926075649148</v>
      </c>
      <c r="AL163" s="11">
        <v>3.382103652491903</v>
      </c>
    </row>
    <row r="164" spans="12:38" x14ac:dyDescent="0.3">
      <c r="L164" s="11" t="s">
        <v>152</v>
      </c>
      <c r="M164" s="11">
        <v>0</v>
      </c>
      <c r="N164" s="11">
        <v>0.48317058660753792</v>
      </c>
      <c r="P164" s="11">
        <v>12.32151023348119</v>
      </c>
      <c r="Q164" s="11" t="s">
        <v>152</v>
      </c>
      <c r="R164" s="11">
        <v>5</v>
      </c>
      <c r="T164" s="11">
        <v>0.14101995777421911</v>
      </c>
      <c r="V164" s="11">
        <v>10.181746257528561</v>
      </c>
      <c r="W164" s="11" t="s">
        <v>152</v>
      </c>
      <c r="X164" s="11">
        <v>10</v>
      </c>
      <c r="Y164" s="11">
        <v>0.12593661141408341</v>
      </c>
      <c r="Z164" s="11">
        <v>7.7531292377120868</v>
      </c>
      <c r="AA164" s="11" t="s">
        <v>152</v>
      </c>
      <c r="AB164" s="11">
        <v>15</v>
      </c>
      <c r="AC164" s="11">
        <v>0.12060889598138259</v>
      </c>
      <c r="AD164" s="11">
        <v>5.903801907479167</v>
      </c>
      <c r="AE164" s="11" t="s">
        <v>152</v>
      </c>
      <c r="AF164" s="11">
        <v>20</v>
      </c>
      <c r="AG164" s="11">
        <v>0.11788499819749811</v>
      </c>
      <c r="AH164" s="11">
        <v>4.4955882836592789</v>
      </c>
      <c r="AI164" s="11" t="s">
        <v>152</v>
      </c>
      <c r="AJ164" s="11">
        <v>25</v>
      </c>
      <c r="AK164" s="11">
        <v>0.1162309247125768</v>
      </c>
      <c r="AL164" s="11">
        <v>3.4232710265179072</v>
      </c>
    </row>
    <row r="165" spans="12:38" x14ac:dyDescent="0.3">
      <c r="L165" s="11" t="s">
        <v>152</v>
      </c>
      <c r="M165" s="11">
        <v>0</v>
      </c>
      <c r="N165" s="11">
        <v>0.50106579351892822</v>
      </c>
      <c r="P165" s="11">
        <v>12.46538784934412</v>
      </c>
      <c r="Q165" s="11" t="s">
        <v>152</v>
      </c>
      <c r="R165" s="11">
        <v>5</v>
      </c>
      <c r="T165" s="11">
        <v>0.14624291917326429</v>
      </c>
      <c r="V165" s="11">
        <v>10.300637963909971</v>
      </c>
      <c r="W165" s="11" t="s">
        <v>152</v>
      </c>
      <c r="X165" s="11">
        <v>10</v>
      </c>
      <c r="Y165" s="11">
        <v>0.13060093035534581</v>
      </c>
      <c r="Z165" s="11">
        <v>7.8436621130708284</v>
      </c>
      <c r="AA165" s="11" t="s">
        <v>152</v>
      </c>
      <c r="AB165" s="11">
        <v>15</v>
      </c>
      <c r="AC165" s="11">
        <v>0.12507589212884121</v>
      </c>
      <c r="AD165" s="11">
        <v>5.9727402865316783</v>
      </c>
      <c r="AE165" s="11" t="s">
        <v>152</v>
      </c>
      <c r="AF165" s="11">
        <v>20</v>
      </c>
      <c r="AG165" s="11">
        <v>0.1222511092418499</v>
      </c>
      <c r="AH165" s="11">
        <v>4.5480830275581754</v>
      </c>
      <c r="AI165" s="11" t="s">
        <v>152</v>
      </c>
      <c r="AJ165" s="11">
        <v>25</v>
      </c>
      <c r="AK165" s="11">
        <v>0.12053577377600549</v>
      </c>
      <c r="AL165" s="11">
        <v>3.4632443791682732</v>
      </c>
    </row>
    <row r="166" spans="12:38" x14ac:dyDescent="0.3">
      <c r="L166" s="11" t="s">
        <v>152</v>
      </c>
      <c r="M166" s="11">
        <v>0</v>
      </c>
      <c r="N166" s="11">
        <v>0.51896100043031845</v>
      </c>
      <c r="P166" s="11">
        <v>12.605321359631089</v>
      </c>
      <c r="Q166" s="11" t="s">
        <v>152</v>
      </c>
      <c r="R166" s="11">
        <v>5</v>
      </c>
      <c r="T166" s="11">
        <v>0.15146588057230939</v>
      </c>
      <c r="V166" s="11">
        <v>10.416270501453591</v>
      </c>
      <c r="W166" s="11" t="s">
        <v>152</v>
      </c>
      <c r="X166" s="11">
        <v>10</v>
      </c>
      <c r="Y166" s="11">
        <v>0.1352652492966081</v>
      </c>
      <c r="Z166" s="11">
        <v>7.9317132179584009</v>
      </c>
      <c r="AA166" s="11" t="s">
        <v>152</v>
      </c>
      <c r="AB166" s="11">
        <v>15</v>
      </c>
      <c r="AC166" s="11">
        <v>0.12954288827629981</v>
      </c>
      <c r="AD166" s="11">
        <v>6.0397888633130847</v>
      </c>
      <c r="AE166" s="11" t="s">
        <v>152</v>
      </c>
      <c r="AF166" s="11">
        <v>20</v>
      </c>
      <c r="AG166" s="11">
        <v>0.1266172202862017</v>
      </c>
      <c r="AH166" s="11">
        <v>4.5991387372412298</v>
      </c>
      <c r="AI166" s="11" t="s">
        <v>152</v>
      </c>
      <c r="AJ166" s="11">
        <v>25</v>
      </c>
      <c r="AK166" s="11">
        <v>0.1248406228394343</v>
      </c>
      <c r="AL166" s="11">
        <v>3.5021219454996029</v>
      </c>
    </row>
    <row r="167" spans="12:38" x14ac:dyDescent="0.3">
      <c r="L167" s="11" t="s">
        <v>152</v>
      </c>
      <c r="M167" s="11">
        <v>0</v>
      </c>
      <c r="N167" s="11">
        <v>0.5368562073417088</v>
      </c>
      <c r="P167" s="11">
        <v>12.74161836765103</v>
      </c>
      <c r="Q167" s="11" t="s">
        <v>152</v>
      </c>
      <c r="R167" s="11">
        <v>5</v>
      </c>
      <c r="T167" s="11">
        <v>0.1566888419713546</v>
      </c>
      <c r="V167" s="11">
        <v>10.528898054815389</v>
      </c>
      <c r="W167" s="11" t="s">
        <v>152</v>
      </c>
      <c r="X167" s="11">
        <v>10</v>
      </c>
      <c r="Y167" s="11">
        <v>0.13992956823787039</v>
      </c>
      <c r="Z167" s="11">
        <v>8.0174761072364227</v>
      </c>
      <c r="AA167" s="11" t="s">
        <v>152</v>
      </c>
      <c r="AB167" s="11">
        <v>15</v>
      </c>
      <c r="AC167" s="11">
        <v>0.13400988442375841</v>
      </c>
      <c r="AD167" s="11">
        <v>6.1050950247075946</v>
      </c>
      <c r="AE167" s="11" t="s">
        <v>152</v>
      </c>
      <c r="AF167" s="11">
        <v>20</v>
      </c>
      <c r="AG167" s="11">
        <v>0.13098333133055351</v>
      </c>
      <c r="AH167" s="11">
        <v>4.648867643904576</v>
      </c>
      <c r="AI167" s="11" t="s">
        <v>152</v>
      </c>
      <c r="AJ167" s="11">
        <v>25</v>
      </c>
      <c r="AK167" s="11">
        <v>0.1291454719028631</v>
      </c>
      <c r="AL167" s="11">
        <v>3.5399891865856752</v>
      </c>
    </row>
    <row r="168" spans="12:38" x14ac:dyDescent="0.3">
      <c r="L168" s="11" t="s">
        <v>152</v>
      </c>
      <c r="M168" s="11">
        <v>0</v>
      </c>
      <c r="N168" s="11">
        <v>0.55475141425309915</v>
      </c>
      <c r="P168" s="11">
        <v>12.87454845763315</v>
      </c>
      <c r="Q168" s="11" t="s">
        <v>152</v>
      </c>
      <c r="R168" s="11">
        <v>5</v>
      </c>
      <c r="T168" s="11">
        <v>0.1619118033703997</v>
      </c>
      <c r="V168" s="11">
        <v>10.6387433919974</v>
      </c>
      <c r="W168" s="11" t="s">
        <v>152</v>
      </c>
      <c r="X168" s="11">
        <v>10</v>
      </c>
      <c r="Y168" s="11">
        <v>0.1445938871791328</v>
      </c>
      <c r="Z168" s="11">
        <v>8.1011204128193164</v>
      </c>
      <c r="AA168" s="11" t="s">
        <v>152</v>
      </c>
      <c r="AB168" s="11">
        <v>15</v>
      </c>
      <c r="AC168" s="11">
        <v>0.13847688057121699</v>
      </c>
      <c r="AD168" s="11">
        <v>6.1687879409107786</v>
      </c>
      <c r="AE168" s="11" t="s">
        <v>152</v>
      </c>
      <c r="AF168" s="11">
        <v>20</v>
      </c>
      <c r="AG168" s="11">
        <v>0.13534944237490529</v>
      </c>
      <c r="AH168" s="11">
        <v>4.6973681072199849</v>
      </c>
      <c r="AI168" s="11" t="s">
        <v>152</v>
      </c>
      <c r="AJ168" s="11">
        <v>25</v>
      </c>
      <c r="AK168" s="11">
        <v>0.13345032096629181</v>
      </c>
      <c r="AL168" s="11">
        <v>3.5769210007030452</v>
      </c>
    </row>
    <row r="169" spans="12:38" x14ac:dyDescent="0.3">
      <c r="L169" s="11" t="s">
        <v>152</v>
      </c>
      <c r="M169" s="11">
        <v>0</v>
      </c>
      <c r="N169" s="11">
        <v>0.57264662116448939</v>
      </c>
      <c r="P169" s="11">
        <v>13.004349465243299</v>
      </c>
      <c r="Q169" s="11" t="s">
        <v>152</v>
      </c>
      <c r="R169" s="11">
        <v>5</v>
      </c>
      <c r="T169" s="11">
        <v>0.16713476476944489</v>
      </c>
      <c r="V169" s="11">
        <v>10.74600304592091</v>
      </c>
      <c r="W169" s="11" t="s">
        <v>152</v>
      </c>
      <c r="X169" s="11">
        <v>10</v>
      </c>
      <c r="Y169" s="11">
        <v>0.14925820612039509</v>
      </c>
      <c r="Z169" s="11">
        <v>8.1827957893045955</v>
      </c>
      <c r="AA169" s="11" t="s">
        <v>152</v>
      </c>
      <c r="AB169" s="11">
        <v>15</v>
      </c>
      <c r="AC169" s="11">
        <v>0.14294387671867559</v>
      </c>
      <c r="AD169" s="11">
        <v>6.2309815699221991</v>
      </c>
      <c r="AE169" s="11" t="s">
        <v>152</v>
      </c>
      <c r="AF169" s="11">
        <v>20</v>
      </c>
      <c r="AG169" s="11">
        <v>0.13971555341925701</v>
      </c>
      <c r="AH169" s="11">
        <v>4.7447269031761614</v>
      </c>
      <c r="AI169" s="11" t="s">
        <v>152</v>
      </c>
      <c r="AJ169" s="11">
        <v>25</v>
      </c>
      <c r="AK169" s="11">
        <v>0.1377551700297206</v>
      </c>
      <c r="AL169" s="11">
        <v>3.612983465461403</v>
      </c>
    </row>
    <row r="170" spans="12:38" x14ac:dyDescent="0.3">
      <c r="L170" s="11" t="s">
        <v>152</v>
      </c>
      <c r="M170" s="11">
        <v>0</v>
      </c>
      <c r="N170" s="11">
        <v>0.59054182807587963</v>
      </c>
      <c r="P170" s="11">
        <v>13.13123247793162</v>
      </c>
      <c r="Q170" s="11" t="s">
        <v>152</v>
      </c>
      <c r="R170" s="11">
        <v>5</v>
      </c>
      <c r="T170" s="11">
        <v>0.17235772616848999</v>
      </c>
      <c r="V170" s="11">
        <v>10.850851446409409</v>
      </c>
      <c r="W170" s="11" t="s">
        <v>152</v>
      </c>
      <c r="X170" s="11">
        <v>10</v>
      </c>
      <c r="Y170" s="11">
        <v>0.15392252506165749</v>
      </c>
      <c r="Z170" s="11">
        <v>8.2626350603681118</v>
      </c>
      <c r="AA170" s="11" t="s">
        <v>152</v>
      </c>
      <c r="AB170" s="11">
        <v>15</v>
      </c>
      <c r="AC170" s="11">
        <v>0.1474108728661343</v>
      </c>
      <c r="AD170" s="11">
        <v>6.2917770534417841</v>
      </c>
      <c r="AE170" s="11" t="s">
        <v>152</v>
      </c>
      <c r="AF170" s="11">
        <v>20</v>
      </c>
      <c r="AG170" s="11">
        <v>0.14408166446360879</v>
      </c>
      <c r="AH170" s="11">
        <v>4.7910210484901841</v>
      </c>
      <c r="AI170" s="11" t="s">
        <v>152</v>
      </c>
      <c r="AJ170" s="11">
        <v>25</v>
      </c>
      <c r="AK170" s="11">
        <v>0.14206001909314939</v>
      </c>
      <c r="AL170" s="11">
        <v>3.6482352270444078</v>
      </c>
    </row>
    <row r="171" spans="12:38" x14ac:dyDescent="0.3">
      <c r="L171" s="11" t="s">
        <v>152</v>
      </c>
      <c r="M171" s="11">
        <v>0</v>
      </c>
      <c r="N171" s="11">
        <v>0.60843703498726998</v>
      </c>
      <c r="P171" s="11">
        <v>13.25538586609858</v>
      </c>
      <c r="Q171" s="11" t="s">
        <v>152</v>
      </c>
      <c r="R171" s="11">
        <v>5</v>
      </c>
      <c r="T171" s="11">
        <v>0.1775806875675352</v>
      </c>
      <c r="V171" s="11">
        <v>10.95344425129899</v>
      </c>
      <c r="W171" s="11" t="s">
        <v>152</v>
      </c>
      <c r="X171" s="11">
        <v>10</v>
      </c>
      <c r="Y171" s="11">
        <v>0.15858684400291981</v>
      </c>
      <c r="Z171" s="11">
        <v>8.3407567553160806</v>
      </c>
      <c r="AA171" s="11" t="s">
        <v>152</v>
      </c>
      <c r="AB171" s="11">
        <v>15</v>
      </c>
      <c r="AC171" s="11">
        <v>0.1518778690135929</v>
      </c>
      <c r="AD171" s="11">
        <v>6.3512646483867936</v>
      </c>
      <c r="AE171" s="11" t="s">
        <v>152</v>
      </c>
      <c r="AF171" s="11">
        <v>20</v>
      </c>
      <c r="AG171" s="11">
        <v>0.14844777550796059</v>
      </c>
      <c r="AH171" s="11">
        <v>4.8363192714063459</v>
      </c>
      <c r="AI171" s="11" t="s">
        <v>152</v>
      </c>
      <c r="AJ171" s="11">
        <v>25</v>
      </c>
      <c r="AK171" s="11">
        <v>0.14636486815657809</v>
      </c>
      <c r="AL171" s="11">
        <v>3.6827286201839211</v>
      </c>
    </row>
    <row r="172" spans="12:38" x14ac:dyDescent="0.3">
      <c r="L172" s="11" t="s">
        <v>152</v>
      </c>
      <c r="M172" s="11">
        <v>0</v>
      </c>
      <c r="N172" s="11">
        <v>0.62633224189866032</v>
      </c>
      <c r="P172" s="11">
        <v>13.37697856523951</v>
      </c>
      <c r="Q172" s="11" t="s">
        <v>152</v>
      </c>
      <c r="R172" s="11">
        <v>5</v>
      </c>
      <c r="T172" s="11">
        <v>0.18280364896658041</v>
      </c>
      <c r="V172" s="11">
        <v>11.053921058602761</v>
      </c>
      <c r="W172" s="11" t="s">
        <v>152</v>
      </c>
      <c r="X172" s="11">
        <v>10</v>
      </c>
      <c r="Y172" s="11">
        <v>0.16325116294418221</v>
      </c>
      <c r="Z172" s="11">
        <v>8.4172671743262608</v>
      </c>
      <c r="AA172" s="11" t="s">
        <v>152</v>
      </c>
      <c r="AB172" s="11">
        <v>15</v>
      </c>
      <c r="AC172" s="11">
        <v>0.1563448651610515</v>
      </c>
      <c r="AD172" s="11">
        <v>6.4095252995181067</v>
      </c>
      <c r="AE172" s="11" t="s">
        <v>152</v>
      </c>
      <c r="AF172" s="11">
        <v>20</v>
      </c>
      <c r="AG172" s="11">
        <v>0.1528138865523124</v>
      </c>
      <c r="AH172" s="11">
        <v>4.8806832092092884</v>
      </c>
      <c r="AI172" s="11" t="s">
        <v>152</v>
      </c>
      <c r="AJ172" s="11">
        <v>25</v>
      </c>
      <c r="AK172" s="11">
        <v>0.15066971722000691</v>
      </c>
      <c r="AL172" s="11">
        <v>3.7165105800344418</v>
      </c>
    </row>
    <row r="173" spans="12:38" x14ac:dyDescent="0.3">
      <c r="L173" s="11" t="s">
        <v>152</v>
      </c>
      <c r="M173" s="11">
        <v>0</v>
      </c>
      <c r="N173" s="11">
        <v>0.64422744881005056</v>
      </c>
      <c r="P173" s="11">
        <v>13.49616277245593</v>
      </c>
      <c r="Q173" s="11" t="s">
        <v>152</v>
      </c>
      <c r="R173" s="11">
        <v>5</v>
      </c>
      <c r="T173" s="11">
        <v>0.18802661036562551</v>
      </c>
      <c r="V173" s="11">
        <v>11.152407634743801</v>
      </c>
      <c r="W173" s="11" t="s">
        <v>152</v>
      </c>
      <c r="X173" s="11">
        <v>10</v>
      </c>
      <c r="Y173" s="11">
        <v>0.1679154818854445</v>
      </c>
      <c r="Z173" s="11">
        <v>8.4922620851880986</v>
      </c>
      <c r="AA173" s="11" t="s">
        <v>152</v>
      </c>
      <c r="AB173" s="11">
        <v>15</v>
      </c>
      <c r="AC173" s="11">
        <v>0.16081186130851011</v>
      </c>
      <c r="AD173" s="11">
        <v>6.4666319314627598</v>
      </c>
      <c r="AE173" s="11" t="s">
        <v>152</v>
      </c>
      <c r="AF173" s="11">
        <v>20</v>
      </c>
      <c r="AG173" s="11">
        <v>0.15717999759666421</v>
      </c>
      <c r="AH173" s="11">
        <v>4.9241683920648276</v>
      </c>
      <c r="AI173" s="11" t="s">
        <v>152</v>
      </c>
      <c r="AJ173" s="11">
        <v>25</v>
      </c>
      <c r="AK173" s="11">
        <v>0.1549745662834357</v>
      </c>
      <c r="AL173" s="11">
        <v>3.7496233913417618</v>
      </c>
    </row>
    <row r="174" spans="12:38" x14ac:dyDescent="0.3">
      <c r="L174" s="11" t="s">
        <v>152</v>
      </c>
      <c r="M174" s="11">
        <v>0</v>
      </c>
      <c r="N174" s="11">
        <v>0.6621226557214408</v>
      </c>
      <c r="P174" s="11">
        <v>13.613076180200659</v>
      </c>
      <c r="Q174" s="11" t="s">
        <v>152</v>
      </c>
      <c r="R174" s="11">
        <v>5</v>
      </c>
      <c r="T174" s="11">
        <v>0.1932495717646707</v>
      </c>
      <c r="V174" s="11">
        <v>11.249017760386121</v>
      </c>
      <c r="W174" s="11" t="s">
        <v>152</v>
      </c>
      <c r="X174" s="11">
        <v>10</v>
      </c>
      <c r="Y174" s="11">
        <v>0.1725798008267069</v>
      </c>
      <c r="Z174" s="11">
        <v>8.5658281288540099</v>
      </c>
      <c r="AA174" s="11" t="s">
        <v>152</v>
      </c>
      <c r="AB174" s="11">
        <v>15</v>
      </c>
      <c r="AC174" s="11">
        <v>0.16527885745596871</v>
      </c>
      <c r="AD174" s="11">
        <v>6.5226505190038937</v>
      </c>
      <c r="AE174" s="11" t="s">
        <v>152</v>
      </c>
      <c r="AF174" s="11">
        <v>20</v>
      </c>
      <c r="AG174" s="11">
        <v>0.16154610864101601</v>
      </c>
      <c r="AH174" s="11">
        <v>4.9668250580173279</v>
      </c>
      <c r="AI174" s="11" t="s">
        <v>152</v>
      </c>
      <c r="AJ174" s="11">
        <v>25</v>
      </c>
      <c r="AK174" s="11">
        <v>0.15927941534686449</v>
      </c>
      <c r="AL174" s="11">
        <v>3.7821053090417931</v>
      </c>
    </row>
    <row r="175" spans="12:38" x14ac:dyDescent="0.3">
      <c r="L175" s="11" t="s">
        <v>152</v>
      </c>
      <c r="M175" s="11">
        <v>0</v>
      </c>
      <c r="N175" s="11">
        <v>0.68001786263283115</v>
      </c>
      <c r="P175" s="11">
        <v>13.727843840773501</v>
      </c>
      <c r="Q175" s="11" t="s">
        <v>152</v>
      </c>
      <c r="R175" s="11">
        <v>5</v>
      </c>
      <c r="T175" s="11">
        <v>0.1984725331637158</v>
      </c>
      <c r="V175" s="11">
        <v>11.343854771140499</v>
      </c>
      <c r="W175" s="11" t="s">
        <v>152</v>
      </c>
      <c r="X175" s="11">
        <v>10</v>
      </c>
      <c r="Y175" s="11">
        <v>0.17724411976796919</v>
      </c>
      <c r="Z175" s="11">
        <v>8.6380439926458674</v>
      </c>
      <c r="AA175" s="11" t="s">
        <v>152</v>
      </c>
      <c r="AB175" s="11">
        <v>15</v>
      </c>
      <c r="AC175" s="11">
        <v>0.16974585360342731</v>
      </c>
      <c r="AD175" s="11">
        <v>6.5776409804463292</v>
      </c>
      <c r="AE175" s="11" t="s">
        <v>152</v>
      </c>
      <c r="AF175" s="11">
        <v>20</v>
      </c>
      <c r="AG175" s="11">
        <v>0.16591221968536771</v>
      </c>
      <c r="AH175" s="11">
        <v>5.0086988332638258</v>
      </c>
      <c r="AI175" s="11" t="s">
        <v>152</v>
      </c>
      <c r="AJ175" s="11">
        <v>25</v>
      </c>
      <c r="AK175" s="11">
        <v>0.1635842644102932</v>
      </c>
      <c r="AL175" s="11">
        <v>3.8139910762712561</v>
      </c>
    </row>
    <row r="176" spans="12:38" x14ac:dyDescent="0.3">
      <c r="L176" s="11" t="s">
        <v>152</v>
      </c>
      <c r="M176" s="11">
        <v>0</v>
      </c>
      <c r="N176" s="11">
        <v>0.69791306954422139</v>
      </c>
      <c r="P176" s="11">
        <v>13.840579733538281</v>
      </c>
      <c r="Q176" s="11" t="s">
        <v>152</v>
      </c>
      <c r="R176" s="11">
        <v>5</v>
      </c>
      <c r="T176" s="11">
        <v>0.20369549456276101</v>
      </c>
      <c r="V176" s="11">
        <v>11.437012852617221</v>
      </c>
      <c r="W176" s="11" t="s">
        <v>152</v>
      </c>
      <c r="X176" s="11">
        <v>10</v>
      </c>
      <c r="Y176" s="11">
        <v>0.1819084387092316</v>
      </c>
      <c r="Z176" s="11">
        <v>8.7089813964033329</v>
      </c>
      <c r="AA176" s="11" t="s">
        <v>152</v>
      </c>
      <c r="AB176" s="11">
        <v>15</v>
      </c>
      <c r="AC176" s="11">
        <v>0.174212849750886</v>
      </c>
      <c r="AD176" s="11">
        <v>6.6316579285423121</v>
      </c>
      <c r="AE176" s="11" t="s">
        <v>152</v>
      </c>
      <c r="AF176" s="11">
        <v>20</v>
      </c>
      <c r="AG176" s="11">
        <v>0.17027833072971951</v>
      </c>
      <c r="AH176" s="11">
        <v>5.0498313039640532</v>
      </c>
      <c r="AI176" s="11" t="s">
        <v>152</v>
      </c>
      <c r="AJ176" s="11">
        <v>25</v>
      </c>
      <c r="AK176" s="11">
        <v>0.16788911347372201</v>
      </c>
      <c r="AL176" s="11">
        <v>3.8453123597858059</v>
      </c>
    </row>
    <row r="177" spans="12:38" x14ac:dyDescent="0.3">
      <c r="L177" s="11" t="s">
        <v>152</v>
      </c>
      <c r="M177" s="11">
        <v>0</v>
      </c>
      <c r="N177" s="11">
        <v>0.71580827645561174</v>
      </c>
      <c r="P177" s="11">
        <v>13.951388090818879</v>
      </c>
      <c r="Q177" s="11" t="s">
        <v>152</v>
      </c>
      <c r="R177" s="11">
        <v>5</v>
      </c>
      <c r="T177" s="11">
        <v>0.20891845596180611</v>
      </c>
      <c r="V177" s="11">
        <v>11.528578136065921</v>
      </c>
      <c r="W177" s="11" t="s">
        <v>152</v>
      </c>
      <c r="X177" s="11">
        <v>10</v>
      </c>
      <c r="Y177" s="11">
        <v>0.18657275765049389</v>
      </c>
      <c r="Z177" s="11">
        <v>8.7787059267844114</v>
      </c>
      <c r="AA177" s="11" t="s">
        <v>152</v>
      </c>
      <c r="AB177" s="11">
        <v>15</v>
      </c>
      <c r="AC177" s="11">
        <v>0.1786798458983446</v>
      </c>
      <c r="AD177" s="11">
        <v>6.6847513057892218</v>
      </c>
      <c r="AE177" s="11" t="s">
        <v>152</v>
      </c>
      <c r="AF177" s="11">
        <v>20</v>
      </c>
      <c r="AG177" s="11">
        <v>0.17464444177407129</v>
      </c>
      <c r="AH177" s="11">
        <v>5.090260500002751</v>
      </c>
      <c r="AI177" s="11" t="s">
        <v>152</v>
      </c>
      <c r="AJ177" s="11">
        <v>25</v>
      </c>
      <c r="AK177" s="11">
        <v>0.1721939625371508</v>
      </c>
      <c r="AL177" s="11">
        <v>3.8760981183321901</v>
      </c>
    </row>
    <row r="178" spans="12:38" x14ac:dyDescent="0.3">
      <c r="L178" s="11" t="s">
        <v>152</v>
      </c>
      <c r="M178" s="11">
        <v>0</v>
      </c>
      <c r="N178" s="11">
        <v>0.73370348336700209</v>
      </c>
      <c r="P178" s="11">
        <v>14.06036452639376</v>
      </c>
      <c r="Q178" s="11" t="s">
        <v>152</v>
      </c>
      <c r="R178" s="11">
        <v>5</v>
      </c>
      <c r="T178" s="11">
        <v>0.21414141736085129</v>
      </c>
      <c r="V178" s="11">
        <v>11.618629630894709</v>
      </c>
      <c r="W178" s="11" t="s">
        <v>152</v>
      </c>
      <c r="X178" s="11">
        <v>10</v>
      </c>
      <c r="Y178" s="11">
        <v>0.19123707659175629</v>
      </c>
      <c r="Z178" s="11">
        <v>8.8472777473540454</v>
      </c>
      <c r="AA178" s="11" t="s">
        <v>152</v>
      </c>
      <c r="AB178" s="11">
        <v>15</v>
      </c>
      <c r="AC178" s="11">
        <v>0.1831468420458032</v>
      </c>
      <c r="AD178" s="11">
        <v>6.7369669251431699</v>
      </c>
      <c r="AE178" s="11" t="s">
        <v>152</v>
      </c>
      <c r="AF178" s="11">
        <v>20</v>
      </c>
      <c r="AG178" s="11">
        <v>0.1790105528184231</v>
      </c>
      <c r="AH178" s="11">
        <v>5.1300213067287066</v>
      </c>
      <c r="AI178" s="11" t="s">
        <v>152</v>
      </c>
      <c r="AJ178" s="11">
        <v>25</v>
      </c>
      <c r="AK178" s="11">
        <v>0.17649881160057951</v>
      </c>
      <c r="AL178" s="11">
        <v>3.9063749161765768</v>
      </c>
    </row>
    <row r="179" spans="12:38" x14ac:dyDescent="0.3">
      <c r="L179" s="11" t="s">
        <v>152</v>
      </c>
      <c r="M179" s="11">
        <v>0</v>
      </c>
      <c r="N179" s="11">
        <v>0.75159869027839232</v>
      </c>
      <c r="P179" s="11">
        <v>14.16759700136349</v>
      </c>
      <c r="Q179" s="11" t="s">
        <v>152</v>
      </c>
      <c r="R179" s="11">
        <v>5</v>
      </c>
      <c r="T179" s="11">
        <v>0.21936437875989639</v>
      </c>
      <c r="V179" s="11">
        <v>11.70724002280445</v>
      </c>
      <c r="W179" s="11" t="s">
        <v>152</v>
      </c>
      <c r="X179" s="11">
        <v>10</v>
      </c>
      <c r="Y179" s="11">
        <v>0.19590139553301861</v>
      </c>
      <c r="Z179" s="11">
        <v>8.914752206342115</v>
      </c>
      <c r="AA179" s="11" t="s">
        <v>152</v>
      </c>
      <c r="AB179" s="11">
        <v>15</v>
      </c>
      <c r="AC179" s="11">
        <v>0.1876138381932618</v>
      </c>
      <c r="AD179" s="11">
        <v>6.7883469328105566</v>
      </c>
      <c r="AE179" s="11" t="s">
        <v>152</v>
      </c>
      <c r="AF179" s="11">
        <v>20</v>
      </c>
      <c r="AG179" s="11">
        <v>0.1833766638627749</v>
      </c>
      <c r="AH179" s="11">
        <v>5.169145817358241</v>
      </c>
      <c r="AI179" s="11" t="s">
        <v>152</v>
      </c>
      <c r="AJ179" s="11">
        <v>25</v>
      </c>
      <c r="AK179" s="11">
        <v>0.1808036606640083</v>
      </c>
      <c r="AL179" s="11">
        <v>3.936167191450449</v>
      </c>
    </row>
    <row r="180" spans="12:38" x14ac:dyDescent="0.3">
      <c r="L180" s="11" t="s">
        <v>152</v>
      </c>
      <c r="M180" s="11">
        <v>0</v>
      </c>
      <c r="N180" s="11">
        <v>0.76949389718978256</v>
      </c>
      <c r="P180" s="11">
        <v>14.273166655150099</v>
      </c>
      <c r="Q180" s="11" t="s">
        <v>152</v>
      </c>
      <c r="R180" s="11">
        <v>5</v>
      </c>
      <c r="T180" s="11">
        <v>0.22458734015894161</v>
      </c>
      <c r="V180" s="11">
        <v>11.794476360475921</v>
      </c>
      <c r="W180" s="11" t="s">
        <v>152</v>
      </c>
      <c r="X180" s="11">
        <v>10</v>
      </c>
      <c r="Y180" s="11">
        <v>0.20056571447428101</v>
      </c>
      <c r="Z180" s="11">
        <v>8.9811803595374915</v>
      </c>
      <c r="AA180" s="11" t="s">
        <v>152</v>
      </c>
      <c r="AB180" s="11">
        <v>15</v>
      </c>
      <c r="AC180" s="11">
        <v>0.1920808343407204</v>
      </c>
      <c r="AD180" s="11">
        <v>6.8389302064180146</v>
      </c>
      <c r="AE180" s="11" t="s">
        <v>152</v>
      </c>
      <c r="AF180" s="11">
        <v>20</v>
      </c>
      <c r="AG180" s="11">
        <v>0.18774277490712671</v>
      </c>
      <c r="AH180" s="11">
        <v>5.20766363617102</v>
      </c>
      <c r="AI180" s="11" t="s">
        <v>152</v>
      </c>
      <c r="AJ180" s="11">
        <v>25</v>
      </c>
      <c r="AK180" s="11">
        <v>0.18510850972743709</v>
      </c>
      <c r="AL180" s="11">
        <v>3.9654974870261661</v>
      </c>
    </row>
    <row r="181" spans="12:38" x14ac:dyDescent="0.3">
      <c r="L181" s="11" t="s">
        <v>152</v>
      </c>
      <c r="M181" s="11">
        <v>0</v>
      </c>
      <c r="N181" s="11">
        <v>0.78738910410117291</v>
      </c>
      <c r="P181" s="11">
        <v>14.377148523954951</v>
      </c>
      <c r="Q181" s="11" t="s">
        <v>152</v>
      </c>
      <c r="R181" s="11">
        <v>5</v>
      </c>
      <c r="T181" s="11">
        <v>0.22981030155798671</v>
      </c>
      <c r="V181" s="11">
        <v>11.88040064925975</v>
      </c>
      <c r="W181" s="11" t="s">
        <v>152</v>
      </c>
      <c r="X181" s="11">
        <v>10</v>
      </c>
      <c r="Y181" s="11">
        <v>0.2052300334155433</v>
      </c>
      <c r="Z181" s="11">
        <v>9.0466094223671547</v>
      </c>
      <c r="AA181" s="11" t="s">
        <v>152</v>
      </c>
      <c r="AB181" s="11">
        <v>15</v>
      </c>
      <c r="AC181" s="11">
        <v>0.196547830488179</v>
      </c>
      <c r="AD181" s="11">
        <v>6.8887526992586396</v>
      </c>
      <c r="AE181" s="11" t="s">
        <v>152</v>
      </c>
      <c r="AF181" s="11">
        <v>20</v>
      </c>
      <c r="AG181" s="11">
        <v>0.1921088859514784</v>
      </c>
      <c r="AH181" s="11">
        <v>5.2456021406444284</v>
      </c>
      <c r="AI181" s="11" t="s">
        <v>152</v>
      </c>
      <c r="AJ181" s="11">
        <v>25</v>
      </c>
      <c r="AK181" s="11">
        <v>0.18941335879086579</v>
      </c>
      <c r="AL181" s="11">
        <v>3.99438665012531</v>
      </c>
    </row>
    <row r="182" spans="12:38" x14ac:dyDescent="0.3">
      <c r="L182" s="11" t="s">
        <v>152</v>
      </c>
      <c r="M182" s="11">
        <v>0</v>
      </c>
      <c r="N182" s="11">
        <v>0.80528431101256326</v>
      </c>
      <c r="P182" s="11">
        <v>14.479612164761379</v>
      </c>
      <c r="Q182" s="11" t="s">
        <v>152</v>
      </c>
      <c r="R182" s="11">
        <v>5</v>
      </c>
      <c r="T182" s="11">
        <v>0.23503326295703189</v>
      </c>
      <c r="V182" s="11">
        <v>11.96507036681424</v>
      </c>
      <c r="W182" s="11" t="s">
        <v>152</v>
      </c>
      <c r="X182" s="11">
        <v>10</v>
      </c>
      <c r="Y182" s="11">
        <v>0.20989435235680559</v>
      </c>
      <c r="Z182" s="11">
        <v>9.1110831625406696</v>
      </c>
      <c r="AA182" s="11" t="s">
        <v>152</v>
      </c>
      <c r="AB182" s="11">
        <v>15</v>
      </c>
      <c r="AC182" s="11">
        <v>0.20101482663563761</v>
      </c>
      <c r="AD182" s="11">
        <v>6.9378477392803166</v>
      </c>
      <c r="AE182" s="11" t="s">
        <v>152</v>
      </c>
      <c r="AF182" s="11">
        <v>20</v>
      </c>
      <c r="AG182" s="11">
        <v>0.19647499699583021</v>
      </c>
      <c r="AH182" s="11">
        <v>5.2829867091252281</v>
      </c>
      <c r="AI182" s="11" t="s">
        <v>152</v>
      </c>
      <c r="AJ182" s="11">
        <v>25</v>
      </c>
      <c r="AK182" s="11">
        <v>0.19371820785429461</v>
      </c>
      <c r="AL182" s="11">
        <v>4.0228540056846196</v>
      </c>
    </row>
    <row r="183" spans="12:38" x14ac:dyDescent="0.3">
      <c r="L183" s="11" t="s">
        <v>152</v>
      </c>
      <c r="M183" s="11">
        <v>0</v>
      </c>
      <c r="N183" s="11">
        <v>0.8231795179239535</v>
      </c>
      <c r="P183" s="11">
        <v>14.580622199630209</v>
      </c>
      <c r="Q183" s="11" t="s">
        <v>152</v>
      </c>
      <c r="R183" s="11">
        <v>5</v>
      </c>
      <c r="T183" s="11">
        <v>0.24025622435607699</v>
      </c>
      <c r="V183" s="11">
        <v>12.04853891287801</v>
      </c>
      <c r="W183" s="11" t="s">
        <v>152</v>
      </c>
      <c r="X183" s="11">
        <v>10</v>
      </c>
      <c r="Y183" s="11">
        <v>0.21455867129806799</v>
      </c>
      <c r="Z183" s="11">
        <v>9.17464224254012</v>
      </c>
      <c r="AA183" s="11" t="s">
        <v>152</v>
      </c>
      <c r="AB183" s="11">
        <v>15</v>
      </c>
      <c r="AC183" s="11">
        <v>0.20548182278309629</v>
      </c>
      <c r="AD183" s="11">
        <v>6.9862462898827191</v>
      </c>
      <c r="AE183" s="11" t="s">
        <v>152</v>
      </c>
      <c r="AF183" s="11">
        <v>20</v>
      </c>
      <c r="AG183" s="11">
        <v>0.20084110804018199</v>
      </c>
      <c r="AH183" s="11">
        <v>5.3198409194195504</v>
      </c>
      <c r="AI183" s="11" t="s">
        <v>152</v>
      </c>
      <c r="AJ183" s="11">
        <v>25</v>
      </c>
      <c r="AK183" s="11">
        <v>0.1980230569177234</v>
      </c>
      <c r="AL183" s="11">
        <v>4.0509175075769814</v>
      </c>
    </row>
    <row r="184" spans="12:38" x14ac:dyDescent="0.3">
      <c r="L184" s="11" t="s">
        <v>152</v>
      </c>
      <c r="M184" s="11">
        <v>0</v>
      </c>
      <c r="N184" s="11">
        <v>0.84107472483534373</v>
      </c>
      <c r="P184" s="11">
        <v>14.68023879238973</v>
      </c>
      <c r="Q184" s="11" t="s">
        <v>152</v>
      </c>
      <c r="R184" s="11">
        <v>5</v>
      </c>
      <c r="T184" s="11">
        <v>0.2454791857551222</v>
      </c>
      <c r="V184" s="11">
        <v>12.13085600317762</v>
      </c>
      <c r="W184" s="11" t="s">
        <v>152</v>
      </c>
      <c r="X184" s="11">
        <v>10</v>
      </c>
      <c r="Y184" s="11">
        <v>0.21922299023933031</v>
      </c>
      <c r="Z184" s="11">
        <v>9.2373245195702847</v>
      </c>
      <c r="AA184" s="11" t="s">
        <v>152</v>
      </c>
      <c r="AB184" s="11">
        <v>15</v>
      </c>
      <c r="AC184" s="11">
        <v>0.20994881893055489</v>
      </c>
      <c r="AD184" s="11">
        <v>7.0339771783213898</v>
      </c>
      <c r="AE184" s="11" t="s">
        <v>152</v>
      </c>
      <c r="AF184" s="11">
        <v>20</v>
      </c>
      <c r="AG184" s="11">
        <v>0.20520721908453379</v>
      </c>
      <c r="AH184" s="11">
        <v>5.3561867227165223</v>
      </c>
      <c r="AI184" s="11" t="s">
        <v>152</v>
      </c>
      <c r="AJ184" s="11">
        <v>25</v>
      </c>
      <c r="AK184" s="11">
        <v>0.20232790598115211</v>
      </c>
      <c r="AL184" s="11">
        <v>4.0785938710496552</v>
      </c>
    </row>
    <row r="185" spans="12:38" x14ac:dyDescent="0.3">
      <c r="L185" s="11" t="s">
        <v>152</v>
      </c>
      <c r="M185" s="11">
        <v>0</v>
      </c>
      <c r="N185" s="11">
        <v>0.85896993174673408</v>
      </c>
      <c r="P185" s="11">
        <v>14.778518067708511</v>
      </c>
      <c r="Q185" s="11" t="s">
        <v>152</v>
      </c>
      <c r="R185" s="11">
        <v>5</v>
      </c>
      <c r="T185" s="11">
        <v>0.25070214715416728</v>
      </c>
      <c r="V185" s="11">
        <v>12.212068015723821</v>
      </c>
      <c r="W185" s="11" t="s">
        <v>152</v>
      </c>
      <c r="X185" s="11">
        <v>10</v>
      </c>
      <c r="Y185" s="11">
        <v>0.22388730918059269</v>
      </c>
      <c r="Z185" s="11">
        <v>9.2991653092540609</v>
      </c>
      <c r="AA185" s="11" t="s">
        <v>152</v>
      </c>
      <c r="AB185" s="11">
        <v>15</v>
      </c>
      <c r="AC185" s="11">
        <v>0.21441581507801349</v>
      </c>
      <c r="AD185" s="11">
        <v>7.0810672965047967</v>
      </c>
      <c r="AE185" s="11" t="s">
        <v>152</v>
      </c>
      <c r="AF185" s="11">
        <v>20</v>
      </c>
      <c r="AG185" s="11">
        <v>0.2095733301288856</v>
      </c>
      <c r="AH185" s="11">
        <v>5.3920445964899084</v>
      </c>
      <c r="AI185" s="11" t="s">
        <v>152</v>
      </c>
      <c r="AJ185" s="11">
        <v>25</v>
      </c>
      <c r="AK185" s="11">
        <v>0.2066327550445809</v>
      </c>
      <c r="AL185" s="11">
        <v>4.1058986891548068</v>
      </c>
    </row>
    <row r="186" spans="12:38" x14ac:dyDescent="0.3">
      <c r="L186" s="11" t="s">
        <v>152</v>
      </c>
      <c r="M186" s="11">
        <v>0</v>
      </c>
      <c r="N186" s="11">
        <v>0.87686513865812443</v>
      </c>
      <c r="P186" s="11">
        <v>7.6125107516751784</v>
      </c>
      <c r="Q186" s="11" t="s">
        <v>152</v>
      </c>
      <c r="R186" s="11">
        <v>5</v>
      </c>
      <c r="T186" s="11">
        <v>0.25592510855321249</v>
      </c>
      <c r="V186" s="11">
        <v>6.2905156419584616</v>
      </c>
      <c r="W186" s="11" t="s">
        <v>152</v>
      </c>
      <c r="X186" s="11">
        <v>10</v>
      </c>
      <c r="Y186" s="11">
        <v>0.228551628121855</v>
      </c>
      <c r="Z186" s="11">
        <v>4.7900605171623774</v>
      </c>
      <c r="AA186" s="11" t="s">
        <v>152</v>
      </c>
      <c r="AB186" s="11">
        <v>15</v>
      </c>
      <c r="AC186" s="11">
        <v>0.2188828112254721</v>
      </c>
      <c r="AD186" s="11">
        <v>3.6475038079603932</v>
      </c>
      <c r="AE186" s="11" t="s">
        <v>152</v>
      </c>
      <c r="AF186" s="11">
        <v>20</v>
      </c>
      <c r="AG186" s="11">
        <v>0.21393944117323729</v>
      </c>
      <c r="AH186" s="11">
        <v>2.777477232577219</v>
      </c>
      <c r="AI186" s="11" t="s">
        <v>152</v>
      </c>
      <c r="AJ186" s="11">
        <v>25</v>
      </c>
      <c r="AK186" s="11">
        <v>0.21093760410800971</v>
      </c>
      <c r="AL186" s="11">
        <v>2.114975112746635</v>
      </c>
    </row>
    <row r="187" spans="12:38" x14ac:dyDescent="0.3">
      <c r="L187" s="11" t="s">
        <v>152</v>
      </c>
      <c r="M187" s="11">
        <v>0</v>
      </c>
      <c r="N187" s="11">
        <v>0.89476034556951467</v>
      </c>
      <c r="P187" s="11">
        <v>7.6125107516751784</v>
      </c>
      <c r="Q187" s="11" t="s">
        <v>152</v>
      </c>
      <c r="R187" s="11">
        <v>5</v>
      </c>
      <c r="T187" s="11">
        <v>0.26114806995225759</v>
      </c>
      <c r="V187" s="11">
        <v>6.2905156419584616</v>
      </c>
      <c r="W187" s="11" t="s">
        <v>152</v>
      </c>
      <c r="X187" s="11">
        <v>10</v>
      </c>
      <c r="Y187" s="11">
        <v>0.23321594706311741</v>
      </c>
      <c r="Z187" s="11">
        <v>4.7900605171623774</v>
      </c>
      <c r="AA187" s="11" t="s">
        <v>152</v>
      </c>
      <c r="AB187" s="11">
        <v>15</v>
      </c>
      <c r="AC187" s="11">
        <v>0.2233498073729307</v>
      </c>
      <c r="AD187" s="11">
        <v>3.6475038079603932</v>
      </c>
      <c r="AE187" s="11" t="s">
        <v>152</v>
      </c>
      <c r="AF187" s="11">
        <v>20</v>
      </c>
      <c r="AG187" s="11">
        <v>0.2183055522175891</v>
      </c>
      <c r="AH187" s="11">
        <v>2.777477232577219</v>
      </c>
      <c r="AI187" s="11" t="s">
        <v>152</v>
      </c>
      <c r="AJ187" s="11">
        <v>25</v>
      </c>
      <c r="AK187" s="11">
        <v>0.21524245317143839</v>
      </c>
      <c r="AL187" s="11">
        <v>2.114975112746635</v>
      </c>
    </row>
    <row r="188" spans="12:38" x14ac:dyDescent="0.3">
      <c r="L188" s="11" t="s">
        <v>152</v>
      </c>
      <c r="M188" s="11">
        <v>0</v>
      </c>
      <c r="N188" s="11">
        <v>1.049029370667707</v>
      </c>
      <c r="P188" s="11">
        <v>7.3500103809277588</v>
      </c>
      <c r="Q188" s="11" t="s">
        <v>152</v>
      </c>
      <c r="R188" s="11">
        <v>5</v>
      </c>
      <c r="T188" s="11">
        <v>0.30617359925437099</v>
      </c>
      <c r="V188" s="11">
        <v>6.0736013094771364</v>
      </c>
      <c r="W188" s="11" t="s">
        <v>152</v>
      </c>
      <c r="X188" s="11">
        <v>10</v>
      </c>
      <c r="Y188" s="11">
        <v>0.27342559310848252</v>
      </c>
      <c r="Z188" s="11">
        <v>4.6248860165705707</v>
      </c>
      <c r="AA188" s="11" t="s">
        <v>152</v>
      </c>
      <c r="AB188" s="11">
        <v>15</v>
      </c>
      <c r="AC188" s="11">
        <v>0.26185839485102219</v>
      </c>
      <c r="AD188" s="11">
        <v>3.521727814582448</v>
      </c>
      <c r="AE188" s="11" t="s">
        <v>152</v>
      </c>
      <c r="AF188" s="11">
        <v>20</v>
      </c>
      <c r="AG188" s="11">
        <v>0.25594444053096649</v>
      </c>
      <c r="AH188" s="11">
        <v>2.6817021555917981</v>
      </c>
      <c r="AI188" s="11" t="s">
        <v>152</v>
      </c>
      <c r="AJ188" s="11">
        <v>25</v>
      </c>
      <c r="AK188" s="11">
        <v>0.25235322095961749</v>
      </c>
      <c r="AL188" s="11">
        <v>2.042044936445027</v>
      </c>
    </row>
    <row r="189" spans="12:38" x14ac:dyDescent="0.3">
      <c r="L189" s="11" t="s">
        <v>152</v>
      </c>
      <c r="M189" s="11">
        <v>0</v>
      </c>
      <c r="N189" s="11">
        <v>1.2032983957658989</v>
      </c>
      <c r="P189" s="11">
        <v>7.0875100101803383</v>
      </c>
      <c r="Q189" s="11" t="s">
        <v>152</v>
      </c>
      <c r="R189" s="11">
        <v>5</v>
      </c>
      <c r="T189" s="11">
        <v>0.35119912855648439</v>
      </c>
      <c r="V189" s="11">
        <v>5.8566869769958094</v>
      </c>
      <c r="W189" s="11" t="s">
        <v>152</v>
      </c>
      <c r="X189" s="11">
        <v>10</v>
      </c>
      <c r="Y189" s="11">
        <v>0.3136352391538475</v>
      </c>
      <c r="Z189" s="11">
        <v>4.459711515978765</v>
      </c>
      <c r="AA189" s="11" t="s">
        <v>152</v>
      </c>
      <c r="AB189" s="11">
        <v>15</v>
      </c>
      <c r="AC189" s="11">
        <v>0.30036698232911369</v>
      </c>
      <c r="AD189" s="11">
        <v>3.3959518212045041</v>
      </c>
      <c r="AE189" s="11" t="s">
        <v>152</v>
      </c>
      <c r="AF189" s="11">
        <v>20</v>
      </c>
      <c r="AG189" s="11">
        <v>0.29358332884434402</v>
      </c>
      <c r="AH189" s="11">
        <v>2.5859270786063768</v>
      </c>
      <c r="AI189" s="11" t="s">
        <v>152</v>
      </c>
      <c r="AJ189" s="11">
        <v>25</v>
      </c>
      <c r="AK189" s="11">
        <v>0.28946398874779661</v>
      </c>
      <c r="AL189" s="11">
        <v>1.969114760143418</v>
      </c>
    </row>
    <row r="190" spans="12:38" x14ac:dyDescent="0.3">
      <c r="L190" s="11" t="s">
        <v>152</v>
      </c>
      <c r="M190" s="11">
        <v>0</v>
      </c>
      <c r="N190" s="11">
        <v>1.3575674208640911</v>
      </c>
      <c r="P190" s="11">
        <v>6.8250096394329187</v>
      </c>
      <c r="Q190" s="11" t="s">
        <v>152</v>
      </c>
      <c r="R190" s="11">
        <v>5</v>
      </c>
      <c r="T190" s="11">
        <v>0.39622465785859778</v>
      </c>
      <c r="V190" s="11">
        <v>5.6397726445144816</v>
      </c>
      <c r="W190" s="11" t="s">
        <v>152</v>
      </c>
      <c r="X190" s="11">
        <v>10</v>
      </c>
      <c r="Y190" s="11">
        <v>0.35384488519921248</v>
      </c>
      <c r="Z190" s="11">
        <v>4.2945370153869593</v>
      </c>
      <c r="AA190" s="11" t="s">
        <v>152</v>
      </c>
      <c r="AB190" s="11">
        <v>15</v>
      </c>
      <c r="AC190" s="11">
        <v>0.33887556980720518</v>
      </c>
      <c r="AD190" s="11">
        <v>3.2701758278265589</v>
      </c>
      <c r="AE190" s="11" t="s">
        <v>152</v>
      </c>
      <c r="AF190" s="11">
        <v>20</v>
      </c>
      <c r="AG190" s="11">
        <v>0.33122221715772138</v>
      </c>
      <c r="AH190" s="11">
        <v>2.490152001620956</v>
      </c>
      <c r="AI190" s="11" t="s">
        <v>152</v>
      </c>
      <c r="AJ190" s="11">
        <v>25</v>
      </c>
      <c r="AK190" s="11">
        <v>0.32657475653597562</v>
      </c>
      <c r="AL190" s="11">
        <v>1.8961845838418101</v>
      </c>
    </row>
    <row r="191" spans="12:38" x14ac:dyDescent="0.3">
      <c r="L191" s="11" t="s">
        <v>152</v>
      </c>
      <c r="M191" s="11">
        <v>0</v>
      </c>
      <c r="N191" s="11">
        <v>1.5118364459622831</v>
      </c>
      <c r="P191" s="11">
        <v>6.5625092686854991</v>
      </c>
      <c r="Q191" s="11" t="s">
        <v>152</v>
      </c>
      <c r="R191" s="11">
        <v>5</v>
      </c>
      <c r="T191" s="11">
        <v>0.44125018716071118</v>
      </c>
      <c r="V191" s="11">
        <v>5.4228583120331564</v>
      </c>
      <c r="W191" s="11" t="s">
        <v>152</v>
      </c>
      <c r="X191" s="11">
        <v>10</v>
      </c>
      <c r="Y191" s="11">
        <v>0.39405453124457762</v>
      </c>
      <c r="Z191" s="11">
        <v>4.1293625147951527</v>
      </c>
      <c r="AA191" s="11" t="s">
        <v>152</v>
      </c>
      <c r="AB191" s="11">
        <v>15</v>
      </c>
      <c r="AC191" s="11">
        <v>0.37738415728529667</v>
      </c>
      <c r="AD191" s="11">
        <v>3.144399834448615</v>
      </c>
      <c r="AE191" s="11" t="s">
        <v>152</v>
      </c>
      <c r="AF191" s="11">
        <v>20</v>
      </c>
      <c r="AG191" s="11">
        <v>0.36886110547109879</v>
      </c>
      <c r="AH191" s="11">
        <v>2.3943769246355342</v>
      </c>
      <c r="AI191" s="11" t="s">
        <v>152</v>
      </c>
      <c r="AJ191" s="11">
        <v>25</v>
      </c>
      <c r="AK191" s="11">
        <v>0.36368552432415457</v>
      </c>
      <c r="AL191" s="11">
        <v>1.823254407540202</v>
      </c>
    </row>
    <row r="192" spans="12:38" x14ac:dyDescent="0.3">
      <c r="L192" s="11" t="s">
        <v>152</v>
      </c>
      <c r="M192" s="11">
        <v>0</v>
      </c>
      <c r="N192" s="11">
        <v>1.666105471060475</v>
      </c>
      <c r="P192" s="11">
        <v>6.3000088979380786</v>
      </c>
      <c r="Q192" s="11" t="s">
        <v>152</v>
      </c>
      <c r="R192" s="11">
        <v>5</v>
      </c>
      <c r="T192" s="11">
        <v>0.48627571646282458</v>
      </c>
      <c r="V192" s="11">
        <v>5.2059439795518303</v>
      </c>
      <c r="W192" s="11" t="s">
        <v>152</v>
      </c>
      <c r="X192" s="11">
        <v>10</v>
      </c>
      <c r="Y192" s="11">
        <v>0.43426417728994271</v>
      </c>
      <c r="Z192" s="11">
        <v>3.964188014203347</v>
      </c>
      <c r="AA192" s="11" t="s">
        <v>152</v>
      </c>
      <c r="AB192" s="11">
        <v>15</v>
      </c>
      <c r="AC192" s="11">
        <v>0.41589274476338822</v>
      </c>
      <c r="AD192" s="11">
        <v>3.0186238410706698</v>
      </c>
      <c r="AE192" s="11" t="s">
        <v>152</v>
      </c>
      <c r="AF192" s="11">
        <v>20</v>
      </c>
      <c r="AG192" s="11">
        <v>0.40649999378447632</v>
      </c>
      <c r="AH192" s="11">
        <v>2.2986018476501129</v>
      </c>
      <c r="AI192" s="11" t="s">
        <v>152</v>
      </c>
      <c r="AJ192" s="11">
        <v>25</v>
      </c>
      <c r="AK192" s="11">
        <v>0.40079629211233359</v>
      </c>
      <c r="AL192" s="11">
        <v>1.750324231238594</v>
      </c>
    </row>
    <row r="193" spans="12:38" x14ac:dyDescent="0.3">
      <c r="L193" s="11" t="s">
        <v>152</v>
      </c>
      <c r="M193" s="11">
        <v>0</v>
      </c>
      <c r="N193" s="11">
        <v>1.8203744961586681</v>
      </c>
      <c r="P193" s="11">
        <v>6.037508527190659</v>
      </c>
      <c r="Q193" s="11" t="s">
        <v>152</v>
      </c>
      <c r="R193" s="11">
        <v>5</v>
      </c>
      <c r="T193" s="11">
        <v>0.53130124576493798</v>
      </c>
      <c r="V193" s="11">
        <v>4.9890296470705042</v>
      </c>
      <c r="W193" s="11" t="s">
        <v>152</v>
      </c>
      <c r="X193" s="11">
        <v>10</v>
      </c>
      <c r="Y193" s="11">
        <v>0.47447382333530769</v>
      </c>
      <c r="Z193" s="11">
        <v>3.7990135136115408</v>
      </c>
      <c r="AA193" s="11" t="s">
        <v>152</v>
      </c>
      <c r="AB193" s="11">
        <v>15</v>
      </c>
      <c r="AC193" s="11">
        <v>0.45440133224147972</v>
      </c>
      <c r="AD193" s="11">
        <v>2.892847847692726</v>
      </c>
      <c r="AE193" s="11" t="s">
        <v>152</v>
      </c>
      <c r="AF193" s="11">
        <v>20</v>
      </c>
      <c r="AG193" s="11">
        <v>0.44413888209785368</v>
      </c>
      <c r="AH193" s="11">
        <v>2.2028267706646911</v>
      </c>
      <c r="AI193" s="11" t="s">
        <v>152</v>
      </c>
      <c r="AJ193" s="11">
        <v>25</v>
      </c>
      <c r="AK193" s="11">
        <v>0.43790705990051271</v>
      </c>
      <c r="AL193" s="11">
        <v>1.6773940549369859</v>
      </c>
    </row>
    <row r="194" spans="12:38" x14ac:dyDescent="0.3">
      <c r="L194" s="11" t="s">
        <v>152</v>
      </c>
      <c r="M194" s="11">
        <v>0</v>
      </c>
      <c r="N194" s="11">
        <v>1.97464352125686</v>
      </c>
      <c r="P194" s="11">
        <v>5.7750081564432394</v>
      </c>
      <c r="Q194" s="11" t="s">
        <v>152</v>
      </c>
      <c r="R194" s="11">
        <v>5</v>
      </c>
      <c r="T194" s="11">
        <v>0.57632677506705132</v>
      </c>
      <c r="V194" s="11">
        <v>4.7721153145891773</v>
      </c>
      <c r="W194" s="11" t="s">
        <v>152</v>
      </c>
      <c r="X194" s="11">
        <v>10</v>
      </c>
      <c r="Y194" s="11">
        <v>0.51468346938067278</v>
      </c>
      <c r="Z194" s="11">
        <v>3.6338390130197351</v>
      </c>
      <c r="AA194" s="11" t="s">
        <v>152</v>
      </c>
      <c r="AB194" s="11">
        <v>15</v>
      </c>
      <c r="AC194" s="11">
        <v>0.49290991971957121</v>
      </c>
      <c r="AD194" s="11">
        <v>2.7670718543147812</v>
      </c>
      <c r="AE194" s="11" t="s">
        <v>152</v>
      </c>
      <c r="AF194" s="11">
        <v>20</v>
      </c>
      <c r="AG194" s="11">
        <v>0.48177777041123121</v>
      </c>
      <c r="AH194" s="11">
        <v>2.1070516936792698</v>
      </c>
      <c r="AI194" s="11" t="s">
        <v>152</v>
      </c>
      <c r="AJ194" s="11">
        <v>25</v>
      </c>
      <c r="AK194" s="11">
        <v>0.47501782768869172</v>
      </c>
      <c r="AL194" s="11">
        <v>1.604463878635378</v>
      </c>
    </row>
    <row r="195" spans="12:38" x14ac:dyDescent="0.3">
      <c r="L195" s="11" t="s">
        <v>152</v>
      </c>
      <c r="M195" s="11">
        <v>0</v>
      </c>
      <c r="N195" s="11">
        <v>2.128912546355052</v>
      </c>
      <c r="P195" s="11">
        <v>5.5125077856958189</v>
      </c>
      <c r="Q195" s="11" t="s">
        <v>152</v>
      </c>
      <c r="R195" s="11">
        <v>5</v>
      </c>
      <c r="T195" s="11">
        <v>0.62135230436916467</v>
      </c>
      <c r="V195" s="11">
        <v>4.5552009821078512</v>
      </c>
      <c r="W195" s="11" t="s">
        <v>152</v>
      </c>
      <c r="X195" s="11">
        <v>10</v>
      </c>
      <c r="Y195" s="11">
        <v>0.55489311542603792</v>
      </c>
      <c r="Z195" s="11">
        <v>3.4686645124279281</v>
      </c>
      <c r="AA195" s="11" t="s">
        <v>152</v>
      </c>
      <c r="AB195" s="11">
        <v>15</v>
      </c>
      <c r="AC195" s="11">
        <v>0.5314185071976627</v>
      </c>
      <c r="AD195" s="11">
        <v>2.641295860936836</v>
      </c>
      <c r="AE195" s="11" t="s">
        <v>152</v>
      </c>
      <c r="AF195" s="11">
        <v>20</v>
      </c>
      <c r="AG195" s="11">
        <v>0.51941665872460852</v>
      </c>
      <c r="AH195" s="11">
        <v>2.0112766166938481</v>
      </c>
      <c r="AI195" s="11" t="s">
        <v>152</v>
      </c>
      <c r="AJ195" s="11">
        <v>25</v>
      </c>
      <c r="AK195" s="11">
        <v>0.51212859547687073</v>
      </c>
      <c r="AL195" s="11">
        <v>1.5315337023337701</v>
      </c>
    </row>
    <row r="196" spans="12:38" x14ac:dyDescent="0.3">
      <c r="L196" s="11" t="s">
        <v>152</v>
      </c>
      <c r="M196" s="11">
        <v>0</v>
      </c>
      <c r="N196" s="11">
        <v>2.2831815714532442</v>
      </c>
      <c r="P196" s="11">
        <v>5.2500074149483993</v>
      </c>
      <c r="Q196" s="11" t="s">
        <v>152</v>
      </c>
      <c r="R196" s="11">
        <v>5</v>
      </c>
      <c r="T196" s="11">
        <v>0.66637783367127812</v>
      </c>
      <c r="V196" s="11">
        <v>4.3382866496265251</v>
      </c>
      <c r="W196" s="11" t="s">
        <v>152</v>
      </c>
      <c r="X196" s="11">
        <v>10</v>
      </c>
      <c r="Y196" s="11">
        <v>0.59510276147140284</v>
      </c>
      <c r="Z196" s="11">
        <v>3.3034900118361219</v>
      </c>
      <c r="AA196" s="11" t="s">
        <v>152</v>
      </c>
      <c r="AB196" s="11">
        <v>15</v>
      </c>
      <c r="AC196" s="11">
        <v>0.5699270946757542</v>
      </c>
      <c r="AD196" s="11">
        <v>2.5155198675588921</v>
      </c>
      <c r="AE196" s="11" t="s">
        <v>152</v>
      </c>
      <c r="AF196" s="11">
        <v>20</v>
      </c>
      <c r="AG196" s="11">
        <v>0.55705554703798599</v>
      </c>
      <c r="AH196" s="11">
        <v>1.915501539708427</v>
      </c>
      <c r="AI196" s="11" t="s">
        <v>152</v>
      </c>
      <c r="AJ196" s="11">
        <v>25</v>
      </c>
      <c r="AK196" s="11">
        <v>0.54923936326504974</v>
      </c>
      <c r="AL196" s="11">
        <v>1.4586035260321619</v>
      </c>
    </row>
    <row r="197" spans="12:38" x14ac:dyDescent="0.3">
      <c r="L197" s="11" t="s">
        <v>152</v>
      </c>
      <c r="M197" s="11">
        <v>0</v>
      </c>
      <c r="N197" s="11">
        <v>2.4374505965514359</v>
      </c>
      <c r="P197" s="11">
        <v>4.9875070442009788</v>
      </c>
      <c r="Q197" s="11" t="s">
        <v>152</v>
      </c>
      <c r="R197" s="11">
        <v>5</v>
      </c>
      <c r="T197" s="11">
        <v>0.71140336297339157</v>
      </c>
      <c r="V197" s="11">
        <v>4.1213723171451981</v>
      </c>
      <c r="W197" s="11" t="s">
        <v>152</v>
      </c>
      <c r="X197" s="11">
        <v>10</v>
      </c>
      <c r="Y197" s="11">
        <v>0.63531240751676799</v>
      </c>
      <c r="Z197" s="11">
        <v>3.1383155112443162</v>
      </c>
      <c r="AA197" s="11" t="s">
        <v>152</v>
      </c>
      <c r="AB197" s="11">
        <v>15</v>
      </c>
      <c r="AC197" s="11">
        <v>0.60843568215384569</v>
      </c>
      <c r="AD197" s="11">
        <v>2.3897438741809469</v>
      </c>
      <c r="AE197" s="11" t="s">
        <v>152</v>
      </c>
      <c r="AF197" s="11">
        <v>20</v>
      </c>
      <c r="AG197" s="11">
        <v>0.59469443535136346</v>
      </c>
      <c r="AH197" s="11">
        <v>1.8197264627230061</v>
      </c>
      <c r="AI197" s="11" t="s">
        <v>152</v>
      </c>
      <c r="AJ197" s="11">
        <v>25</v>
      </c>
      <c r="AK197" s="11">
        <v>0.58635013105322886</v>
      </c>
      <c r="AL197" s="11">
        <v>1.385673349730554</v>
      </c>
    </row>
    <row r="198" spans="12:38" x14ac:dyDescent="0.3">
      <c r="L198" s="11" t="s">
        <v>152</v>
      </c>
      <c r="M198" s="11">
        <v>0</v>
      </c>
      <c r="N198" s="11">
        <v>2.591719621649629</v>
      </c>
      <c r="P198" s="11">
        <v>4.7250066734535592</v>
      </c>
      <c r="Q198" s="11" t="s">
        <v>152</v>
      </c>
      <c r="R198" s="11">
        <v>5</v>
      </c>
      <c r="T198" s="11">
        <v>0.75642889227550492</v>
      </c>
      <c r="V198" s="11">
        <v>3.9044579846638729</v>
      </c>
      <c r="W198" s="11" t="s">
        <v>152</v>
      </c>
      <c r="X198" s="11">
        <v>10</v>
      </c>
      <c r="Y198" s="11">
        <v>0.67552205356213313</v>
      </c>
      <c r="Z198" s="11">
        <v>2.97314101065251</v>
      </c>
      <c r="AA198" s="11" t="s">
        <v>152</v>
      </c>
      <c r="AB198" s="11">
        <v>15</v>
      </c>
      <c r="AC198" s="11">
        <v>0.64694426963193719</v>
      </c>
      <c r="AD198" s="11">
        <v>2.263967880803003</v>
      </c>
      <c r="AE198" s="11" t="s">
        <v>152</v>
      </c>
      <c r="AF198" s="11">
        <v>20</v>
      </c>
      <c r="AG198" s="11">
        <v>0.63233332366474082</v>
      </c>
      <c r="AH198" s="11">
        <v>1.723951385737585</v>
      </c>
      <c r="AI198" s="11" t="s">
        <v>152</v>
      </c>
      <c r="AJ198" s="11">
        <v>25</v>
      </c>
      <c r="AK198" s="11">
        <v>0.62346089884140787</v>
      </c>
      <c r="AL198" s="11">
        <v>1.3127431734289461</v>
      </c>
    </row>
    <row r="199" spans="12:38" x14ac:dyDescent="0.3">
      <c r="L199" s="11" t="s">
        <v>152</v>
      </c>
      <c r="M199" s="11">
        <v>0</v>
      </c>
      <c r="N199" s="11">
        <v>2.7459886467478212</v>
      </c>
      <c r="P199" s="11">
        <v>4.4625063027061387</v>
      </c>
      <c r="Q199" s="11" t="s">
        <v>152</v>
      </c>
      <c r="R199" s="11">
        <v>5</v>
      </c>
      <c r="T199" s="11">
        <v>0.80145442157761826</v>
      </c>
      <c r="V199" s="11">
        <v>3.687543652182546</v>
      </c>
      <c r="W199" s="11" t="s">
        <v>152</v>
      </c>
      <c r="X199" s="11">
        <v>10</v>
      </c>
      <c r="Y199" s="11">
        <v>0.71573169960749805</v>
      </c>
      <c r="Z199" s="11">
        <v>2.8079665100607039</v>
      </c>
      <c r="AA199" s="11" t="s">
        <v>152</v>
      </c>
      <c r="AB199" s="11">
        <v>15</v>
      </c>
      <c r="AC199" s="11">
        <v>0.68545285711002879</v>
      </c>
      <c r="AD199" s="11">
        <v>2.1381918874250578</v>
      </c>
      <c r="AE199" s="11" t="s">
        <v>152</v>
      </c>
      <c r="AF199" s="11">
        <v>20</v>
      </c>
      <c r="AG199" s="11">
        <v>0.66997221197811829</v>
      </c>
      <c r="AH199" s="11">
        <v>1.628176308752163</v>
      </c>
      <c r="AI199" s="11" t="s">
        <v>152</v>
      </c>
      <c r="AJ199" s="11">
        <v>25</v>
      </c>
      <c r="AK199" s="11">
        <v>0.66057166662958688</v>
      </c>
      <c r="AL199" s="11">
        <v>1.2398129971273379</v>
      </c>
    </row>
    <row r="200" spans="12:38" x14ac:dyDescent="0.3">
      <c r="L200" s="11" t="s">
        <v>152</v>
      </c>
      <c r="M200" s="11">
        <v>0</v>
      </c>
      <c r="N200" s="11">
        <v>2.9002576718460129</v>
      </c>
      <c r="P200" s="11">
        <v>4.2000059319587191</v>
      </c>
      <c r="Q200" s="11" t="s">
        <v>152</v>
      </c>
      <c r="R200" s="11">
        <v>5</v>
      </c>
      <c r="T200" s="11">
        <v>0.8464799508797316</v>
      </c>
      <c r="V200" s="11">
        <v>3.4706293197012199</v>
      </c>
      <c r="W200" s="11" t="s">
        <v>152</v>
      </c>
      <c r="X200" s="11">
        <v>10</v>
      </c>
      <c r="Y200" s="11">
        <v>0.75594134565286319</v>
      </c>
      <c r="Z200" s="11">
        <v>2.6427920094688981</v>
      </c>
      <c r="AA200" s="11" t="s">
        <v>152</v>
      </c>
      <c r="AB200" s="11">
        <v>15</v>
      </c>
      <c r="AC200" s="11">
        <v>0.72396144458812028</v>
      </c>
      <c r="AD200" s="11">
        <v>2.012415894047114</v>
      </c>
      <c r="AE200" s="11" t="s">
        <v>152</v>
      </c>
      <c r="AF200" s="11">
        <v>20</v>
      </c>
      <c r="AG200" s="11">
        <v>0.70761110029149576</v>
      </c>
      <c r="AH200" s="11">
        <v>1.5324012317667419</v>
      </c>
      <c r="AI200" s="11" t="s">
        <v>152</v>
      </c>
      <c r="AJ200" s="11">
        <v>25</v>
      </c>
      <c r="AK200" s="11">
        <v>0.6976824344177659</v>
      </c>
      <c r="AL200" s="11">
        <v>1.1668828208257289</v>
      </c>
    </row>
    <row r="201" spans="12:38" x14ac:dyDescent="0.3">
      <c r="L201" s="11" t="s">
        <v>152</v>
      </c>
      <c r="M201" s="11">
        <v>0</v>
      </c>
      <c r="N201" s="11">
        <v>3.0545266969442051</v>
      </c>
      <c r="P201" s="11">
        <v>3.937505561211299</v>
      </c>
      <c r="Q201" s="11" t="s">
        <v>152</v>
      </c>
      <c r="R201" s="11">
        <v>5</v>
      </c>
      <c r="T201" s="11">
        <v>0.89150548018184494</v>
      </c>
      <c r="V201" s="11">
        <v>3.2537149872198938</v>
      </c>
      <c r="W201" s="11" t="s">
        <v>152</v>
      </c>
      <c r="X201" s="11">
        <v>10</v>
      </c>
      <c r="Y201" s="11">
        <v>0.79615099169822834</v>
      </c>
      <c r="Z201" s="11">
        <v>2.477617508877092</v>
      </c>
      <c r="AA201" s="11" t="s">
        <v>152</v>
      </c>
      <c r="AB201" s="11">
        <v>15</v>
      </c>
      <c r="AC201" s="11">
        <v>0.76247003206621178</v>
      </c>
      <c r="AD201" s="11">
        <v>1.886639900669169</v>
      </c>
      <c r="AE201" s="11" t="s">
        <v>152</v>
      </c>
      <c r="AF201" s="11">
        <v>20</v>
      </c>
      <c r="AG201" s="11">
        <v>0.74524998860487313</v>
      </c>
      <c r="AH201" s="11">
        <v>1.4366261547813211</v>
      </c>
      <c r="AI201" s="11" t="s">
        <v>152</v>
      </c>
      <c r="AJ201" s="11">
        <v>25</v>
      </c>
      <c r="AK201" s="11">
        <v>0.73479320220594502</v>
      </c>
      <c r="AL201" s="11">
        <v>1.093952644524121</v>
      </c>
    </row>
    <row r="202" spans="12:38" x14ac:dyDescent="0.3">
      <c r="L202" s="11" t="s">
        <v>152</v>
      </c>
      <c r="M202" s="11">
        <v>0</v>
      </c>
      <c r="N202" s="11">
        <v>3.2087957220423968</v>
      </c>
      <c r="P202" s="11">
        <v>3.675005190463879</v>
      </c>
      <c r="Q202" s="11" t="s">
        <v>152</v>
      </c>
      <c r="R202" s="11">
        <v>5</v>
      </c>
      <c r="T202" s="11">
        <v>0.93653100948395851</v>
      </c>
      <c r="V202" s="11">
        <v>3.0368006547385669</v>
      </c>
      <c r="W202" s="11" t="s">
        <v>152</v>
      </c>
      <c r="X202" s="11">
        <v>10</v>
      </c>
      <c r="Y202" s="11">
        <v>0.83636063774359326</v>
      </c>
      <c r="Z202" s="11">
        <v>2.3124430082852858</v>
      </c>
      <c r="AA202" s="11" t="s">
        <v>152</v>
      </c>
      <c r="AB202" s="11">
        <v>15</v>
      </c>
      <c r="AC202" s="11">
        <v>0.80097861954430327</v>
      </c>
      <c r="AD202" s="11">
        <v>1.760863907291224</v>
      </c>
      <c r="AE202" s="11" t="s">
        <v>152</v>
      </c>
      <c r="AF202" s="11">
        <v>20</v>
      </c>
      <c r="AG202" s="11">
        <v>0.78288887691825049</v>
      </c>
      <c r="AH202" s="11">
        <v>1.3408510777959</v>
      </c>
      <c r="AI202" s="11" t="s">
        <v>152</v>
      </c>
      <c r="AJ202" s="11">
        <v>25</v>
      </c>
      <c r="AK202" s="11">
        <v>0.77190396999412403</v>
      </c>
      <c r="AL202" s="11">
        <v>1.0210224682225131</v>
      </c>
    </row>
    <row r="203" spans="12:38" x14ac:dyDescent="0.3">
      <c r="L203" s="11" t="s">
        <v>152</v>
      </c>
      <c r="M203" s="11">
        <v>0</v>
      </c>
      <c r="N203" s="11">
        <v>3.363064747140589</v>
      </c>
      <c r="P203" s="11">
        <v>3.4125048197164589</v>
      </c>
      <c r="Q203" s="11" t="s">
        <v>152</v>
      </c>
      <c r="R203" s="11">
        <v>5</v>
      </c>
      <c r="T203" s="11">
        <v>0.98155653878607185</v>
      </c>
      <c r="V203" s="11">
        <v>2.8198863222572408</v>
      </c>
      <c r="W203" s="11" t="s">
        <v>152</v>
      </c>
      <c r="X203" s="11">
        <v>10</v>
      </c>
      <c r="Y203" s="11">
        <v>0.8765702837889584</v>
      </c>
      <c r="Z203" s="11">
        <v>2.1472685076934801</v>
      </c>
      <c r="AA203" s="11" t="s">
        <v>152</v>
      </c>
      <c r="AB203" s="11">
        <v>15</v>
      </c>
      <c r="AC203" s="11">
        <v>0.83948720702239477</v>
      </c>
      <c r="AD203" s="11">
        <v>1.6350879139132799</v>
      </c>
      <c r="AE203" s="11" t="s">
        <v>152</v>
      </c>
      <c r="AF203" s="11">
        <v>20</v>
      </c>
      <c r="AG203" s="11">
        <v>0.82052776523162807</v>
      </c>
      <c r="AH203" s="11">
        <v>1.245076000810478</v>
      </c>
      <c r="AI203" s="11" t="s">
        <v>152</v>
      </c>
      <c r="AJ203" s="11">
        <v>25</v>
      </c>
      <c r="AK203" s="11">
        <v>0.80901473778230304</v>
      </c>
      <c r="AL203" s="11">
        <v>0.94809229192090516</v>
      </c>
    </row>
    <row r="204" spans="12:38" x14ac:dyDescent="0.3">
      <c r="L204" s="11" t="s">
        <v>152</v>
      </c>
      <c r="M204" s="11">
        <v>0</v>
      </c>
      <c r="N204" s="11">
        <v>3.5173337722387821</v>
      </c>
      <c r="P204" s="11">
        <v>3.1500044489690402</v>
      </c>
      <c r="Q204" s="11" t="s">
        <v>152</v>
      </c>
      <c r="R204" s="11">
        <v>5</v>
      </c>
      <c r="T204" s="11">
        <v>1.026582068088185</v>
      </c>
      <c r="V204" s="11">
        <v>2.6029719897759152</v>
      </c>
      <c r="W204" s="11" t="s">
        <v>152</v>
      </c>
      <c r="X204" s="11">
        <v>10</v>
      </c>
      <c r="Y204" s="11">
        <v>0.91677992983432333</v>
      </c>
      <c r="Z204" s="11">
        <v>1.982094007101673</v>
      </c>
      <c r="AA204" s="11" t="s">
        <v>152</v>
      </c>
      <c r="AB204" s="11">
        <v>15</v>
      </c>
      <c r="AC204" s="11">
        <v>0.87799579450048626</v>
      </c>
      <c r="AD204" s="11">
        <v>1.5093119205353349</v>
      </c>
      <c r="AE204" s="11" t="s">
        <v>152</v>
      </c>
      <c r="AF204" s="11">
        <v>20</v>
      </c>
      <c r="AG204" s="11">
        <v>0.85816665354500543</v>
      </c>
      <c r="AH204" s="11">
        <v>1.149300923825056</v>
      </c>
      <c r="AI204" s="11" t="s">
        <v>152</v>
      </c>
      <c r="AJ204" s="11">
        <v>25</v>
      </c>
      <c r="AK204" s="11">
        <v>0.84612550557048205</v>
      </c>
      <c r="AL204" s="11">
        <v>0.87516211561929724</v>
      </c>
    </row>
    <row r="205" spans="12:38" x14ac:dyDescent="0.3">
      <c r="L205" s="11" t="s">
        <v>152</v>
      </c>
      <c r="M205" s="11">
        <v>0</v>
      </c>
      <c r="N205" s="11">
        <v>3.6716027973369738</v>
      </c>
      <c r="P205" s="11">
        <v>2.8875040782216188</v>
      </c>
      <c r="Q205" s="11" t="s">
        <v>152</v>
      </c>
      <c r="R205" s="11">
        <v>5</v>
      </c>
      <c r="T205" s="11">
        <v>1.071607597390299</v>
      </c>
      <c r="V205" s="11">
        <v>2.3860576572945891</v>
      </c>
      <c r="W205" s="11" t="s">
        <v>152</v>
      </c>
      <c r="X205" s="11">
        <v>10</v>
      </c>
      <c r="Y205" s="11">
        <v>0.95698957587968847</v>
      </c>
      <c r="Z205" s="11">
        <v>1.8169195065098671</v>
      </c>
      <c r="AA205" s="11" t="s">
        <v>152</v>
      </c>
      <c r="AB205" s="11">
        <v>15</v>
      </c>
      <c r="AC205" s="11">
        <v>0.91650438197857775</v>
      </c>
      <c r="AD205" s="11">
        <v>1.3835359271573899</v>
      </c>
      <c r="AE205" s="11" t="s">
        <v>152</v>
      </c>
      <c r="AF205" s="11">
        <v>20</v>
      </c>
      <c r="AG205" s="11">
        <v>0.89580554185838279</v>
      </c>
      <c r="AH205" s="11">
        <v>1.0535258468396349</v>
      </c>
      <c r="AI205" s="11" t="s">
        <v>152</v>
      </c>
      <c r="AJ205" s="11">
        <v>25</v>
      </c>
      <c r="AK205" s="11">
        <v>0.88323627335866106</v>
      </c>
      <c r="AL205" s="11">
        <v>0.8022319393176891</v>
      </c>
    </row>
    <row r="206" spans="12:38" x14ac:dyDescent="0.3">
      <c r="L206" s="11" t="s">
        <v>152</v>
      </c>
      <c r="M206" s="11">
        <v>0</v>
      </c>
      <c r="N206" s="11">
        <v>3.825871822435166</v>
      </c>
      <c r="P206" s="11">
        <v>2.6250037074742001</v>
      </c>
      <c r="Q206" s="11" t="s">
        <v>152</v>
      </c>
      <c r="R206" s="11">
        <v>5</v>
      </c>
      <c r="T206" s="11">
        <v>1.1166331266924121</v>
      </c>
      <c r="V206" s="11">
        <v>2.169143324813263</v>
      </c>
      <c r="W206" s="11" t="s">
        <v>152</v>
      </c>
      <c r="X206" s="11">
        <v>10</v>
      </c>
      <c r="Y206" s="11">
        <v>0.99719922192505361</v>
      </c>
      <c r="Z206" s="11">
        <v>1.6517450059180609</v>
      </c>
      <c r="AA206" s="11" t="s">
        <v>152</v>
      </c>
      <c r="AB206" s="11">
        <v>15</v>
      </c>
      <c r="AC206" s="11">
        <v>0.95501296945666925</v>
      </c>
      <c r="AD206" s="11">
        <v>1.2577599337794461</v>
      </c>
      <c r="AE206" s="11" t="s">
        <v>152</v>
      </c>
      <c r="AF206" s="11">
        <v>20</v>
      </c>
      <c r="AG206" s="11">
        <v>0.93344443017176038</v>
      </c>
      <c r="AH206" s="11">
        <v>0.95775076985421359</v>
      </c>
      <c r="AI206" s="11" t="s">
        <v>152</v>
      </c>
      <c r="AJ206" s="11">
        <v>25</v>
      </c>
      <c r="AK206" s="11">
        <v>0.92034704114684018</v>
      </c>
      <c r="AL206" s="11">
        <v>0.72930176301608096</v>
      </c>
    </row>
    <row r="207" spans="12:38" x14ac:dyDescent="0.3">
      <c r="L207" s="11" t="s">
        <v>152</v>
      </c>
      <c r="M207" s="11">
        <v>0</v>
      </c>
      <c r="N207" s="11">
        <v>3.9801408475333582</v>
      </c>
      <c r="P207" s="11">
        <v>2.3625033367267791</v>
      </c>
      <c r="Q207" s="11" t="s">
        <v>152</v>
      </c>
      <c r="R207" s="11">
        <v>5</v>
      </c>
      <c r="T207" s="11">
        <v>1.161658655994525</v>
      </c>
      <c r="V207" s="11">
        <v>1.952228992331936</v>
      </c>
      <c r="W207" s="11" t="s">
        <v>152</v>
      </c>
      <c r="X207" s="11">
        <v>10</v>
      </c>
      <c r="Y207" s="11">
        <v>1.037408867970419</v>
      </c>
      <c r="Z207" s="11">
        <v>1.486570505326255</v>
      </c>
      <c r="AA207" s="11" t="s">
        <v>152</v>
      </c>
      <c r="AB207" s="11">
        <v>15</v>
      </c>
      <c r="AC207" s="11">
        <v>0.99352155693476074</v>
      </c>
      <c r="AD207" s="11">
        <v>1.131983940401502</v>
      </c>
      <c r="AE207" s="11" t="s">
        <v>152</v>
      </c>
      <c r="AF207" s="11">
        <v>20</v>
      </c>
      <c r="AG207" s="11">
        <v>0.97108331848513774</v>
      </c>
      <c r="AH207" s="11">
        <v>0.8619756928687925</v>
      </c>
      <c r="AI207" s="11" t="s">
        <v>152</v>
      </c>
      <c r="AJ207" s="11">
        <v>25</v>
      </c>
      <c r="AK207" s="11">
        <v>0.95745780893501919</v>
      </c>
      <c r="AL207" s="11">
        <v>0.65637158671447282</v>
      </c>
    </row>
    <row r="208" spans="12:38" x14ac:dyDescent="0.3">
      <c r="L208" s="11" t="s">
        <v>152</v>
      </c>
      <c r="M208" s="11">
        <v>0</v>
      </c>
      <c r="N208" s="11">
        <v>4.1344098726315508</v>
      </c>
      <c r="P208" s="11">
        <v>2.1000029659793591</v>
      </c>
      <c r="Q208" s="11" t="s">
        <v>152</v>
      </c>
      <c r="R208" s="11">
        <v>5</v>
      </c>
      <c r="T208" s="11">
        <v>1.206684185296639</v>
      </c>
      <c r="V208" s="11">
        <v>1.73531465985061</v>
      </c>
      <c r="W208" s="11" t="s">
        <v>152</v>
      </c>
      <c r="X208" s="11">
        <v>10</v>
      </c>
      <c r="Y208" s="11">
        <v>1.0776185140157839</v>
      </c>
      <c r="Z208" s="11">
        <v>1.3213960047344491</v>
      </c>
      <c r="AA208" s="11" t="s">
        <v>152</v>
      </c>
      <c r="AB208" s="11">
        <v>15</v>
      </c>
      <c r="AC208" s="11">
        <v>1.0320301444128519</v>
      </c>
      <c r="AD208" s="11">
        <v>1.006207947023557</v>
      </c>
      <c r="AE208" s="11" t="s">
        <v>152</v>
      </c>
      <c r="AF208" s="11">
        <v>20</v>
      </c>
      <c r="AG208" s="11">
        <v>1.0087222067985151</v>
      </c>
      <c r="AH208" s="11">
        <v>0.76620061588337096</v>
      </c>
      <c r="AI208" s="11" t="s">
        <v>152</v>
      </c>
      <c r="AJ208" s="11">
        <v>25</v>
      </c>
      <c r="AK208" s="11">
        <v>0.99456857672319821</v>
      </c>
      <c r="AL208" s="11">
        <v>0.5834414104128649</v>
      </c>
    </row>
    <row r="209" spans="12:38" x14ac:dyDescent="0.3">
      <c r="L209" s="11" t="s">
        <v>152</v>
      </c>
      <c r="M209" s="11">
        <v>0</v>
      </c>
      <c r="N209" s="11">
        <v>4.288678897729743</v>
      </c>
      <c r="P209" s="11">
        <v>1.837502595231939</v>
      </c>
      <c r="Q209" s="11" t="s">
        <v>152</v>
      </c>
      <c r="R209" s="11">
        <v>5</v>
      </c>
      <c r="T209" s="11">
        <v>1.2517097145987519</v>
      </c>
      <c r="V209" s="11">
        <v>1.518400327369283</v>
      </c>
      <c r="W209" s="11" t="s">
        <v>152</v>
      </c>
      <c r="X209" s="11">
        <v>10</v>
      </c>
      <c r="Y209" s="11">
        <v>1.117828160061149</v>
      </c>
      <c r="Z209" s="11">
        <v>1.156221504142642</v>
      </c>
      <c r="AA209" s="11" t="s">
        <v>152</v>
      </c>
      <c r="AB209" s="11">
        <v>15</v>
      </c>
      <c r="AC209" s="11">
        <v>1.0705387318909441</v>
      </c>
      <c r="AD209" s="11">
        <v>0.88043195364561244</v>
      </c>
      <c r="AE209" s="11" t="s">
        <v>152</v>
      </c>
      <c r="AF209" s="11">
        <v>20</v>
      </c>
      <c r="AG209" s="11">
        <v>1.0463610951118929</v>
      </c>
      <c r="AH209" s="11">
        <v>0.6704255388979492</v>
      </c>
      <c r="AI209" s="11" t="s">
        <v>152</v>
      </c>
      <c r="AJ209" s="11">
        <v>25</v>
      </c>
      <c r="AK209" s="11">
        <v>1.031679344511377</v>
      </c>
      <c r="AL209" s="11">
        <v>0.51051123411125654</v>
      </c>
    </row>
    <row r="210" spans="12:38" x14ac:dyDescent="0.3">
      <c r="L210" s="11" t="s">
        <v>152</v>
      </c>
      <c r="M210" s="11">
        <v>0</v>
      </c>
      <c r="N210" s="11">
        <v>4.4429479228279352</v>
      </c>
      <c r="P210" s="11">
        <v>1.575002224484519</v>
      </c>
      <c r="Q210" s="11" t="s">
        <v>152</v>
      </c>
      <c r="R210" s="11">
        <v>5</v>
      </c>
      <c r="T210" s="11">
        <v>1.296735243900865</v>
      </c>
      <c r="V210" s="11">
        <v>1.3014859948879569</v>
      </c>
      <c r="W210" s="11" t="s">
        <v>152</v>
      </c>
      <c r="X210" s="11">
        <v>10</v>
      </c>
      <c r="Y210" s="11">
        <v>1.158037806106514</v>
      </c>
      <c r="Z210" s="11">
        <v>0.99104700355083697</v>
      </c>
      <c r="AA210" s="11" t="s">
        <v>152</v>
      </c>
      <c r="AB210" s="11">
        <v>15</v>
      </c>
      <c r="AC210" s="11">
        <v>1.1090473193690349</v>
      </c>
      <c r="AD210" s="11">
        <v>0.75465596026766812</v>
      </c>
      <c r="AE210" s="11" t="s">
        <v>152</v>
      </c>
      <c r="AF210" s="11">
        <v>20</v>
      </c>
      <c r="AG210" s="11">
        <v>1.08399998342527</v>
      </c>
      <c r="AH210" s="11">
        <v>0.57465046191252833</v>
      </c>
      <c r="AI210" s="11" t="s">
        <v>152</v>
      </c>
      <c r="AJ210" s="11">
        <v>25</v>
      </c>
      <c r="AK210" s="11">
        <v>1.068790112299556</v>
      </c>
      <c r="AL210" s="11">
        <v>0.4375810578096484</v>
      </c>
    </row>
    <row r="211" spans="12:38" x14ac:dyDescent="0.3">
      <c r="L211" s="11" t="s">
        <v>152</v>
      </c>
      <c r="M211" s="11">
        <v>0</v>
      </c>
      <c r="N211" s="11">
        <v>4.5972169479261273</v>
      </c>
      <c r="P211" s="11">
        <v>1.3125018537370989</v>
      </c>
      <c r="Q211" s="11" t="s">
        <v>152</v>
      </c>
      <c r="R211" s="11">
        <v>5</v>
      </c>
      <c r="T211" s="11">
        <v>1.341760773202979</v>
      </c>
      <c r="V211" s="11">
        <v>1.0845716624066311</v>
      </c>
      <c r="W211" s="11" t="s">
        <v>152</v>
      </c>
      <c r="X211" s="11">
        <v>10</v>
      </c>
      <c r="Y211" s="11">
        <v>1.1982474521518789</v>
      </c>
      <c r="Z211" s="11">
        <v>0.82587250295903081</v>
      </c>
      <c r="AA211" s="11" t="s">
        <v>152</v>
      </c>
      <c r="AB211" s="11">
        <v>15</v>
      </c>
      <c r="AC211" s="11">
        <v>1.147555906847127</v>
      </c>
      <c r="AD211" s="11">
        <v>0.62887996688972292</v>
      </c>
      <c r="AE211" s="11" t="s">
        <v>152</v>
      </c>
      <c r="AF211" s="11">
        <v>20</v>
      </c>
      <c r="AG211" s="11">
        <v>1.121638871738647</v>
      </c>
      <c r="AH211" s="11">
        <v>0.47887538492710702</v>
      </c>
      <c r="AI211" s="11" t="s">
        <v>152</v>
      </c>
      <c r="AJ211" s="11">
        <v>25</v>
      </c>
      <c r="AK211" s="11">
        <v>1.105900880087735</v>
      </c>
      <c r="AL211" s="11">
        <v>0.36465088150804048</v>
      </c>
    </row>
    <row r="212" spans="12:38" x14ac:dyDescent="0.3">
      <c r="L212" s="11" t="s">
        <v>152</v>
      </c>
      <c r="M212" s="11">
        <v>0</v>
      </c>
      <c r="N212" s="11">
        <v>4.7514859730243204</v>
      </c>
      <c r="P212" s="11">
        <v>1.0500014829896791</v>
      </c>
      <c r="Q212" s="11" t="s">
        <v>152</v>
      </c>
      <c r="R212" s="11">
        <v>5</v>
      </c>
      <c r="T212" s="11">
        <v>1.3867863025050919</v>
      </c>
      <c r="V212" s="11">
        <v>0.86765732992530431</v>
      </c>
      <c r="W212" s="11" t="s">
        <v>152</v>
      </c>
      <c r="X212" s="11">
        <v>10</v>
      </c>
      <c r="Y212" s="11">
        <v>1.238457098197244</v>
      </c>
      <c r="Z212" s="11">
        <v>0.66069800236722376</v>
      </c>
      <c r="AA212" s="11" t="s">
        <v>152</v>
      </c>
      <c r="AB212" s="11">
        <v>15</v>
      </c>
      <c r="AC212" s="11">
        <v>1.1860644943252181</v>
      </c>
      <c r="AD212" s="11">
        <v>0.50310397351177816</v>
      </c>
      <c r="AE212" s="11" t="s">
        <v>152</v>
      </c>
      <c r="AF212" s="11">
        <v>20</v>
      </c>
      <c r="AG212" s="11">
        <v>1.159277760052025</v>
      </c>
      <c r="AH212" s="11">
        <v>0.38310030794168531</v>
      </c>
      <c r="AI212" s="11" t="s">
        <v>152</v>
      </c>
      <c r="AJ212" s="11">
        <v>25</v>
      </c>
      <c r="AK212" s="11">
        <v>1.143011647875914</v>
      </c>
      <c r="AL212" s="11">
        <v>0.29172070520643212</v>
      </c>
    </row>
    <row r="213" spans="12:38" x14ac:dyDescent="0.3">
      <c r="L213" s="11" t="s">
        <v>152</v>
      </c>
      <c r="M213" s="11">
        <v>0</v>
      </c>
      <c r="N213" s="11">
        <v>4.9057549981225117</v>
      </c>
      <c r="P213" s="11">
        <v>0.78750111224225972</v>
      </c>
      <c r="Q213" s="11" t="s">
        <v>152</v>
      </c>
      <c r="R213" s="11">
        <v>5</v>
      </c>
      <c r="T213" s="11">
        <v>1.4318118318072059</v>
      </c>
      <c r="V213" s="11">
        <v>0.65074299744397823</v>
      </c>
      <c r="W213" s="11" t="s">
        <v>152</v>
      </c>
      <c r="X213" s="11">
        <v>10</v>
      </c>
      <c r="Y213" s="11">
        <v>1.278666744242609</v>
      </c>
      <c r="Z213" s="11">
        <v>0.49552350177541798</v>
      </c>
      <c r="AA213" s="11" t="s">
        <v>152</v>
      </c>
      <c r="AB213" s="11">
        <v>15</v>
      </c>
      <c r="AC213" s="11">
        <v>1.22457308180331</v>
      </c>
      <c r="AD213" s="11">
        <v>0.37732798013383378</v>
      </c>
      <c r="AE213" s="11" t="s">
        <v>152</v>
      </c>
      <c r="AF213" s="11">
        <v>20</v>
      </c>
      <c r="AG213" s="11">
        <v>1.1969166483654019</v>
      </c>
      <c r="AH213" s="11">
        <v>0.28732523095626389</v>
      </c>
      <c r="AI213" s="11" t="s">
        <v>152</v>
      </c>
      <c r="AJ213" s="11">
        <v>25</v>
      </c>
      <c r="AK213" s="11">
        <v>1.180122415664093</v>
      </c>
      <c r="AL213" s="11">
        <v>0.2187905289048242</v>
      </c>
    </row>
    <row r="214" spans="12:38" x14ac:dyDescent="0.3">
      <c r="L214" s="11" t="s">
        <v>152</v>
      </c>
      <c r="M214" s="11">
        <v>0</v>
      </c>
      <c r="N214" s="11">
        <v>5.0600240232207039</v>
      </c>
      <c r="P214" s="11">
        <v>0.52500074149484011</v>
      </c>
      <c r="Q214" s="11" t="s">
        <v>152</v>
      </c>
      <c r="R214" s="11">
        <v>5</v>
      </c>
      <c r="T214" s="11">
        <v>1.4768373611093191</v>
      </c>
      <c r="V214" s="11">
        <v>0.43382866496265221</v>
      </c>
      <c r="W214" s="11" t="s">
        <v>152</v>
      </c>
      <c r="X214" s="11">
        <v>10</v>
      </c>
      <c r="Y214" s="11">
        <v>1.3188763902879741</v>
      </c>
      <c r="Z214" s="11">
        <v>0.33034900118361138</v>
      </c>
      <c r="AA214" s="11" t="s">
        <v>152</v>
      </c>
      <c r="AB214" s="11">
        <v>15</v>
      </c>
      <c r="AC214" s="11">
        <v>1.2630816692814011</v>
      </c>
      <c r="AD214" s="11">
        <v>0.25155198675588908</v>
      </c>
      <c r="AE214" s="11" t="s">
        <v>152</v>
      </c>
      <c r="AF214" s="11">
        <v>20</v>
      </c>
      <c r="AG214" s="11">
        <v>1.2345555366787799</v>
      </c>
      <c r="AH214" s="11">
        <v>0.1915501539708426</v>
      </c>
      <c r="AI214" s="11" t="s">
        <v>152</v>
      </c>
      <c r="AJ214" s="11">
        <v>25</v>
      </c>
      <c r="AK214" s="11">
        <v>1.217233183452272</v>
      </c>
      <c r="AL214" s="11">
        <v>0.1458603526032165</v>
      </c>
    </row>
    <row r="215" spans="12:38" x14ac:dyDescent="0.3">
      <c r="L215" s="11" t="s">
        <v>152</v>
      </c>
      <c r="M215" s="11">
        <v>0</v>
      </c>
      <c r="N215" s="11">
        <v>5.2142930483188961</v>
      </c>
      <c r="P215" s="11">
        <v>0.26250037074741961</v>
      </c>
      <c r="Q215" s="11" t="s">
        <v>152</v>
      </c>
      <c r="R215" s="11">
        <v>5</v>
      </c>
      <c r="T215" s="11">
        <v>1.521862890411432</v>
      </c>
      <c r="V215" s="11">
        <v>0.21691433248132611</v>
      </c>
      <c r="W215" s="11" t="s">
        <v>152</v>
      </c>
      <c r="X215" s="11">
        <v>10</v>
      </c>
      <c r="Y215" s="11">
        <v>1.359086036333339</v>
      </c>
      <c r="Z215" s="11">
        <v>0.16517450059180569</v>
      </c>
      <c r="AA215" s="11" t="s">
        <v>152</v>
      </c>
      <c r="AB215" s="11">
        <v>15</v>
      </c>
      <c r="AC215" s="11">
        <v>1.301590256759493</v>
      </c>
      <c r="AD215" s="11">
        <v>0.12577599337794429</v>
      </c>
      <c r="AE215" s="11" t="s">
        <v>152</v>
      </c>
      <c r="AF215" s="11">
        <v>20</v>
      </c>
      <c r="AG215" s="11">
        <v>1.2721944249921571</v>
      </c>
      <c r="AH215" s="11">
        <v>9.5775076985421315E-2</v>
      </c>
      <c r="AI215" s="11" t="s">
        <v>152</v>
      </c>
      <c r="AJ215" s="11">
        <v>25</v>
      </c>
      <c r="AK215" s="11">
        <v>1.2543439512404519</v>
      </c>
      <c r="AL215" s="11">
        <v>7.2930176301607919E-2</v>
      </c>
    </row>
    <row r="216" spans="12:38" x14ac:dyDescent="0.3">
      <c r="L216" s="11" t="s">
        <v>152</v>
      </c>
      <c r="M216" s="11">
        <v>0</v>
      </c>
      <c r="N216" s="11">
        <v>5.3685620734170882</v>
      </c>
      <c r="P216" s="11">
        <v>0</v>
      </c>
      <c r="Q216" s="11" t="s">
        <v>152</v>
      </c>
      <c r="R216" s="11">
        <v>5</v>
      </c>
      <c r="T216" s="11">
        <v>1.566888419713546</v>
      </c>
      <c r="V216" s="11">
        <v>0</v>
      </c>
      <c r="W216" s="11" t="s">
        <v>152</v>
      </c>
      <c r="X216" s="11">
        <v>10</v>
      </c>
      <c r="Y216" s="11">
        <v>1.3992956823787039</v>
      </c>
      <c r="Z216" s="11">
        <v>0</v>
      </c>
      <c r="AA216" s="11" t="s">
        <v>152</v>
      </c>
      <c r="AB216" s="11">
        <v>15</v>
      </c>
      <c r="AC216" s="11">
        <v>1.3400988442375841</v>
      </c>
      <c r="AD216" s="11">
        <v>0</v>
      </c>
      <c r="AE216" s="11" t="s">
        <v>152</v>
      </c>
      <c r="AF216" s="11">
        <v>20</v>
      </c>
      <c r="AG216" s="11">
        <v>1.3098333133055351</v>
      </c>
      <c r="AH216" s="11">
        <v>0</v>
      </c>
      <c r="AI216" s="11" t="s">
        <v>152</v>
      </c>
      <c r="AJ216" s="11">
        <v>25</v>
      </c>
      <c r="AK216" s="11">
        <v>1.291454719028631</v>
      </c>
      <c r="AL216" s="11">
        <v>0</v>
      </c>
    </row>
    <row r="218" spans="12:38" x14ac:dyDescent="0.3">
      <c r="L218" s="161" t="s">
        <v>165</v>
      </c>
      <c r="M218" s="161">
        <v>0</v>
      </c>
      <c r="N218" s="161">
        <v>0</v>
      </c>
      <c r="O218" s="161"/>
      <c r="P218" s="161">
        <v>0</v>
      </c>
      <c r="Q218" s="161" t="s">
        <v>165</v>
      </c>
      <c r="R218" s="161">
        <v>5</v>
      </c>
      <c r="S218" s="161"/>
      <c r="T218" s="161">
        <v>0</v>
      </c>
      <c r="U218" s="161"/>
      <c r="V218" s="161">
        <v>0</v>
      </c>
      <c r="W218" s="161" t="s">
        <v>165</v>
      </c>
      <c r="X218" s="161">
        <v>10</v>
      </c>
      <c r="Y218" s="161">
        <v>0</v>
      </c>
      <c r="Z218" s="161">
        <v>0</v>
      </c>
      <c r="AA218" s="161" t="s">
        <v>165</v>
      </c>
      <c r="AB218" s="161">
        <v>15</v>
      </c>
      <c r="AC218" s="161">
        <v>0</v>
      </c>
      <c r="AD218" s="161">
        <v>0</v>
      </c>
      <c r="AE218" s="161" t="s">
        <v>165</v>
      </c>
      <c r="AF218" s="161">
        <v>20</v>
      </c>
      <c r="AG218" s="161">
        <v>0</v>
      </c>
      <c r="AH218" s="161">
        <v>0</v>
      </c>
      <c r="AI218" s="161" t="s">
        <v>165</v>
      </c>
      <c r="AJ218" s="161">
        <v>25</v>
      </c>
      <c r="AK218" s="161">
        <v>0</v>
      </c>
      <c r="AL218" s="161">
        <v>0</v>
      </c>
    </row>
    <row r="219" spans="12:38" x14ac:dyDescent="0.3">
      <c r="L219" s="11" t="s">
        <v>165</v>
      </c>
      <c r="M219" s="11">
        <v>0</v>
      </c>
      <c r="N219" s="11">
        <v>6.8172216805296353E-3</v>
      </c>
      <c r="P219" s="11">
        <v>0.23070155978122131</v>
      </c>
      <c r="Q219" s="11" t="s">
        <v>165</v>
      </c>
      <c r="R219" s="11">
        <v>5</v>
      </c>
      <c r="T219" s="11">
        <v>1.9896995805886298E-3</v>
      </c>
      <c r="V219" s="11">
        <v>0.19063773014818211</v>
      </c>
      <c r="W219" s="11" t="s">
        <v>165</v>
      </c>
      <c r="X219" s="11">
        <v>10</v>
      </c>
      <c r="Y219" s="11">
        <v>1.7768834061951809E-3</v>
      </c>
      <c r="Z219" s="11">
        <v>0.1451655661061137</v>
      </c>
      <c r="AA219" s="11" t="s">
        <v>165</v>
      </c>
      <c r="AB219" s="11">
        <v>15</v>
      </c>
      <c r="AC219" s="11">
        <v>1.701712818079472E-3</v>
      </c>
      <c r="AD219" s="11">
        <v>0.1105397214209823</v>
      </c>
      <c r="AE219" s="11" t="s">
        <v>165</v>
      </c>
      <c r="AF219" s="11">
        <v>20</v>
      </c>
      <c r="AG219" s="11">
        <v>1.663280397848298E-3</v>
      </c>
      <c r="AH219" s="11">
        <v>8.4173060730507288E-2</v>
      </c>
      <c r="AI219" s="11" t="s">
        <v>165</v>
      </c>
      <c r="AJ219" s="11">
        <v>25</v>
      </c>
      <c r="AK219" s="11">
        <v>1.6399425003538169E-3</v>
      </c>
      <c r="AL219" s="11">
        <v>6.4095549198632196E-2</v>
      </c>
    </row>
    <row r="220" spans="12:38" x14ac:dyDescent="0.3">
      <c r="L220" s="11" t="s">
        <v>165</v>
      </c>
      <c r="M220" s="11">
        <v>0</v>
      </c>
      <c r="N220" s="11">
        <v>1.3634443361059271E-2</v>
      </c>
      <c r="P220" s="11">
        <v>0.46140311956244262</v>
      </c>
      <c r="Q220" s="11" t="s">
        <v>165</v>
      </c>
      <c r="R220" s="11">
        <v>5</v>
      </c>
      <c r="T220" s="11">
        <v>3.9793991611772597E-3</v>
      </c>
      <c r="V220" s="11">
        <v>0.38127546029636422</v>
      </c>
      <c r="W220" s="11" t="s">
        <v>165</v>
      </c>
      <c r="X220" s="11">
        <v>10</v>
      </c>
      <c r="Y220" s="11">
        <v>3.553766812390361E-3</v>
      </c>
      <c r="Z220" s="11">
        <v>0.29033113221222728</v>
      </c>
      <c r="AA220" s="11" t="s">
        <v>165</v>
      </c>
      <c r="AB220" s="11">
        <v>15</v>
      </c>
      <c r="AC220" s="11">
        <v>3.4034256361589448E-3</v>
      </c>
      <c r="AD220" s="11">
        <v>0.2210794428419646</v>
      </c>
      <c r="AE220" s="11" t="s">
        <v>165</v>
      </c>
      <c r="AF220" s="11">
        <v>20</v>
      </c>
      <c r="AG220" s="11">
        <v>3.326560795696596E-3</v>
      </c>
      <c r="AH220" s="11">
        <v>0.1683461214610146</v>
      </c>
      <c r="AI220" s="11" t="s">
        <v>165</v>
      </c>
      <c r="AJ220" s="11">
        <v>25</v>
      </c>
      <c r="AK220" s="11">
        <v>3.2798850007076329E-3</v>
      </c>
      <c r="AL220" s="11">
        <v>0.12819109839726439</v>
      </c>
    </row>
    <row r="221" spans="12:38" x14ac:dyDescent="0.3">
      <c r="L221" s="11" t="s">
        <v>165</v>
      </c>
      <c r="M221" s="11">
        <v>0</v>
      </c>
      <c r="N221" s="11">
        <v>2.045166504158891E-2</v>
      </c>
      <c r="P221" s="11">
        <v>0.69210467934366382</v>
      </c>
      <c r="Q221" s="11" t="s">
        <v>165</v>
      </c>
      <c r="R221" s="11">
        <v>5</v>
      </c>
      <c r="T221" s="11">
        <v>5.9690987417658891E-3</v>
      </c>
      <c r="V221" s="11">
        <v>0.57191319044454625</v>
      </c>
      <c r="W221" s="11" t="s">
        <v>165</v>
      </c>
      <c r="X221" s="11">
        <v>10</v>
      </c>
      <c r="Y221" s="11">
        <v>5.3306502185855413E-3</v>
      </c>
      <c r="Z221" s="11">
        <v>0.43549669831834098</v>
      </c>
      <c r="AA221" s="11" t="s">
        <v>165</v>
      </c>
      <c r="AB221" s="11">
        <v>15</v>
      </c>
      <c r="AC221" s="11">
        <v>5.1051384542384172E-3</v>
      </c>
      <c r="AD221" s="11">
        <v>0.33161916426294691</v>
      </c>
      <c r="AE221" s="11" t="s">
        <v>165</v>
      </c>
      <c r="AF221" s="11">
        <v>20</v>
      </c>
      <c r="AG221" s="11">
        <v>4.9898411935448946E-3</v>
      </c>
      <c r="AH221" s="11">
        <v>0.25251918219152192</v>
      </c>
      <c r="AI221" s="11" t="s">
        <v>165</v>
      </c>
      <c r="AJ221" s="11">
        <v>25</v>
      </c>
      <c r="AK221" s="11">
        <v>4.91982750106145E-3</v>
      </c>
      <c r="AL221" s="11">
        <v>0.19228664759589659</v>
      </c>
    </row>
    <row r="222" spans="12:38" x14ac:dyDescent="0.3">
      <c r="L222" s="11" t="s">
        <v>165</v>
      </c>
      <c r="M222" s="11">
        <v>0</v>
      </c>
      <c r="N222" s="11">
        <v>2.7268886722118541E-2</v>
      </c>
      <c r="P222" s="11">
        <v>0.92280623912488513</v>
      </c>
      <c r="Q222" s="11" t="s">
        <v>165</v>
      </c>
      <c r="R222" s="11">
        <v>5</v>
      </c>
      <c r="T222" s="11">
        <v>7.9587983223545194E-3</v>
      </c>
      <c r="V222" s="11">
        <v>0.76255092059272844</v>
      </c>
      <c r="W222" s="11" t="s">
        <v>165</v>
      </c>
      <c r="X222" s="11">
        <v>10</v>
      </c>
      <c r="Y222" s="11">
        <v>7.107533624780722E-3</v>
      </c>
      <c r="Z222" s="11">
        <v>0.58066226442445468</v>
      </c>
      <c r="AA222" s="11" t="s">
        <v>165</v>
      </c>
      <c r="AB222" s="11">
        <v>15</v>
      </c>
      <c r="AC222" s="11">
        <v>6.8068512723178896E-3</v>
      </c>
      <c r="AD222" s="11">
        <v>0.44215888568392919</v>
      </c>
      <c r="AE222" s="11" t="s">
        <v>165</v>
      </c>
      <c r="AF222" s="11">
        <v>20</v>
      </c>
      <c r="AG222" s="11">
        <v>6.6531215913931928E-3</v>
      </c>
      <c r="AH222" s="11">
        <v>0.33669224292202921</v>
      </c>
      <c r="AI222" s="11" t="s">
        <v>165</v>
      </c>
      <c r="AJ222" s="11">
        <v>25</v>
      </c>
      <c r="AK222" s="11">
        <v>6.5597700014152667E-3</v>
      </c>
      <c r="AL222" s="11">
        <v>0.25638219679452878</v>
      </c>
    </row>
    <row r="223" spans="12:38" x14ac:dyDescent="0.3">
      <c r="L223" s="11" t="s">
        <v>165</v>
      </c>
      <c r="M223" s="11">
        <v>0</v>
      </c>
      <c r="N223" s="11">
        <v>3.4086108402648183E-2</v>
      </c>
      <c r="P223" s="11">
        <v>1.153507798906106</v>
      </c>
      <c r="Q223" s="11" t="s">
        <v>165</v>
      </c>
      <c r="R223" s="11">
        <v>5</v>
      </c>
      <c r="T223" s="11">
        <v>9.9484979029431497E-3</v>
      </c>
      <c r="V223" s="11">
        <v>0.95318865074091053</v>
      </c>
      <c r="W223" s="11" t="s">
        <v>165</v>
      </c>
      <c r="X223" s="11">
        <v>10</v>
      </c>
      <c r="Y223" s="11">
        <v>8.8844170309759028E-3</v>
      </c>
      <c r="Z223" s="11">
        <v>0.72582783053056832</v>
      </c>
      <c r="AA223" s="11" t="s">
        <v>165</v>
      </c>
      <c r="AB223" s="11">
        <v>15</v>
      </c>
      <c r="AC223" s="11">
        <v>8.5085640903973629E-3</v>
      </c>
      <c r="AD223" s="11">
        <v>0.55269860710491159</v>
      </c>
      <c r="AE223" s="11" t="s">
        <v>165</v>
      </c>
      <c r="AF223" s="11">
        <v>20</v>
      </c>
      <c r="AG223" s="11">
        <v>8.3164019892414918E-3</v>
      </c>
      <c r="AH223" s="11">
        <v>0.42086530365253638</v>
      </c>
      <c r="AI223" s="11" t="s">
        <v>165</v>
      </c>
      <c r="AJ223" s="11">
        <v>25</v>
      </c>
      <c r="AK223" s="11">
        <v>8.1997125017690825E-3</v>
      </c>
      <c r="AL223" s="11">
        <v>0.32047774599316092</v>
      </c>
    </row>
    <row r="224" spans="12:38" x14ac:dyDescent="0.3">
      <c r="L224" s="11" t="s">
        <v>165</v>
      </c>
      <c r="M224" s="11">
        <v>0</v>
      </c>
      <c r="N224" s="11">
        <v>4.0903330083177807E-2</v>
      </c>
      <c r="P224" s="11">
        <v>1.3842093586873281</v>
      </c>
      <c r="Q224" s="11" t="s">
        <v>165</v>
      </c>
      <c r="R224" s="11">
        <v>5</v>
      </c>
      <c r="T224" s="11">
        <v>1.193819748353178E-2</v>
      </c>
      <c r="V224" s="11">
        <v>1.1438263808890921</v>
      </c>
      <c r="W224" s="11" t="s">
        <v>165</v>
      </c>
      <c r="X224" s="11">
        <v>10</v>
      </c>
      <c r="Y224" s="11">
        <v>1.0661300437171079E-2</v>
      </c>
      <c r="Z224" s="11">
        <v>0.87099339663668196</v>
      </c>
      <c r="AA224" s="11" t="s">
        <v>165</v>
      </c>
      <c r="AB224" s="11">
        <v>15</v>
      </c>
      <c r="AC224" s="11">
        <v>1.0210276908476829E-2</v>
      </c>
      <c r="AD224" s="11">
        <v>0.66323832852589382</v>
      </c>
      <c r="AE224" s="11" t="s">
        <v>165</v>
      </c>
      <c r="AF224" s="11">
        <v>20</v>
      </c>
      <c r="AG224" s="11">
        <v>9.9796823870897892E-3</v>
      </c>
      <c r="AH224" s="11">
        <v>0.50503836438304373</v>
      </c>
      <c r="AI224" s="11" t="s">
        <v>165</v>
      </c>
      <c r="AJ224" s="11">
        <v>25</v>
      </c>
      <c r="AK224" s="11">
        <v>9.8396550021229E-3</v>
      </c>
      <c r="AL224" s="11">
        <v>0.38457329519179317</v>
      </c>
    </row>
    <row r="225" spans="12:38" x14ac:dyDescent="0.3">
      <c r="L225" s="11" t="s">
        <v>165</v>
      </c>
      <c r="M225" s="11">
        <v>0</v>
      </c>
      <c r="N225" s="11">
        <v>4.7720551763707438E-2</v>
      </c>
      <c r="P225" s="11">
        <v>1.6149109184685491</v>
      </c>
      <c r="Q225" s="11" t="s">
        <v>165</v>
      </c>
      <c r="R225" s="11">
        <v>5</v>
      </c>
      <c r="T225" s="11">
        <v>1.392789706412041E-2</v>
      </c>
      <c r="V225" s="11">
        <v>1.334464111037275</v>
      </c>
      <c r="W225" s="11" t="s">
        <v>165</v>
      </c>
      <c r="X225" s="11">
        <v>10</v>
      </c>
      <c r="Y225" s="11">
        <v>1.2438183843366261E-2</v>
      </c>
      <c r="Z225" s="11">
        <v>1.016158962742796</v>
      </c>
      <c r="AA225" s="11" t="s">
        <v>165</v>
      </c>
      <c r="AB225" s="11">
        <v>15</v>
      </c>
      <c r="AC225" s="11">
        <v>1.1911989726556309E-2</v>
      </c>
      <c r="AD225" s="11">
        <v>0.77377804994687605</v>
      </c>
      <c r="AE225" s="11" t="s">
        <v>165</v>
      </c>
      <c r="AF225" s="11">
        <v>20</v>
      </c>
      <c r="AG225" s="11">
        <v>1.164296278493809E-2</v>
      </c>
      <c r="AH225" s="11">
        <v>0.58921142511355096</v>
      </c>
      <c r="AI225" s="11" t="s">
        <v>165</v>
      </c>
      <c r="AJ225" s="11">
        <v>25</v>
      </c>
      <c r="AK225" s="11">
        <v>1.1479597502476719E-2</v>
      </c>
      <c r="AL225" s="11">
        <v>0.44866884439042543</v>
      </c>
    </row>
    <row r="226" spans="12:38" x14ac:dyDescent="0.3">
      <c r="L226" s="11" t="s">
        <v>165</v>
      </c>
      <c r="M226" s="11">
        <v>0</v>
      </c>
      <c r="N226" s="11">
        <v>5.4537773444237082E-2</v>
      </c>
      <c r="P226" s="11">
        <v>1.84561247824977</v>
      </c>
      <c r="Q226" s="11" t="s">
        <v>165</v>
      </c>
      <c r="R226" s="11">
        <v>5</v>
      </c>
      <c r="T226" s="11">
        <v>1.5917596644709039E-2</v>
      </c>
      <c r="V226" s="11">
        <v>1.5251018411854571</v>
      </c>
      <c r="W226" s="11" t="s">
        <v>165</v>
      </c>
      <c r="X226" s="11">
        <v>10</v>
      </c>
      <c r="Y226" s="11">
        <v>1.4215067249561441E-2</v>
      </c>
      <c r="Z226" s="11">
        <v>1.1613245288489089</v>
      </c>
      <c r="AA226" s="11" t="s">
        <v>165</v>
      </c>
      <c r="AB226" s="11">
        <v>15</v>
      </c>
      <c r="AC226" s="11">
        <v>1.3613702544635779E-2</v>
      </c>
      <c r="AD226" s="11">
        <v>0.88431777136785839</v>
      </c>
      <c r="AE226" s="11" t="s">
        <v>165</v>
      </c>
      <c r="AF226" s="11">
        <v>20</v>
      </c>
      <c r="AG226" s="11">
        <v>1.3306243182786391E-2</v>
      </c>
      <c r="AH226" s="11">
        <v>0.6733844858440583</v>
      </c>
      <c r="AI226" s="11" t="s">
        <v>165</v>
      </c>
      <c r="AJ226" s="11">
        <v>25</v>
      </c>
      <c r="AK226" s="11">
        <v>1.311954000283053E-2</v>
      </c>
      <c r="AL226" s="11">
        <v>0.51276439358905757</v>
      </c>
    </row>
    <row r="227" spans="12:38" x14ac:dyDescent="0.3">
      <c r="L227" s="11" t="s">
        <v>165</v>
      </c>
      <c r="M227" s="11">
        <v>0</v>
      </c>
      <c r="N227" s="11">
        <v>6.135499512476672E-2</v>
      </c>
      <c r="P227" s="11">
        <v>2.0763140380309921</v>
      </c>
      <c r="Q227" s="11" t="s">
        <v>165</v>
      </c>
      <c r="R227" s="11">
        <v>5</v>
      </c>
      <c r="T227" s="11">
        <v>1.7907296225297669E-2</v>
      </c>
      <c r="V227" s="11">
        <v>1.715739571333639</v>
      </c>
      <c r="W227" s="11" t="s">
        <v>165</v>
      </c>
      <c r="X227" s="11">
        <v>10</v>
      </c>
      <c r="Y227" s="11">
        <v>1.599195065575662E-2</v>
      </c>
      <c r="Z227" s="11">
        <v>1.3064900949550231</v>
      </c>
      <c r="AA227" s="11" t="s">
        <v>165</v>
      </c>
      <c r="AB227" s="11">
        <v>15</v>
      </c>
      <c r="AC227" s="11">
        <v>1.5315415362715251E-2</v>
      </c>
      <c r="AD227" s="11">
        <v>0.99485749278884072</v>
      </c>
      <c r="AE227" s="11" t="s">
        <v>165</v>
      </c>
      <c r="AF227" s="11">
        <v>20</v>
      </c>
      <c r="AG227" s="11">
        <v>1.4969523580634679E-2</v>
      </c>
      <c r="AH227" s="11">
        <v>0.75755754657456553</v>
      </c>
      <c r="AI227" s="11" t="s">
        <v>165</v>
      </c>
      <c r="AJ227" s="11">
        <v>25</v>
      </c>
      <c r="AK227" s="11">
        <v>1.4759482503184349E-2</v>
      </c>
      <c r="AL227" s="11">
        <v>0.57685994278768971</v>
      </c>
    </row>
    <row r="228" spans="12:38" x14ac:dyDescent="0.3">
      <c r="L228" s="11" t="s">
        <v>165</v>
      </c>
      <c r="M228" s="11">
        <v>0</v>
      </c>
      <c r="N228" s="11">
        <v>6.8172216805296351E-2</v>
      </c>
      <c r="P228" s="11">
        <v>2.307015597812212</v>
      </c>
      <c r="Q228" s="11" t="s">
        <v>165</v>
      </c>
      <c r="R228" s="11">
        <v>5</v>
      </c>
      <c r="T228" s="11">
        <v>1.9896995805886299E-2</v>
      </c>
      <c r="V228" s="11">
        <v>1.9063773014818211</v>
      </c>
      <c r="W228" s="11" t="s">
        <v>165</v>
      </c>
      <c r="X228" s="11">
        <v>10</v>
      </c>
      <c r="Y228" s="11">
        <v>1.7768834061951809E-2</v>
      </c>
      <c r="Z228" s="11">
        <v>1.4516556610611371</v>
      </c>
      <c r="AA228" s="11" t="s">
        <v>165</v>
      </c>
      <c r="AB228" s="11">
        <v>15</v>
      </c>
      <c r="AC228" s="11">
        <v>1.7017128180794729E-2</v>
      </c>
      <c r="AD228" s="11">
        <v>1.105397214209823</v>
      </c>
      <c r="AE228" s="11" t="s">
        <v>165</v>
      </c>
      <c r="AF228" s="11">
        <v>20</v>
      </c>
      <c r="AG228" s="11">
        <v>1.663280397848298E-2</v>
      </c>
      <c r="AH228" s="11">
        <v>0.84173060730507288</v>
      </c>
      <c r="AI228" s="11" t="s">
        <v>165</v>
      </c>
      <c r="AJ228" s="11">
        <v>25</v>
      </c>
      <c r="AK228" s="11">
        <v>1.6399425003538168E-2</v>
      </c>
      <c r="AL228" s="11">
        <v>0.64095549198632185</v>
      </c>
    </row>
    <row r="229" spans="12:38" x14ac:dyDescent="0.3">
      <c r="L229" s="11" t="s">
        <v>165</v>
      </c>
      <c r="M229" s="11">
        <v>0</v>
      </c>
      <c r="N229" s="11">
        <v>7.4989438485825982E-2</v>
      </c>
      <c r="P229" s="11">
        <v>2.5377171575934341</v>
      </c>
      <c r="Q229" s="11" t="s">
        <v>165</v>
      </c>
      <c r="R229" s="11">
        <v>5</v>
      </c>
      <c r="T229" s="11">
        <v>2.188669538647493E-2</v>
      </c>
      <c r="V229" s="11">
        <v>2.0970150316300029</v>
      </c>
      <c r="W229" s="11" t="s">
        <v>165</v>
      </c>
      <c r="X229" s="11">
        <v>10</v>
      </c>
      <c r="Y229" s="11">
        <v>1.9545717468146991E-2</v>
      </c>
      <c r="Z229" s="11">
        <v>1.5968212271672499</v>
      </c>
      <c r="AA229" s="11" t="s">
        <v>165</v>
      </c>
      <c r="AB229" s="11">
        <v>15</v>
      </c>
      <c r="AC229" s="11">
        <v>1.8718840998874199E-2</v>
      </c>
      <c r="AD229" s="11">
        <v>1.215936935630805</v>
      </c>
      <c r="AE229" s="11" t="s">
        <v>165</v>
      </c>
      <c r="AF229" s="11">
        <v>20</v>
      </c>
      <c r="AG229" s="11">
        <v>1.8296084376331279E-2</v>
      </c>
      <c r="AH229" s="11">
        <v>0.92590366803558</v>
      </c>
      <c r="AI229" s="11" t="s">
        <v>165</v>
      </c>
      <c r="AJ229" s="11">
        <v>25</v>
      </c>
      <c r="AK229" s="11">
        <v>1.8039367503891981E-2</v>
      </c>
      <c r="AL229" s="11">
        <v>0.70505104118495421</v>
      </c>
    </row>
    <row r="230" spans="12:38" x14ac:dyDescent="0.3">
      <c r="L230" s="11" t="s">
        <v>165</v>
      </c>
      <c r="M230" s="11">
        <v>0</v>
      </c>
      <c r="N230" s="11">
        <v>8.1806660166355627E-2</v>
      </c>
      <c r="P230" s="11">
        <v>2.7684187173746548</v>
      </c>
      <c r="Q230" s="11" t="s">
        <v>165</v>
      </c>
      <c r="R230" s="11">
        <v>5</v>
      </c>
      <c r="T230" s="11">
        <v>2.387639496706356E-2</v>
      </c>
      <c r="V230" s="11">
        <v>2.287652761778185</v>
      </c>
      <c r="W230" s="11" t="s">
        <v>165</v>
      </c>
      <c r="X230" s="11">
        <v>10</v>
      </c>
      <c r="Y230" s="11">
        <v>2.1322600874342169E-2</v>
      </c>
      <c r="Z230" s="11">
        <v>1.7419867932733639</v>
      </c>
      <c r="AA230" s="11" t="s">
        <v>165</v>
      </c>
      <c r="AB230" s="11">
        <v>15</v>
      </c>
      <c r="AC230" s="11">
        <v>2.0420553816953669E-2</v>
      </c>
      <c r="AD230" s="11">
        <v>1.3264766570517881</v>
      </c>
      <c r="AE230" s="11" t="s">
        <v>165</v>
      </c>
      <c r="AF230" s="11">
        <v>20</v>
      </c>
      <c r="AG230" s="11">
        <v>1.9959364774179578E-2</v>
      </c>
      <c r="AH230" s="11">
        <v>1.010076728766087</v>
      </c>
      <c r="AI230" s="11" t="s">
        <v>165</v>
      </c>
      <c r="AJ230" s="11">
        <v>25</v>
      </c>
      <c r="AK230" s="11">
        <v>1.96793100042458E-2</v>
      </c>
      <c r="AL230" s="11">
        <v>0.76914659038358635</v>
      </c>
    </row>
    <row r="231" spans="12:38" x14ac:dyDescent="0.3">
      <c r="L231" s="11" t="s">
        <v>165</v>
      </c>
      <c r="M231" s="11">
        <v>0</v>
      </c>
      <c r="N231" s="11">
        <v>8.8623881846885258E-2</v>
      </c>
      <c r="P231" s="11">
        <v>2.999120277155876</v>
      </c>
      <c r="Q231" s="11" t="s">
        <v>165</v>
      </c>
      <c r="R231" s="11">
        <v>5</v>
      </c>
      <c r="T231" s="11">
        <v>2.586609454765219E-2</v>
      </c>
      <c r="V231" s="11">
        <v>2.4782904919263671</v>
      </c>
      <c r="W231" s="11" t="s">
        <v>165</v>
      </c>
      <c r="X231" s="11">
        <v>10</v>
      </c>
      <c r="Y231" s="11">
        <v>2.309948428053735E-2</v>
      </c>
      <c r="Z231" s="11">
        <v>1.8871523593794779</v>
      </c>
      <c r="AA231" s="11" t="s">
        <v>165</v>
      </c>
      <c r="AB231" s="11">
        <v>15</v>
      </c>
      <c r="AC231" s="11">
        <v>2.2122266635033139E-2</v>
      </c>
      <c r="AD231" s="11">
        <v>1.4370163784727701</v>
      </c>
      <c r="AE231" s="11" t="s">
        <v>165</v>
      </c>
      <c r="AF231" s="11">
        <v>20</v>
      </c>
      <c r="AG231" s="11">
        <v>2.1622645172027881E-2</v>
      </c>
      <c r="AH231" s="11">
        <v>1.094249789496595</v>
      </c>
      <c r="AI231" s="11" t="s">
        <v>165</v>
      </c>
      <c r="AJ231" s="11">
        <v>25</v>
      </c>
      <c r="AK231" s="11">
        <v>2.1319252504599619E-2</v>
      </c>
      <c r="AL231" s="11">
        <v>0.83324213958221849</v>
      </c>
    </row>
    <row r="232" spans="12:38" x14ac:dyDescent="0.3">
      <c r="L232" s="11" t="s">
        <v>165</v>
      </c>
      <c r="M232" s="11">
        <v>0</v>
      </c>
      <c r="N232" s="11">
        <v>9.5441103527414889E-2</v>
      </c>
      <c r="P232" s="11">
        <v>3.2298218369370981</v>
      </c>
      <c r="Q232" s="11" t="s">
        <v>165</v>
      </c>
      <c r="R232" s="11">
        <v>5</v>
      </c>
      <c r="T232" s="11">
        <v>2.785579412824082E-2</v>
      </c>
      <c r="V232" s="11">
        <v>2.66892822207455</v>
      </c>
      <c r="W232" s="11" t="s">
        <v>165</v>
      </c>
      <c r="X232" s="11">
        <v>10</v>
      </c>
      <c r="Y232" s="11">
        <v>2.4876367686732528E-2</v>
      </c>
      <c r="Z232" s="11">
        <v>2.0323179254855912</v>
      </c>
      <c r="AA232" s="11" t="s">
        <v>165</v>
      </c>
      <c r="AB232" s="11">
        <v>15</v>
      </c>
      <c r="AC232" s="11">
        <v>2.3823979453112609E-2</v>
      </c>
      <c r="AD232" s="11">
        <v>1.5475560998937521</v>
      </c>
      <c r="AE232" s="11" t="s">
        <v>165</v>
      </c>
      <c r="AF232" s="11">
        <v>20</v>
      </c>
      <c r="AG232" s="11">
        <v>2.328592556987617E-2</v>
      </c>
      <c r="AH232" s="11">
        <v>1.1784228502271019</v>
      </c>
      <c r="AI232" s="11" t="s">
        <v>165</v>
      </c>
      <c r="AJ232" s="11">
        <v>25</v>
      </c>
      <c r="AK232" s="11">
        <v>2.2959195004953439E-2</v>
      </c>
      <c r="AL232" s="11">
        <v>0.89733768878085085</v>
      </c>
    </row>
    <row r="233" spans="12:38" x14ac:dyDescent="0.3">
      <c r="L233" s="11" t="s">
        <v>165</v>
      </c>
      <c r="M233" s="11">
        <v>0</v>
      </c>
      <c r="N233" s="11">
        <v>0.10225832520794451</v>
      </c>
      <c r="P233" s="11">
        <v>3.4605233967183189</v>
      </c>
      <c r="Q233" s="11" t="s">
        <v>165</v>
      </c>
      <c r="R233" s="11">
        <v>5</v>
      </c>
      <c r="T233" s="11">
        <v>2.9845493708829451E-2</v>
      </c>
      <c r="V233" s="11">
        <v>2.8595659522227321</v>
      </c>
      <c r="W233" s="11" t="s">
        <v>165</v>
      </c>
      <c r="X233" s="11">
        <v>10</v>
      </c>
      <c r="Y233" s="11">
        <v>2.665325109292771E-2</v>
      </c>
      <c r="Z233" s="11">
        <v>2.1774834915917052</v>
      </c>
      <c r="AA233" s="11" t="s">
        <v>165</v>
      </c>
      <c r="AB233" s="11">
        <v>15</v>
      </c>
      <c r="AC233" s="11">
        <v>2.5525692271192089E-2</v>
      </c>
      <c r="AD233" s="11">
        <v>1.6580958213147341</v>
      </c>
      <c r="AE233" s="11" t="s">
        <v>165</v>
      </c>
      <c r="AF233" s="11">
        <v>20</v>
      </c>
      <c r="AG233" s="11">
        <v>2.4949205967724469E-2</v>
      </c>
      <c r="AH233" s="11">
        <v>1.262595910957609</v>
      </c>
      <c r="AI233" s="11" t="s">
        <v>165</v>
      </c>
      <c r="AJ233" s="11">
        <v>25</v>
      </c>
      <c r="AK233" s="11">
        <v>2.4599137505307251E-2</v>
      </c>
      <c r="AL233" s="11">
        <v>0.96143323797948299</v>
      </c>
    </row>
    <row r="234" spans="12:38" x14ac:dyDescent="0.3">
      <c r="L234" s="11" t="s">
        <v>165</v>
      </c>
      <c r="M234" s="11">
        <v>0</v>
      </c>
      <c r="N234" s="11">
        <v>0.10907554688847421</v>
      </c>
      <c r="P234" s="11">
        <v>3.691224956499541</v>
      </c>
      <c r="Q234" s="11" t="s">
        <v>165</v>
      </c>
      <c r="R234" s="11">
        <v>5</v>
      </c>
      <c r="T234" s="11">
        <v>3.1835193289418078E-2</v>
      </c>
      <c r="V234" s="11">
        <v>3.0502036823709142</v>
      </c>
      <c r="W234" s="11" t="s">
        <v>165</v>
      </c>
      <c r="X234" s="11">
        <v>10</v>
      </c>
      <c r="Y234" s="11">
        <v>2.8430134499122892E-2</v>
      </c>
      <c r="Z234" s="11">
        <v>2.3226490576978192</v>
      </c>
      <c r="AA234" s="11" t="s">
        <v>165</v>
      </c>
      <c r="AB234" s="11">
        <v>15</v>
      </c>
      <c r="AC234" s="11">
        <v>2.7227405089271559E-2</v>
      </c>
      <c r="AD234" s="11">
        <v>1.768635542735717</v>
      </c>
      <c r="AE234" s="11" t="s">
        <v>165</v>
      </c>
      <c r="AF234" s="11">
        <v>20</v>
      </c>
      <c r="AG234" s="11">
        <v>2.6612486365572771E-2</v>
      </c>
      <c r="AH234" s="11">
        <v>1.346768971688117</v>
      </c>
      <c r="AI234" s="11" t="s">
        <v>165</v>
      </c>
      <c r="AJ234" s="11">
        <v>25</v>
      </c>
      <c r="AK234" s="11">
        <v>2.623908000566107E-2</v>
      </c>
      <c r="AL234" s="11">
        <v>1.0255287871781149</v>
      </c>
    </row>
    <row r="235" spans="12:38" x14ac:dyDescent="0.3">
      <c r="L235" s="11" t="s">
        <v>165</v>
      </c>
      <c r="M235" s="11">
        <v>0</v>
      </c>
      <c r="N235" s="11">
        <v>0.1158927685690038</v>
      </c>
      <c r="P235" s="11">
        <v>3.9219265162807608</v>
      </c>
      <c r="Q235" s="11" t="s">
        <v>165</v>
      </c>
      <c r="R235" s="11">
        <v>5</v>
      </c>
      <c r="T235" s="11">
        <v>3.3824892870006708E-2</v>
      </c>
      <c r="V235" s="11">
        <v>3.2408414125190959</v>
      </c>
      <c r="W235" s="11" t="s">
        <v>165</v>
      </c>
      <c r="X235" s="11">
        <v>10</v>
      </c>
      <c r="Y235" s="11">
        <v>3.020701790531807E-2</v>
      </c>
      <c r="Z235" s="11">
        <v>2.4678146238039318</v>
      </c>
      <c r="AA235" s="11" t="s">
        <v>165</v>
      </c>
      <c r="AB235" s="11">
        <v>15</v>
      </c>
      <c r="AC235" s="11">
        <v>2.8929117907351028E-2</v>
      </c>
      <c r="AD235" s="11">
        <v>1.879175264156699</v>
      </c>
      <c r="AE235" s="11" t="s">
        <v>165</v>
      </c>
      <c r="AF235" s="11">
        <v>20</v>
      </c>
      <c r="AG235" s="11">
        <v>2.827576676342107E-2</v>
      </c>
      <c r="AH235" s="11">
        <v>1.4309420324186239</v>
      </c>
      <c r="AI235" s="11" t="s">
        <v>165</v>
      </c>
      <c r="AJ235" s="11">
        <v>25</v>
      </c>
      <c r="AK235" s="11">
        <v>2.7879022506014879E-2</v>
      </c>
      <c r="AL235" s="11">
        <v>1.089624336376747</v>
      </c>
    </row>
    <row r="236" spans="12:38" x14ac:dyDescent="0.3">
      <c r="L236" s="11" t="s">
        <v>165</v>
      </c>
      <c r="M236" s="11">
        <v>0</v>
      </c>
      <c r="N236" s="11">
        <v>0.1227099902495334</v>
      </c>
      <c r="P236" s="11">
        <v>4.1526280760619834</v>
      </c>
      <c r="Q236" s="11" t="s">
        <v>165</v>
      </c>
      <c r="R236" s="11">
        <v>5</v>
      </c>
      <c r="T236" s="11">
        <v>3.5814592450595338E-2</v>
      </c>
      <c r="V236" s="11">
        <v>3.4314791426672779</v>
      </c>
      <c r="W236" s="11" t="s">
        <v>165</v>
      </c>
      <c r="X236" s="11">
        <v>10</v>
      </c>
      <c r="Y236" s="11">
        <v>3.1983901311513248E-2</v>
      </c>
      <c r="Z236" s="11">
        <v>2.6129801899100462</v>
      </c>
      <c r="AA236" s="11" t="s">
        <v>165</v>
      </c>
      <c r="AB236" s="11">
        <v>15</v>
      </c>
      <c r="AC236" s="11">
        <v>3.0630830725430509E-2</v>
      </c>
      <c r="AD236" s="11">
        <v>1.989714985577681</v>
      </c>
      <c r="AE236" s="11" t="s">
        <v>165</v>
      </c>
      <c r="AF236" s="11">
        <v>20</v>
      </c>
      <c r="AG236" s="11">
        <v>2.9939047161269369E-2</v>
      </c>
      <c r="AH236" s="11">
        <v>1.5151150931491311</v>
      </c>
      <c r="AI236" s="11" t="s">
        <v>165</v>
      </c>
      <c r="AJ236" s="11">
        <v>25</v>
      </c>
      <c r="AK236" s="11">
        <v>2.9518965006368698E-2</v>
      </c>
      <c r="AL236" s="11">
        <v>1.153719885575379</v>
      </c>
    </row>
    <row r="237" spans="12:38" x14ac:dyDescent="0.3">
      <c r="L237" s="11" t="s">
        <v>165</v>
      </c>
      <c r="M237" s="11">
        <v>0</v>
      </c>
      <c r="N237" s="11">
        <v>0.12952721193006311</v>
      </c>
      <c r="P237" s="11">
        <v>4.3833296358432037</v>
      </c>
      <c r="Q237" s="11" t="s">
        <v>165</v>
      </c>
      <c r="R237" s="11">
        <v>5</v>
      </c>
      <c r="T237" s="11">
        <v>3.7804292031183968E-2</v>
      </c>
      <c r="V237" s="11">
        <v>3.62211687281546</v>
      </c>
      <c r="W237" s="11" t="s">
        <v>165</v>
      </c>
      <c r="X237" s="11">
        <v>10</v>
      </c>
      <c r="Y237" s="11">
        <v>3.3760784717708429E-2</v>
      </c>
      <c r="Z237" s="11">
        <v>2.7581457560161602</v>
      </c>
      <c r="AA237" s="11" t="s">
        <v>165</v>
      </c>
      <c r="AB237" s="11">
        <v>15</v>
      </c>
      <c r="AC237" s="11">
        <v>3.2332543543509978E-2</v>
      </c>
      <c r="AD237" s="11">
        <v>2.1002547069986641</v>
      </c>
      <c r="AE237" s="11" t="s">
        <v>165</v>
      </c>
      <c r="AF237" s="11">
        <v>20</v>
      </c>
      <c r="AG237" s="11">
        <v>3.1602327559117668E-2</v>
      </c>
      <c r="AH237" s="11">
        <v>1.599288153879638</v>
      </c>
      <c r="AI237" s="11" t="s">
        <v>165</v>
      </c>
      <c r="AJ237" s="11">
        <v>25</v>
      </c>
      <c r="AK237" s="11">
        <v>3.1158907506722521E-2</v>
      </c>
      <c r="AL237" s="11">
        <v>1.217815434774012</v>
      </c>
    </row>
    <row r="238" spans="12:38" x14ac:dyDescent="0.3">
      <c r="L238" s="11" t="s">
        <v>165</v>
      </c>
      <c r="M238" s="11">
        <v>0</v>
      </c>
      <c r="N238" s="11">
        <v>0.1363444336105927</v>
      </c>
      <c r="P238" s="11">
        <v>4.6140311956244249</v>
      </c>
      <c r="Q238" s="11" t="s">
        <v>165</v>
      </c>
      <c r="R238" s="11">
        <v>5</v>
      </c>
      <c r="T238" s="11">
        <v>3.9793991611772599E-2</v>
      </c>
      <c r="V238" s="11">
        <v>3.8127546029636421</v>
      </c>
      <c r="W238" s="11" t="s">
        <v>165</v>
      </c>
      <c r="X238" s="11">
        <v>10</v>
      </c>
      <c r="Y238" s="11">
        <v>3.5537668123903611E-2</v>
      </c>
      <c r="Z238" s="11">
        <v>2.9033113221222728</v>
      </c>
      <c r="AA238" s="11" t="s">
        <v>165</v>
      </c>
      <c r="AB238" s="11">
        <v>15</v>
      </c>
      <c r="AC238" s="11">
        <v>3.4034256361589452E-2</v>
      </c>
      <c r="AD238" s="11">
        <v>2.2107944284196459</v>
      </c>
      <c r="AE238" s="11" t="s">
        <v>165</v>
      </c>
      <c r="AF238" s="11">
        <v>20</v>
      </c>
      <c r="AG238" s="11">
        <v>3.3265607956965967E-2</v>
      </c>
      <c r="AH238" s="11">
        <v>1.683461214610146</v>
      </c>
      <c r="AI238" s="11" t="s">
        <v>165</v>
      </c>
      <c r="AJ238" s="11">
        <v>25</v>
      </c>
      <c r="AK238" s="11">
        <v>3.279885000707633E-2</v>
      </c>
      <c r="AL238" s="11">
        <v>1.2819109839726439</v>
      </c>
    </row>
    <row r="239" spans="12:38" x14ac:dyDescent="0.3">
      <c r="L239" s="11" t="s">
        <v>165</v>
      </c>
      <c r="M239" s="11">
        <v>0</v>
      </c>
      <c r="N239" s="11">
        <v>0.14316165529112229</v>
      </c>
      <c r="P239" s="11">
        <v>4.844732755405647</v>
      </c>
      <c r="Q239" s="11" t="s">
        <v>165</v>
      </c>
      <c r="R239" s="11">
        <v>5</v>
      </c>
      <c r="T239" s="11">
        <v>4.1783691192361229E-2</v>
      </c>
      <c r="V239" s="11">
        <v>4.0033923331118242</v>
      </c>
      <c r="W239" s="11" t="s">
        <v>165</v>
      </c>
      <c r="X239" s="11">
        <v>10</v>
      </c>
      <c r="Y239" s="11">
        <v>3.7314551530098793E-2</v>
      </c>
      <c r="Z239" s="11">
        <v>3.0484768882283868</v>
      </c>
      <c r="AA239" s="11" t="s">
        <v>165</v>
      </c>
      <c r="AB239" s="11">
        <v>15</v>
      </c>
      <c r="AC239" s="11">
        <v>3.5735969179668918E-2</v>
      </c>
      <c r="AD239" s="11">
        <v>2.3213341498406281</v>
      </c>
      <c r="AE239" s="11" t="s">
        <v>165</v>
      </c>
      <c r="AF239" s="11">
        <v>20</v>
      </c>
      <c r="AG239" s="11">
        <v>3.492888835481426E-2</v>
      </c>
      <c r="AH239" s="11">
        <v>1.7676342753406531</v>
      </c>
      <c r="AI239" s="11" t="s">
        <v>165</v>
      </c>
      <c r="AJ239" s="11">
        <v>25</v>
      </c>
      <c r="AK239" s="11">
        <v>3.4438792507430149E-2</v>
      </c>
      <c r="AL239" s="11">
        <v>1.3460065331712761</v>
      </c>
    </row>
    <row r="240" spans="12:38" x14ac:dyDescent="0.3">
      <c r="L240" s="11" t="s">
        <v>165</v>
      </c>
      <c r="M240" s="11">
        <v>0</v>
      </c>
      <c r="N240" s="11">
        <v>0.14997887697165199</v>
      </c>
      <c r="P240" s="11">
        <v>5.0754343151868673</v>
      </c>
      <c r="Q240" s="11" t="s">
        <v>165</v>
      </c>
      <c r="R240" s="11">
        <v>5</v>
      </c>
      <c r="T240" s="11">
        <v>4.3773390772949859E-2</v>
      </c>
      <c r="V240" s="11">
        <v>4.1940300632600067</v>
      </c>
      <c r="W240" s="11" t="s">
        <v>165</v>
      </c>
      <c r="X240" s="11">
        <v>10</v>
      </c>
      <c r="Y240" s="11">
        <v>3.9091434936293967E-2</v>
      </c>
      <c r="Z240" s="11">
        <v>3.1936424543345008</v>
      </c>
      <c r="AA240" s="11" t="s">
        <v>165</v>
      </c>
      <c r="AB240" s="11">
        <v>15</v>
      </c>
      <c r="AC240" s="11">
        <v>3.7437681997748391E-2</v>
      </c>
      <c r="AD240" s="11">
        <v>2.4318738712616099</v>
      </c>
      <c r="AE240" s="11" t="s">
        <v>165</v>
      </c>
      <c r="AF240" s="11">
        <v>20</v>
      </c>
      <c r="AG240" s="11">
        <v>3.6592168752662559E-2</v>
      </c>
      <c r="AH240" s="11">
        <v>1.85180733607116</v>
      </c>
      <c r="AI240" s="11" t="s">
        <v>165</v>
      </c>
      <c r="AJ240" s="11">
        <v>25</v>
      </c>
      <c r="AK240" s="11">
        <v>3.6078735007783969E-2</v>
      </c>
      <c r="AL240" s="11">
        <v>1.410102082369908</v>
      </c>
    </row>
    <row r="241" spans="12:38" x14ac:dyDescent="0.3">
      <c r="L241" s="11" t="s">
        <v>165</v>
      </c>
      <c r="M241" s="11">
        <v>0</v>
      </c>
      <c r="N241" s="11">
        <v>0.15679609865218161</v>
      </c>
      <c r="P241" s="11">
        <v>5.3061358749680894</v>
      </c>
      <c r="Q241" s="11" t="s">
        <v>165</v>
      </c>
      <c r="R241" s="11">
        <v>5</v>
      </c>
      <c r="T241" s="11">
        <v>4.5763090353538489E-2</v>
      </c>
      <c r="V241" s="11">
        <v>4.3846677934081884</v>
      </c>
      <c r="W241" s="11" t="s">
        <v>165</v>
      </c>
      <c r="X241" s="11">
        <v>10</v>
      </c>
      <c r="Y241" s="11">
        <v>4.0868318342489149E-2</v>
      </c>
      <c r="Z241" s="11">
        <v>3.3388080204406139</v>
      </c>
      <c r="AA241" s="11" t="s">
        <v>165</v>
      </c>
      <c r="AB241" s="11">
        <v>15</v>
      </c>
      <c r="AC241" s="11">
        <v>3.9139394815827858E-2</v>
      </c>
      <c r="AD241" s="11">
        <v>2.542413592682593</v>
      </c>
      <c r="AE241" s="11" t="s">
        <v>165</v>
      </c>
      <c r="AF241" s="11">
        <v>20</v>
      </c>
      <c r="AG241" s="11">
        <v>3.8255449150510858E-2</v>
      </c>
      <c r="AH241" s="11">
        <v>1.9359803968016669</v>
      </c>
      <c r="AI241" s="11" t="s">
        <v>165</v>
      </c>
      <c r="AJ241" s="11">
        <v>25</v>
      </c>
      <c r="AK241" s="11">
        <v>3.7718677508137781E-2</v>
      </c>
      <c r="AL241" s="11">
        <v>1.4741976315685399</v>
      </c>
    </row>
    <row r="242" spans="12:38" x14ac:dyDescent="0.3">
      <c r="L242" s="11" t="s">
        <v>165</v>
      </c>
      <c r="M242" s="11">
        <v>0</v>
      </c>
      <c r="N242" s="11">
        <v>0.16361332033271131</v>
      </c>
      <c r="P242" s="11">
        <v>5.5368374347493106</v>
      </c>
      <c r="Q242" s="11" t="s">
        <v>165</v>
      </c>
      <c r="R242" s="11">
        <v>5</v>
      </c>
      <c r="T242" s="11">
        <v>4.7752789934127113E-2</v>
      </c>
      <c r="V242" s="11">
        <v>4.57530552355637</v>
      </c>
      <c r="W242" s="11" t="s">
        <v>165</v>
      </c>
      <c r="X242" s="11">
        <v>10</v>
      </c>
      <c r="Y242" s="11">
        <v>4.264520174868433E-2</v>
      </c>
      <c r="Z242" s="11">
        <v>3.4839735865467278</v>
      </c>
      <c r="AA242" s="11" t="s">
        <v>165</v>
      </c>
      <c r="AB242" s="11">
        <v>15</v>
      </c>
      <c r="AC242" s="11">
        <v>4.0841107633907338E-2</v>
      </c>
      <c r="AD242" s="11">
        <v>2.6529533141035748</v>
      </c>
      <c r="AE242" s="11" t="s">
        <v>165</v>
      </c>
      <c r="AF242" s="11">
        <v>20</v>
      </c>
      <c r="AG242" s="11">
        <v>3.9918729548359157E-2</v>
      </c>
      <c r="AH242" s="11">
        <v>2.0201534575321749</v>
      </c>
      <c r="AI242" s="11" t="s">
        <v>165</v>
      </c>
      <c r="AJ242" s="11">
        <v>25</v>
      </c>
      <c r="AK242" s="11">
        <v>3.93586200084916E-2</v>
      </c>
      <c r="AL242" s="11">
        <v>1.5382931807671729</v>
      </c>
    </row>
    <row r="243" spans="12:38" x14ac:dyDescent="0.3">
      <c r="L243" s="11" t="s">
        <v>165</v>
      </c>
      <c r="M243" s="11">
        <v>0</v>
      </c>
      <c r="N243" s="11">
        <v>0.1704305420132409</v>
      </c>
      <c r="P243" s="11">
        <v>5.7675389945305318</v>
      </c>
      <c r="Q243" s="11" t="s">
        <v>165</v>
      </c>
      <c r="R243" s="11">
        <v>5</v>
      </c>
      <c r="T243" s="11">
        <v>4.9742489514715743E-2</v>
      </c>
      <c r="V243" s="11">
        <v>4.7659432537045534</v>
      </c>
      <c r="W243" s="11" t="s">
        <v>165</v>
      </c>
      <c r="X243" s="11">
        <v>10</v>
      </c>
      <c r="Y243" s="11">
        <v>4.4422085154879512E-2</v>
      </c>
      <c r="Z243" s="11">
        <v>3.6291391526528409</v>
      </c>
      <c r="AA243" s="11" t="s">
        <v>165</v>
      </c>
      <c r="AB243" s="11">
        <v>15</v>
      </c>
      <c r="AC243" s="11">
        <v>4.2542820451986811E-2</v>
      </c>
      <c r="AD243" s="11">
        <v>2.7634930355245571</v>
      </c>
      <c r="AE243" s="11" t="s">
        <v>165</v>
      </c>
      <c r="AF243" s="11">
        <v>20</v>
      </c>
      <c r="AG243" s="11">
        <v>4.1582009946207463E-2</v>
      </c>
      <c r="AH243" s="11">
        <v>2.104326518262682</v>
      </c>
      <c r="AI243" s="11" t="s">
        <v>165</v>
      </c>
      <c r="AJ243" s="11">
        <v>25</v>
      </c>
      <c r="AK243" s="11">
        <v>4.0998562508845419E-2</v>
      </c>
      <c r="AL243" s="11">
        <v>1.6023887299658051</v>
      </c>
    </row>
    <row r="244" spans="12:38" x14ac:dyDescent="0.3">
      <c r="L244" s="11" t="s">
        <v>165</v>
      </c>
      <c r="M244" s="11">
        <v>0</v>
      </c>
      <c r="N244" s="11">
        <v>0.17724776369377049</v>
      </c>
      <c r="P244" s="11">
        <v>5.998240554311753</v>
      </c>
      <c r="Q244" s="11" t="s">
        <v>165</v>
      </c>
      <c r="R244" s="11">
        <v>5</v>
      </c>
      <c r="T244" s="11">
        <v>5.1732189095304373E-2</v>
      </c>
      <c r="V244" s="11">
        <v>4.9565809838527342</v>
      </c>
      <c r="W244" s="11" t="s">
        <v>165</v>
      </c>
      <c r="X244" s="11">
        <v>10</v>
      </c>
      <c r="Y244" s="11">
        <v>4.6198968561074687E-2</v>
      </c>
      <c r="Z244" s="11">
        <v>3.7743047187589549</v>
      </c>
      <c r="AA244" s="11" t="s">
        <v>165</v>
      </c>
      <c r="AB244" s="11">
        <v>15</v>
      </c>
      <c r="AC244" s="11">
        <v>4.4244533270066277E-2</v>
      </c>
      <c r="AD244" s="11">
        <v>2.8740327569455402</v>
      </c>
      <c r="AE244" s="11" t="s">
        <v>165</v>
      </c>
      <c r="AF244" s="11">
        <v>20</v>
      </c>
      <c r="AG244" s="11">
        <v>4.3245290344055748E-2</v>
      </c>
      <c r="AH244" s="11">
        <v>2.18849957899319</v>
      </c>
      <c r="AI244" s="11" t="s">
        <v>165</v>
      </c>
      <c r="AJ244" s="11">
        <v>25</v>
      </c>
      <c r="AK244" s="11">
        <v>4.2638505009199232E-2</v>
      </c>
      <c r="AL244" s="11">
        <v>1.666484279164437</v>
      </c>
    </row>
    <row r="245" spans="12:38" x14ac:dyDescent="0.3">
      <c r="L245" s="11" t="s">
        <v>165</v>
      </c>
      <c r="M245" s="11">
        <v>0</v>
      </c>
      <c r="N245" s="11">
        <v>0.18406498537430019</v>
      </c>
      <c r="P245" s="11">
        <v>6.2289421140929742</v>
      </c>
      <c r="Q245" s="11" t="s">
        <v>165</v>
      </c>
      <c r="R245" s="11">
        <v>5</v>
      </c>
      <c r="T245" s="11">
        <v>5.3721888675892997E-2</v>
      </c>
      <c r="V245" s="11">
        <v>5.1472187140009167</v>
      </c>
      <c r="W245" s="11" t="s">
        <v>165</v>
      </c>
      <c r="X245" s="11">
        <v>10</v>
      </c>
      <c r="Y245" s="11">
        <v>4.7975851967269882E-2</v>
      </c>
      <c r="Z245" s="11">
        <v>3.9194702848650689</v>
      </c>
      <c r="AA245" s="11" t="s">
        <v>165</v>
      </c>
      <c r="AB245" s="11">
        <v>15</v>
      </c>
      <c r="AC245" s="11">
        <v>4.5946246088145758E-2</v>
      </c>
      <c r="AD245" s="11">
        <v>2.984572478366522</v>
      </c>
      <c r="AE245" s="11" t="s">
        <v>165</v>
      </c>
      <c r="AF245" s="11">
        <v>20</v>
      </c>
      <c r="AG245" s="11">
        <v>4.4908570741904047E-2</v>
      </c>
      <c r="AH245" s="11">
        <v>2.2726726397236972</v>
      </c>
      <c r="AI245" s="11" t="s">
        <v>165</v>
      </c>
      <c r="AJ245" s="11">
        <v>25</v>
      </c>
      <c r="AK245" s="11">
        <v>4.4278447509553051E-2</v>
      </c>
      <c r="AL245" s="11">
        <v>1.7305798283630689</v>
      </c>
    </row>
    <row r="246" spans="12:38" x14ac:dyDescent="0.3">
      <c r="L246" s="11" t="s">
        <v>165</v>
      </c>
      <c r="M246" s="11">
        <v>0</v>
      </c>
      <c r="N246" s="11">
        <v>0.19088220705482981</v>
      </c>
      <c r="P246" s="11">
        <v>6.4596436738741954</v>
      </c>
      <c r="Q246" s="11" t="s">
        <v>165</v>
      </c>
      <c r="R246" s="11">
        <v>5</v>
      </c>
      <c r="T246" s="11">
        <v>5.5711588256481627E-2</v>
      </c>
      <c r="V246" s="11">
        <v>5.3378564441490992</v>
      </c>
      <c r="W246" s="11" t="s">
        <v>165</v>
      </c>
      <c r="X246" s="11">
        <v>10</v>
      </c>
      <c r="Y246" s="11">
        <v>4.9752735373465057E-2</v>
      </c>
      <c r="Z246" s="11">
        <v>4.0646358509711824</v>
      </c>
      <c r="AA246" s="11" t="s">
        <v>165</v>
      </c>
      <c r="AB246" s="11">
        <v>15</v>
      </c>
      <c r="AC246" s="11">
        <v>4.7647958906225217E-2</v>
      </c>
      <c r="AD246" s="11">
        <v>3.0951121997875042</v>
      </c>
      <c r="AE246" s="11" t="s">
        <v>165</v>
      </c>
      <c r="AF246" s="11">
        <v>20</v>
      </c>
      <c r="AG246" s="11">
        <v>4.6571851139752353E-2</v>
      </c>
      <c r="AH246" s="11">
        <v>2.3568457004542038</v>
      </c>
      <c r="AI246" s="11" t="s">
        <v>165</v>
      </c>
      <c r="AJ246" s="11">
        <v>25</v>
      </c>
      <c r="AK246" s="11">
        <v>4.591839000990687E-2</v>
      </c>
      <c r="AL246" s="11">
        <v>1.7946753775617019</v>
      </c>
    </row>
    <row r="247" spans="12:38" x14ac:dyDescent="0.3">
      <c r="L247" s="11" t="s">
        <v>165</v>
      </c>
      <c r="M247" s="11">
        <v>0</v>
      </c>
      <c r="N247" s="11">
        <v>0.19769942873535939</v>
      </c>
      <c r="P247" s="11">
        <v>6.6903452336554166</v>
      </c>
      <c r="Q247" s="11" t="s">
        <v>165</v>
      </c>
      <c r="R247" s="11">
        <v>5</v>
      </c>
      <c r="T247" s="11">
        <v>5.7701287837070257E-2</v>
      </c>
      <c r="V247" s="11">
        <v>5.5284941742972808</v>
      </c>
      <c r="W247" s="11" t="s">
        <v>165</v>
      </c>
      <c r="X247" s="11">
        <v>10</v>
      </c>
      <c r="Y247" s="11">
        <v>5.1529618779660231E-2</v>
      </c>
      <c r="Z247" s="11">
        <v>4.2098014170772959</v>
      </c>
      <c r="AA247" s="11" t="s">
        <v>165</v>
      </c>
      <c r="AB247" s="11">
        <v>15</v>
      </c>
      <c r="AC247" s="11">
        <v>4.9349671724304697E-2</v>
      </c>
      <c r="AD247" s="11">
        <v>3.205651921208486</v>
      </c>
      <c r="AE247" s="11" t="s">
        <v>165</v>
      </c>
      <c r="AF247" s="11">
        <v>20</v>
      </c>
      <c r="AG247" s="11">
        <v>4.8235131537600652E-2</v>
      </c>
      <c r="AH247" s="11">
        <v>2.441018761184711</v>
      </c>
      <c r="AI247" s="11" t="s">
        <v>165</v>
      </c>
      <c r="AJ247" s="11">
        <v>25</v>
      </c>
      <c r="AK247" s="11">
        <v>4.7558332510260683E-2</v>
      </c>
      <c r="AL247" s="11">
        <v>1.8587709267603341</v>
      </c>
    </row>
    <row r="248" spans="12:38" x14ac:dyDescent="0.3">
      <c r="L248" s="11" t="s">
        <v>165</v>
      </c>
      <c r="M248" s="11">
        <v>0</v>
      </c>
      <c r="N248" s="11">
        <v>0.2045166504158891</v>
      </c>
      <c r="P248" s="11">
        <v>6.6903452336554166</v>
      </c>
      <c r="Q248" s="11" t="s">
        <v>165</v>
      </c>
      <c r="R248" s="11">
        <v>5</v>
      </c>
      <c r="T248" s="11">
        <v>5.9690987417658888E-2</v>
      </c>
      <c r="V248" s="11">
        <v>5.5284941742972808</v>
      </c>
      <c r="W248" s="11" t="s">
        <v>165</v>
      </c>
      <c r="X248" s="11">
        <v>10</v>
      </c>
      <c r="Y248" s="11">
        <v>5.3306502185855413E-2</v>
      </c>
      <c r="Z248" s="11">
        <v>4.2098014170772959</v>
      </c>
      <c r="AA248" s="11" t="s">
        <v>165</v>
      </c>
      <c r="AB248" s="11">
        <v>15</v>
      </c>
      <c r="AC248" s="11">
        <v>5.1051384542384171E-2</v>
      </c>
      <c r="AD248" s="11">
        <v>3.205651921208486</v>
      </c>
      <c r="AE248" s="11" t="s">
        <v>165</v>
      </c>
      <c r="AF248" s="11">
        <v>20</v>
      </c>
      <c r="AG248" s="11">
        <v>4.9898411935448937E-2</v>
      </c>
      <c r="AH248" s="11">
        <v>2.441018761184711</v>
      </c>
      <c r="AI248" s="11" t="s">
        <v>165</v>
      </c>
      <c r="AJ248" s="11">
        <v>25</v>
      </c>
      <c r="AK248" s="11">
        <v>4.9198275010614502E-2</v>
      </c>
      <c r="AL248" s="11">
        <v>1.8587709267603341</v>
      </c>
    </row>
    <row r="249" spans="12:38" x14ac:dyDescent="0.3">
      <c r="L249" s="11" t="s">
        <v>165</v>
      </c>
      <c r="M249" s="11">
        <v>0</v>
      </c>
      <c r="N249" s="11">
        <v>0.224968315457478</v>
      </c>
      <c r="P249" s="11">
        <v>7.7846588166486503</v>
      </c>
      <c r="Q249" s="11" t="s">
        <v>165</v>
      </c>
      <c r="R249" s="11">
        <v>5</v>
      </c>
      <c r="T249" s="11">
        <v>6.5660086159424785E-2</v>
      </c>
      <c r="V249" s="11">
        <v>6.4327683271464871</v>
      </c>
      <c r="W249" s="11" t="s">
        <v>165</v>
      </c>
      <c r="X249" s="11">
        <v>10</v>
      </c>
      <c r="Y249" s="11">
        <v>5.8637152404440951E-2</v>
      </c>
      <c r="Z249" s="11">
        <v>4.8983821571618851</v>
      </c>
      <c r="AA249" s="11" t="s">
        <v>165</v>
      </c>
      <c r="AB249" s="11">
        <v>15</v>
      </c>
      <c r="AC249" s="11">
        <v>5.615652299662259E-2</v>
      </c>
      <c r="AD249" s="11">
        <v>3.7299878586246988</v>
      </c>
      <c r="AE249" s="11" t="s">
        <v>165</v>
      </c>
      <c r="AF249" s="11">
        <v>20</v>
      </c>
      <c r="AG249" s="11">
        <v>5.4888253128993841E-2</v>
      </c>
      <c r="AH249" s="11">
        <v>2.8402866454888298</v>
      </c>
      <c r="AI249" s="11" t="s">
        <v>165</v>
      </c>
      <c r="AJ249" s="11">
        <v>25</v>
      </c>
      <c r="AK249" s="11">
        <v>5.4118102511675953E-2</v>
      </c>
      <c r="AL249" s="11">
        <v>2.1628028117809199</v>
      </c>
    </row>
    <row r="250" spans="12:38" x14ac:dyDescent="0.3">
      <c r="L250" s="11" t="s">
        <v>165</v>
      </c>
      <c r="M250" s="11">
        <v>0</v>
      </c>
      <c r="N250" s="11">
        <v>0.24541998049906691</v>
      </c>
      <c r="P250" s="11">
        <v>8.2379383442135428</v>
      </c>
      <c r="Q250" s="11" t="s">
        <v>165</v>
      </c>
      <c r="R250" s="11">
        <v>5</v>
      </c>
      <c r="T250" s="11">
        <v>7.1629184901190676E-2</v>
      </c>
      <c r="V250" s="11">
        <v>6.8073309453600697</v>
      </c>
      <c r="W250" s="11" t="s">
        <v>165</v>
      </c>
      <c r="X250" s="11">
        <v>10</v>
      </c>
      <c r="Y250" s="11">
        <v>6.3967802623026496E-2</v>
      </c>
      <c r="Z250" s="11">
        <v>5.1836016384938244</v>
      </c>
      <c r="AA250" s="11" t="s">
        <v>165</v>
      </c>
      <c r="AB250" s="11">
        <v>15</v>
      </c>
      <c r="AC250" s="11">
        <v>6.1261661450861003E-2</v>
      </c>
      <c r="AD250" s="11">
        <v>3.9471749151421052</v>
      </c>
      <c r="AE250" s="11" t="s">
        <v>165</v>
      </c>
      <c r="AF250" s="11">
        <v>20</v>
      </c>
      <c r="AG250" s="11">
        <v>5.9878094322538732E-2</v>
      </c>
      <c r="AH250" s="11">
        <v>3.0056688181876079</v>
      </c>
      <c r="AI250" s="11" t="s">
        <v>165</v>
      </c>
      <c r="AJ250" s="11">
        <v>25</v>
      </c>
      <c r="AK250" s="11">
        <v>5.9037930012737397E-2</v>
      </c>
      <c r="AL250" s="11">
        <v>2.288736941950305</v>
      </c>
    </row>
    <row r="251" spans="12:38" x14ac:dyDescent="0.3">
      <c r="L251" s="11" t="s">
        <v>165</v>
      </c>
      <c r="M251" s="11">
        <v>0</v>
      </c>
      <c r="N251" s="11">
        <v>0.26587164554065579</v>
      </c>
      <c r="P251" s="11">
        <v>8.5857519588124394</v>
      </c>
      <c r="Q251" s="11" t="s">
        <v>165</v>
      </c>
      <c r="R251" s="11">
        <v>5</v>
      </c>
      <c r="T251" s="11">
        <v>7.7598283642956567E-2</v>
      </c>
      <c r="V251" s="11">
        <v>7.0947429510034112</v>
      </c>
      <c r="W251" s="11" t="s">
        <v>165</v>
      </c>
      <c r="X251" s="11">
        <v>10</v>
      </c>
      <c r="Y251" s="11">
        <v>6.929845284161204E-2</v>
      </c>
      <c r="Z251" s="11">
        <v>5.4024582440171844</v>
      </c>
      <c r="AA251" s="11" t="s">
        <v>165</v>
      </c>
      <c r="AB251" s="11">
        <v>15</v>
      </c>
      <c r="AC251" s="11">
        <v>6.6366799905099416E-2</v>
      </c>
      <c r="AD251" s="11">
        <v>4.1138284050476219</v>
      </c>
      <c r="AE251" s="11" t="s">
        <v>165</v>
      </c>
      <c r="AF251" s="11">
        <v>20</v>
      </c>
      <c r="AG251" s="11">
        <v>6.4867935516083636E-2</v>
      </c>
      <c r="AH251" s="11">
        <v>3.1325710226299779</v>
      </c>
      <c r="AI251" s="11" t="s">
        <v>165</v>
      </c>
      <c r="AJ251" s="11">
        <v>25</v>
      </c>
      <c r="AK251" s="11">
        <v>6.3957757513798855E-2</v>
      </c>
      <c r="AL251" s="11">
        <v>2.3853695987369292</v>
      </c>
    </row>
    <row r="252" spans="12:38" x14ac:dyDescent="0.3">
      <c r="L252" s="11" t="s">
        <v>165</v>
      </c>
      <c r="M252" s="11">
        <v>0</v>
      </c>
      <c r="N252" s="11">
        <v>0.28632331058224469</v>
      </c>
      <c r="P252" s="11">
        <v>8.878972399641885</v>
      </c>
      <c r="Q252" s="11" t="s">
        <v>165</v>
      </c>
      <c r="R252" s="11">
        <v>5</v>
      </c>
      <c r="T252" s="11">
        <v>8.3567382384722444E-2</v>
      </c>
      <c r="V252" s="11">
        <v>7.3370424799956933</v>
      </c>
      <c r="W252" s="11" t="s">
        <v>165</v>
      </c>
      <c r="X252" s="11">
        <v>10</v>
      </c>
      <c r="Y252" s="11">
        <v>7.4629103060197571E-2</v>
      </c>
      <c r="Z252" s="11">
        <v>5.5869628972464733</v>
      </c>
      <c r="AA252" s="11" t="s">
        <v>165</v>
      </c>
      <c r="AB252" s="11">
        <v>15</v>
      </c>
      <c r="AC252" s="11">
        <v>7.1471938359337836E-2</v>
      </c>
      <c r="AD252" s="11">
        <v>4.2543237960409117</v>
      </c>
      <c r="AE252" s="11" t="s">
        <v>165</v>
      </c>
      <c r="AF252" s="11">
        <v>20</v>
      </c>
      <c r="AG252" s="11">
        <v>6.9857776709628519E-2</v>
      </c>
      <c r="AH252" s="11">
        <v>3.2395545297929491</v>
      </c>
      <c r="AI252" s="11" t="s">
        <v>165</v>
      </c>
      <c r="AJ252" s="11">
        <v>25</v>
      </c>
      <c r="AK252" s="11">
        <v>6.8877585014860299E-2</v>
      </c>
      <c r="AL252" s="11">
        <v>2.4668346968015071</v>
      </c>
    </row>
    <row r="253" spans="12:38" x14ac:dyDescent="0.3">
      <c r="L253" s="11" t="s">
        <v>165</v>
      </c>
      <c r="M253" s="11">
        <v>0</v>
      </c>
      <c r="N253" s="11">
        <v>0.3067749756238336</v>
      </c>
      <c r="P253" s="11">
        <v>9.1373047939296459</v>
      </c>
      <c r="Q253" s="11" t="s">
        <v>165</v>
      </c>
      <c r="R253" s="11">
        <v>5</v>
      </c>
      <c r="T253" s="11">
        <v>8.9536481126488349E-2</v>
      </c>
      <c r="V253" s="11">
        <v>7.5505126503641424</v>
      </c>
      <c r="W253" s="11" t="s">
        <v>165</v>
      </c>
      <c r="X253" s="11">
        <v>10</v>
      </c>
      <c r="Y253" s="11">
        <v>7.9959753278783116E-2</v>
      </c>
      <c r="Z253" s="11">
        <v>5.7495147599035512</v>
      </c>
      <c r="AA253" s="11" t="s">
        <v>165</v>
      </c>
      <c r="AB253" s="11">
        <v>15</v>
      </c>
      <c r="AC253" s="11">
        <v>7.6577076813576256E-2</v>
      </c>
      <c r="AD253" s="11">
        <v>4.3781027203172131</v>
      </c>
      <c r="AE253" s="11" t="s">
        <v>165</v>
      </c>
      <c r="AF253" s="11">
        <v>20</v>
      </c>
      <c r="AG253" s="11">
        <v>7.4847617903173416E-2</v>
      </c>
      <c r="AH253" s="11">
        <v>3.333808891721243</v>
      </c>
      <c r="AI253" s="11" t="s">
        <v>165</v>
      </c>
      <c r="AJ253" s="11">
        <v>25</v>
      </c>
      <c r="AK253" s="11">
        <v>7.3797412515921756E-2</v>
      </c>
      <c r="AL253" s="11">
        <v>2.5386068889937659</v>
      </c>
    </row>
    <row r="254" spans="12:38" x14ac:dyDescent="0.3">
      <c r="L254" s="11" t="s">
        <v>165</v>
      </c>
      <c r="M254" s="11">
        <v>0</v>
      </c>
      <c r="N254" s="11">
        <v>0.32722664066542251</v>
      </c>
      <c r="P254" s="11">
        <v>9.3708551305856513</v>
      </c>
      <c r="Q254" s="11" t="s">
        <v>165</v>
      </c>
      <c r="R254" s="11">
        <v>5</v>
      </c>
      <c r="T254" s="11">
        <v>9.5505579868254226E-2</v>
      </c>
      <c r="V254" s="11">
        <v>7.7435044363653596</v>
      </c>
      <c r="W254" s="11" t="s">
        <v>165</v>
      </c>
      <c r="X254" s="11">
        <v>10</v>
      </c>
      <c r="Y254" s="11">
        <v>8.5290403497368661E-2</v>
      </c>
      <c r="Z254" s="11">
        <v>5.8964728769925463</v>
      </c>
      <c r="AA254" s="11" t="s">
        <v>165</v>
      </c>
      <c r="AB254" s="11">
        <v>15</v>
      </c>
      <c r="AC254" s="11">
        <v>8.1682215267814676E-2</v>
      </c>
      <c r="AD254" s="11">
        <v>4.4900074216821011</v>
      </c>
      <c r="AE254" s="11" t="s">
        <v>165</v>
      </c>
      <c r="AF254" s="11">
        <v>20</v>
      </c>
      <c r="AG254" s="11">
        <v>7.9837459096718313E-2</v>
      </c>
      <c r="AH254" s="11">
        <v>3.419021348410392</v>
      </c>
      <c r="AI254" s="11" t="s">
        <v>165</v>
      </c>
      <c r="AJ254" s="11">
        <v>25</v>
      </c>
      <c r="AK254" s="11">
        <v>7.87172400169832E-2</v>
      </c>
      <c r="AL254" s="11">
        <v>2.6034939105972961</v>
      </c>
    </row>
    <row r="255" spans="12:38" x14ac:dyDescent="0.3">
      <c r="L255" s="11" t="s">
        <v>165</v>
      </c>
      <c r="M255" s="11">
        <v>0</v>
      </c>
      <c r="N255" s="11">
        <v>0.34767830570701141</v>
      </c>
      <c r="P255" s="11">
        <v>9.5856268305755545</v>
      </c>
      <c r="Q255" s="11" t="s">
        <v>165</v>
      </c>
      <c r="R255" s="11">
        <v>5</v>
      </c>
      <c r="T255" s="11">
        <v>0.1014746786100201</v>
      </c>
      <c r="V255" s="11">
        <v>7.9209786997598908</v>
      </c>
      <c r="W255" s="11" t="s">
        <v>165</v>
      </c>
      <c r="X255" s="11">
        <v>10</v>
      </c>
      <c r="Y255" s="11">
        <v>9.0621053715954192E-2</v>
      </c>
      <c r="Z255" s="11">
        <v>6.0316148129299227</v>
      </c>
      <c r="AA255" s="11" t="s">
        <v>165</v>
      </c>
      <c r="AB255" s="11">
        <v>15</v>
      </c>
      <c r="AC255" s="11">
        <v>8.6787353722053096E-2</v>
      </c>
      <c r="AD255" s="11">
        <v>4.592914415065712</v>
      </c>
      <c r="AE255" s="11" t="s">
        <v>165</v>
      </c>
      <c r="AF255" s="11">
        <v>20</v>
      </c>
      <c r="AG255" s="11">
        <v>8.4827300290263197E-2</v>
      </c>
      <c r="AH255" s="11">
        <v>3.49738228954832</v>
      </c>
      <c r="AI255" s="11" t="s">
        <v>165</v>
      </c>
      <c r="AJ255" s="11">
        <v>25</v>
      </c>
      <c r="AK255" s="11">
        <v>8.3637067518044644E-2</v>
      </c>
      <c r="AL255" s="11">
        <v>2.6631636851589899</v>
      </c>
    </row>
    <row r="256" spans="12:38" x14ac:dyDescent="0.3">
      <c r="L256" s="11" t="s">
        <v>165</v>
      </c>
      <c r="M256" s="11">
        <v>0</v>
      </c>
      <c r="N256" s="11">
        <v>0.36812997074860032</v>
      </c>
      <c r="P256" s="11">
        <v>9.7855314547716699</v>
      </c>
      <c r="Q256" s="11" t="s">
        <v>165</v>
      </c>
      <c r="R256" s="11">
        <v>5</v>
      </c>
      <c r="T256" s="11">
        <v>0.10744377735178599</v>
      </c>
      <c r="V256" s="11">
        <v>8.0861677164228585</v>
      </c>
      <c r="W256" s="11" t="s">
        <v>165</v>
      </c>
      <c r="X256" s="11">
        <v>10</v>
      </c>
      <c r="Y256" s="11">
        <v>9.5951703934539737E-2</v>
      </c>
      <c r="Z256" s="11">
        <v>6.1574018599103528</v>
      </c>
      <c r="AA256" s="11" t="s">
        <v>165</v>
      </c>
      <c r="AB256" s="11">
        <v>15</v>
      </c>
      <c r="AC256" s="11">
        <v>9.1892492176291501E-2</v>
      </c>
      <c r="AD256" s="11">
        <v>4.6886979090757226</v>
      </c>
      <c r="AE256" s="11" t="s">
        <v>165</v>
      </c>
      <c r="AF256" s="11">
        <v>20</v>
      </c>
      <c r="AG256" s="11">
        <v>8.9817141483808094E-2</v>
      </c>
      <c r="AH256" s="11">
        <v>3.5703188751905048</v>
      </c>
      <c r="AI256" s="11" t="s">
        <v>165</v>
      </c>
      <c r="AJ256" s="11">
        <v>25</v>
      </c>
      <c r="AK256" s="11">
        <v>8.8556895019106102E-2</v>
      </c>
      <c r="AL256" s="11">
        <v>2.7187029571402759</v>
      </c>
    </row>
    <row r="257" spans="12:38" x14ac:dyDescent="0.3">
      <c r="L257" s="11" t="s">
        <v>165</v>
      </c>
      <c r="M257" s="11">
        <v>0</v>
      </c>
      <c r="N257" s="11">
        <v>0.38858163579018917</v>
      </c>
      <c r="P257" s="11">
        <v>9.9732859826351188</v>
      </c>
      <c r="Q257" s="11" t="s">
        <v>165</v>
      </c>
      <c r="R257" s="11">
        <v>5</v>
      </c>
      <c r="T257" s="11">
        <v>0.1134128760935519</v>
      </c>
      <c r="V257" s="11">
        <v>8.2413166328448995</v>
      </c>
      <c r="W257" s="11" t="s">
        <v>165</v>
      </c>
      <c r="X257" s="11">
        <v>10</v>
      </c>
      <c r="Y257" s="11">
        <v>0.1012823541531253</v>
      </c>
      <c r="Z257" s="11">
        <v>6.2755436373310616</v>
      </c>
      <c r="AA257" s="11" t="s">
        <v>165</v>
      </c>
      <c r="AB257" s="11">
        <v>15</v>
      </c>
      <c r="AC257" s="11">
        <v>9.6997630630529935E-2</v>
      </c>
      <c r="AD257" s="11">
        <v>4.7786597334571246</v>
      </c>
      <c r="AE257" s="11" t="s">
        <v>165</v>
      </c>
      <c r="AF257" s="11">
        <v>20</v>
      </c>
      <c r="AG257" s="11">
        <v>9.4806982677352991E-2</v>
      </c>
      <c r="AH257" s="11">
        <v>3.638822414097068</v>
      </c>
      <c r="AI257" s="11" t="s">
        <v>165</v>
      </c>
      <c r="AJ257" s="11">
        <v>25</v>
      </c>
      <c r="AK257" s="11">
        <v>9.347672252016756E-2</v>
      </c>
      <c r="AL257" s="11">
        <v>2.7708665818220939</v>
      </c>
    </row>
    <row r="258" spans="12:38" x14ac:dyDescent="0.3">
      <c r="L258" s="11" t="s">
        <v>165</v>
      </c>
      <c r="M258" s="11">
        <v>0</v>
      </c>
      <c r="N258" s="11">
        <v>0.40903330083177808</v>
      </c>
      <c r="P258" s="11">
        <v>10.15086863037374</v>
      </c>
      <c r="Q258" s="11" t="s">
        <v>165</v>
      </c>
      <c r="R258" s="11">
        <v>5</v>
      </c>
      <c r="T258" s="11">
        <v>0.1193819748353178</v>
      </c>
      <c r="V258" s="11">
        <v>8.3880601265200134</v>
      </c>
      <c r="W258" s="11" t="s">
        <v>165</v>
      </c>
      <c r="X258" s="11">
        <v>10</v>
      </c>
      <c r="Y258" s="11">
        <v>0.1066130043717108</v>
      </c>
      <c r="Z258" s="11">
        <v>6.3872849086690007</v>
      </c>
      <c r="AA258" s="11" t="s">
        <v>165</v>
      </c>
      <c r="AB258" s="11">
        <v>15</v>
      </c>
      <c r="AC258" s="11">
        <v>0.1021027690847683</v>
      </c>
      <c r="AD258" s="11">
        <v>4.8637477425232207</v>
      </c>
      <c r="AE258" s="11" t="s">
        <v>165</v>
      </c>
      <c r="AF258" s="11">
        <v>20</v>
      </c>
      <c r="AG258" s="11">
        <v>9.9796823870897888E-2</v>
      </c>
      <c r="AH258" s="11">
        <v>3.70361467214232</v>
      </c>
      <c r="AI258" s="11" t="s">
        <v>165</v>
      </c>
      <c r="AJ258" s="11">
        <v>25</v>
      </c>
      <c r="AK258" s="11">
        <v>9.8396550021229004E-2</v>
      </c>
      <c r="AL258" s="11">
        <v>2.8202041647398168</v>
      </c>
    </row>
    <row r="259" spans="12:38" x14ac:dyDescent="0.3">
      <c r="L259" s="11" t="s">
        <v>165</v>
      </c>
      <c r="M259" s="11">
        <v>0</v>
      </c>
      <c r="N259" s="11">
        <v>0.42948496587336699</v>
      </c>
      <c r="P259" s="11">
        <v>10.319772791433421</v>
      </c>
      <c r="Q259" s="11" t="s">
        <v>165</v>
      </c>
      <c r="R259" s="11">
        <v>5</v>
      </c>
      <c r="T259" s="11">
        <v>0.12535107357708369</v>
      </c>
      <c r="V259" s="11">
        <v>8.5276322469145871</v>
      </c>
      <c r="W259" s="11" t="s">
        <v>165</v>
      </c>
      <c r="X259" s="11">
        <v>10</v>
      </c>
      <c r="Y259" s="11">
        <v>0.1119436545902964</v>
      </c>
      <c r="Z259" s="11">
        <v>6.4935653698031111</v>
      </c>
      <c r="AA259" s="11" t="s">
        <v>165</v>
      </c>
      <c r="AB259" s="11">
        <v>15</v>
      </c>
      <c r="AC259" s="11">
        <v>0.1072079075390068</v>
      </c>
      <c r="AD259" s="11">
        <v>4.9446774897173347</v>
      </c>
      <c r="AE259" s="11" t="s">
        <v>165</v>
      </c>
      <c r="AF259" s="11">
        <v>20</v>
      </c>
      <c r="AG259" s="11">
        <v>0.1047866650644428</v>
      </c>
      <c r="AH259" s="11">
        <v>3.7652405242605052</v>
      </c>
      <c r="AI259" s="11" t="s">
        <v>165</v>
      </c>
      <c r="AJ259" s="11">
        <v>25</v>
      </c>
      <c r="AK259" s="11">
        <v>0.10331637752229041</v>
      </c>
      <c r="AL259" s="11">
        <v>2.867130613678095</v>
      </c>
    </row>
    <row r="260" spans="12:38" x14ac:dyDescent="0.3">
      <c r="L260" s="11" t="s">
        <v>165</v>
      </c>
      <c r="M260" s="11">
        <v>0</v>
      </c>
      <c r="N260" s="11">
        <v>0.44993663091495589</v>
      </c>
      <c r="P260" s="11">
        <v>10.481158683969459</v>
      </c>
      <c r="Q260" s="11" t="s">
        <v>165</v>
      </c>
      <c r="R260" s="11">
        <v>5</v>
      </c>
      <c r="T260" s="11">
        <v>0.1313201723188496</v>
      </c>
      <c r="V260" s="11">
        <v>8.6609917277095416</v>
      </c>
      <c r="W260" s="11" t="s">
        <v>165</v>
      </c>
      <c r="X260" s="11">
        <v>10</v>
      </c>
      <c r="Y260" s="11">
        <v>0.1172743048088819</v>
      </c>
      <c r="Z260" s="11">
        <v>6.5951150709570712</v>
      </c>
      <c r="AA260" s="11" t="s">
        <v>165</v>
      </c>
      <c r="AB260" s="11">
        <v>15</v>
      </c>
      <c r="AC260" s="11">
        <v>0.11231304599324519</v>
      </c>
      <c r="AD260" s="11">
        <v>5.022004888886757</v>
      </c>
      <c r="AE260" s="11" t="s">
        <v>165</v>
      </c>
      <c r="AF260" s="11">
        <v>20</v>
      </c>
      <c r="AG260" s="11">
        <v>0.1097765062579877</v>
      </c>
      <c r="AH260" s="11">
        <v>3.8241232840752439</v>
      </c>
      <c r="AI260" s="11" t="s">
        <v>165</v>
      </c>
      <c r="AJ260" s="11">
        <v>25</v>
      </c>
      <c r="AK260" s="11">
        <v>0.10823620502335191</v>
      </c>
      <c r="AL260" s="11">
        <v>2.9119682707135239</v>
      </c>
    </row>
    <row r="261" spans="12:38" x14ac:dyDescent="0.3">
      <c r="L261" s="11" t="s">
        <v>165</v>
      </c>
      <c r="M261" s="11">
        <v>0</v>
      </c>
      <c r="N261" s="11">
        <v>0.47038829595654491</v>
      </c>
      <c r="P261" s="11">
        <v>10.63594896857424</v>
      </c>
      <c r="Q261" s="11" t="s">
        <v>165</v>
      </c>
      <c r="R261" s="11">
        <v>5</v>
      </c>
      <c r="T261" s="11">
        <v>0.13728927106061539</v>
      </c>
      <c r="V261" s="11">
        <v>8.7889009994718545</v>
      </c>
      <c r="W261" s="11" t="s">
        <v>165</v>
      </c>
      <c r="X261" s="11">
        <v>10</v>
      </c>
      <c r="Y261" s="11">
        <v>0.1226049550274674</v>
      </c>
      <c r="Z261" s="11">
        <v>6.6925145827492223</v>
      </c>
      <c r="AA261" s="11" t="s">
        <v>165</v>
      </c>
      <c r="AB261" s="11">
        <v>15</v>
      </c>
      <c r="AC261" s="11">
        <v>0.1174181844474836</v>
      </c>
      <c r="AD261" s="11">
        <v>5.0961720291311181</v>
      </c>
      <c r="AE261" s="11" t="s">
        <v>165</v>
      </c>
      <c r="AF261" s="11">
        <v>20</v>
      </c>
      <c r="AG261" s="11">
        <v>0.11476634745153259</v>
      </c>
      <c r="AH261" s="11">
        <v>3.8805995906892359</v>
      </c>
      <c r="AI261" s="11" t="s">
        <v>165</v>
      </c>
      <c r="AJ261" s="11">
        <v>25</v>
      </c>
      <c r="AK261" s="11">
        <v>0.11315603252441341</v>
      </c>
      <c r="AL261" s="11">
        <v>2.9549734775780312</v>
      </c>
    </row>
    <row r="262" spans="12:38" x14ac:dyDescent="0.3">
      <c r="L262" s="11" t="s">
        <v>165</v>
      </c>
      <c r="M262" s="11">
        <v>0</v>
      </c>
      <c r="N262" s="11">
        <v>0.49083996099813382</v>
      </c>
      <c r="P262" s="11">
        <v>10.78489173490911</v>
      </c>
      <c r="Q262" s="11" t="s">
        <v>165</v>
      </c>
      <c r="R262" s="11">
        <v>5</v>
      </c>
      <c r="T262" s="11">
        <v>0.1432583698023813</v>
      </c>
      <c r="V262" s="11">
        <v>8.911978237974262</v>
      </c>
      <c r="W262" s="11" t="s">
        <v>165</v>
      </c>
      <c r="X262" s="11">
        <v>10</v>
      </c>
      <c r="Y262" s="11">
        <v>0.12793560524605299</v>
      </c>
      <c r="Z262" s="11">
        <v>6.7862346296050653</v>
      </c>
      <c r="AA262" s="11" t="s">
        <v>165</v>
      </c>
      <c r="AB262" s="11">
        <v>15</v>
      </c>
      <c r="AC262" s="11">
        <v>0.12252332290172201</v>
      </c>
      <c r="AD262" s="11">
        <v>5.1675373545928984</v>
      </c>
      <c r="AE262" s="11" t="s">
        <v>165</v>
      </c>
      <c r="AF262" s="11">
        <v>20</v>
      </c>
      <c r="AG262" s="11">
        <v>0.1197561886450775</v>
      </c>
      <c r="AH262" s="11">
        <v>3.934942389792822</v>
      </c>
      <c r="AI262" s="11" t="s">
        <v>165</v>
      </c>
      <c r="AJ262" s="11">
        <v>25</v>
      </c>
      <c r="AK262" s="11">
        <v>0.11807586002547479</v>
      </c>
      <c r="AL262" s="11">
        <v>2.9963540751624178</v>
      </c>
    </row>
    <row r="263" spans="12:38" x14ac:dyDescent="0.3">
      <c r="L263" s="11" t="s">
        <v>165</v>
      </c>
      <c r="M263" s="11">
        <v>0</v>
      </c>
      <c r="N263" s="11">
        <v>0.51129162603972267</v>
      </c>
      <c r="P263" s="11">
        <v>10.92860351611678</v>
      </c>
      <c r="Q263" s="11" t="s">
        <v>165</v>
      </c>
      <c r="R263" s="11">
        <v>5</v>
      </c>
      <c r="T263" s="11">
        <v>0.1492274685441472</v>
      </c>
      <c r="V263" s="11">
        <v>9.0307329086880763</v>
      </c>
      <c r="W263" s="11" t="s">
        <v>165</v>
      </c>
      <c r="X263" s="11">
        <v>10</v>
      </c>
      <c r="Y263" s="11">
        <v>0.13326625546463849</v>
      </c>
      <c r="Z263" s="11">
        <v>6.8766631559440867</v>
      </c>
      <c r="AA263" s="11" t="s">
        <v>165</v>
      </c>
      <c r="AB263" s="11">
        <v>15</v>
      </c>
      <c r="AC263" s="11">
        <v>0.1276284613559604</v>
      </c>
      <c r="AD263" s="11">
        <v>5.2363962746395316</v>
      </c>
      <c r="AE263" s="11" t="s">
        <v>165</v>
      </c>
      <c r="AF263" s="11">
        <v>20</v>
      </c>
      <c r="AG263" s="11">
        <v>0.1247460298386224</v>
      </c>
      <c r="AH263" s="11">
        <v>3.987376627770034</v>
      </c>
      <c r="AI263" s="11" t="s">
        <v>165</v>
      </c>
      <c r="AJ263" s="11">
        <v>25</v>
      </c>
      <c r="AK263" s="11">
        <v>0.12299568752653629</v>
      </c>
      <c r="AL263" s="11">
        <v>3.036281354161114</v>
      </c>
    </row>
    <row r="264" spans="12:38" x14ac:dyDescent="0.3">
      <c r="L264" s="11" t="s">
        <v>165</v>
      </c>
      <c r="M264" s="11">
        <v>0</v>
      </c>
      <c r="N264" s="11">
        <v>0.53174329108131158</v>
      </c>
      <c r="P264" s="11">
        <v>11.067599565628351</v>
      </c>
      <c r="Q264" s="11" t="s">
        <v>165</v>
      </c>
      <c r="R264" s="11">
        <v>5</v>
      </c>
      <c r="T264" s="11">
        <v>0.15519656728591311</v>
      </c>
      <c r="V264" s="11">
        <v>9.1455907856941074</v>
      </c>
      <c r="W264" s="11" t="s">
        <v>165</v>
      </c>
      <c r="X264" s="11">
        <v>10</v>
      </c>
      <c r="Y264" s="11">
        <v>0.13859690568322411</v>
      </c>
      <c r="Z264" s="11">
        <v>6.9641243774156507</v>
      </c>
      <c r="AA264" s="11" t="s">
        <v>165</v>
      </c>
      <c r="AB264" s="11">
        <v>15</v>
      </c>
      <c r="AC264" s="11">
        <v>0.1327335998101988</v>
      </c>
      <c r="AD264" s="11">
        <v>5.3029956708733366</v>
      </c>
      <c r="AE264" s="11" t="s">
        <v>165</v>
      </c>
      <c r="AF264" s="11">
        <v>20</v>
      </c>
      <c r="AG264" s="11">
        <v>0.1297358710321673</v>
      </c>
      <c r="AH264" s="11">
        <v>4.0380902984011877</v>
      </c>
      <c r="AI264" s="11" t="s">
        <v>165</v>
      </c>
      <c r="AJ264" s="11">
        <v>25</v>
      </c>
      <c r="AK264" s="11">
        <v>0.12791551502759771</v>
      </c>
      <c r="AL264" s="11">
        <v>3.0748984668426811</v>
      </c>
    </row>
    <row r="265" spans="12:38" x14ac:dyDescent="0.3">
      <c r="L265" s="11" t="s">
        <v>165</v>
      </c>
      <c r="M265" s="11">
        <v>0</v>
      </c>
      <c r="N265" s="11">
        <v>0.55219495612290048</v>
      </c>
      <c r="P265" s="11">
        <v>11.20231572388464</v>
      </c>
      <c r="Q265" s="11" t="s">
        <v>165</v>
      </c>
      <c r="R265" s="11">
        <v>5</v>
      </c>
      <c r="T265" s="11">
        <v>0.16116566602767901</v>
      </c>
      <c r="V265" s="11">
        <v>9.2569120210104874</v>
      </c>
      <c r="W265" s="11" t="s">
        <v>165</v>
      </c>
      <c r="X265" s="11">
        <v>10</v>
      </c>
      <c r="Y265" s="11">
        <v>0.14392755590180961</v>
      </c>
      <c r="Z265" s="11">
        <v>7.0488925402120364</v>
      </c>
      <c r="AA265" s="11" t="s">
        <v>165</v>
      </c>
      <c r="AB265" s="11">
        <v>15</v>
      </c>
      <c r="AC265" s="11">
        <v>0.13783873826443729</v>
      </c>
      <c r="AD265" s="11">
        <v>5.3675443744827822</v>
      </c>
      <c r="AE265" s="11" t="s">
        <v>165</v>
      </c>
      <c r="AF265" s="11">
        <v>20</v>
      </c>
      <c r="AG265" s="11">
        <v>0.1347257122257122</v>
      </c>
      <c r="AH265" s="11">
        <v>4.0872424210874856</v>
      </c>
      <c r="AI265" s="11" t="s">
        <v>165</v>
      </c>
      <c r="AJ265" s="11">
        <v>25</v>
      </c>
      <c r="AK265" s="11">
        <v>0.13283534252865911</v>
      </c>
      <c r="AL265" s="11">
        <v>3.1123265022558568</v>
      </c>
    </row>
    <row r="266" spans="12:38" x14ac:dyDescent="0.3">
      <c r="L266" s="11" t="s">
        <v>165</v>
      </c>
      <c r="M266" s="11">
        <v>0</v>
      </c>
      <c r="N266" s="11">
        <v>0.57264662116448939</v>
      </c>
      <c r="P266" s="11">
        <v>11.333124565329801</v>
      </c>
      <c r="Q266" s="11" t="s">
        <v>165</v>
      </c>
      <c r="R266" s="11">
        <v>5</v>
      </c>
      <c r="T266" s="11">
        <v>0.16713476476944489</v>
      </c>
      <c r="V266" s="11">
        <v>9.3650044874856473</v>
      </c>
      <c r="W266" s="11" t="s">
        <v>165</v>
      </c>
      <c r="X266" s="11">
        <v>10</v>
      </c>
      <c r="Y266" s="11">
        <v>0.14925820612039509</v>
      </c>
      <c r="Z266" s="11">
        <v>7.1312020813268822</v>
      </c>
      <c r="AA266" s="11" t="s">
        <v>165</v>
      </c>
      <c r="AB266" s="11">
        <v>15</v>
      </c>
      <c r="AC266" s="11">
        <v>0.1429438767186757</v>
      </c>
      <c r="AD266" s="11">
        <v>5.4302209030093413</v>
      </c>
      <c r="AE266" s="11" t="s">
        <v>165</v>
      </c>
      <c r="AF266" s="11">
        <v>20</v>
      </c>
      <c r="AG266" s="11">
        <v>0.13971555341925709</v>
      </c>
      <c r="AH266" s="11">
        <v>4.1349689321934031</v>
      </c>
      <c r="AI266" s="11" t="s">
        <v>165</v>
      </c>
      <c r="AJ266" s="11">
        <v>25</v>
      </c>
      <c r="AK266" s="11">
        <v>0.1377551700297206</v>
      </c>
      <c r="AL266" s="11">
        <v>3.1486689723302468</v>
      </c>
    </row>
    <row r="267" spans="12:38" x14ac:dyDescent="0.3">
      <c r="L267" s="11" t="s">
        <v>165</v>
      </c>
      <c r="M267" s="11">
        <v>0</v>
      </c>
      <c r="N267" s="11">
        <v>0.5930982862060783</v>
      </c>
      <c r="P267" s="11">
        <v>11.46034755446683</v>
      </c>
      <c r="Q267" s="11" t="s">
        <v>165</v>
      </c>
      <c r="R267" s="11">
        <v>5</v>
      </c>
      <c r="T267" s="11">
        <v>0.17310386351121079</v>
      </c>
      <c r="V267" s="11">
        <v>9.4701338238228239</v>
      </c>
      <c r="W267" s="11" t="s">
        <v>165</v>
      </c>
      <c r="X267" s="11">
        <v>10</v>
      </c>
      <c r="Y267" s="11">
        <v>0.1545888563389807</v>
      </c>
      <c r="Z267" s="11">
        <v>7.211255277574466</v>
      </c>
      <c r="AA267" s="11" t="s">
        <v>165</v>
      </c>
      <c r="AB267" s="11">
        <v>15</v>
      </c>
      <c r="AC267" s="11">
        <v>0.14804901517291411</v>
      </c>
      <c r="AD267" s="11">
        <v>5.4911792848724241</v>
      </c>
      <c r="AE267" s="11" t="s">
        <v>165</v>
      </c>
      <c r="AF267" s="11">
        <v>20</v>
      </c>
      <c r="AG267" s="11">
        <v>0.14470539461280191</v>
      </c>
      <c r="AH267" s="11">
        <v>4.1813871202676562</v>
      </c>
      <c r="AI267" s="11" t="s">
        <v>165</v>
      </c>
      <c r="AJ267" s="11">
        <v>25</v>
      </c>
      <c r="AK267" s="11">
        <v>0.14267499753078211</v>
      </c>
      <c r="AL267" s="11">
        <v>3.1840151891792492</v>
      </c>
    </row>
    <row r="268" spans="12:38" x14ac:dyDescent="0.3">
      <c r="L268" s="11" t="s">
        <v>165</v>
      </c>
      <c r="M268" s="11">
        <v>0</v>
      </c>
      <c r="N268" s="11">
        <v>0.6135499512476672</v>
      </c>
      <c r="P268" s="11">
        <v>11.584264354203871</v>
      </c>
      <c r="Q268" s="11" t="s">
        <v>165</v>
      </c>
      <c r="R268" s="11">
        <v>5</v>
      </c>
      <c r="T268" s="11">
        <v>0.1790729622529767</v>
      </c>
      <c r="V268" s="11">
        <v>9.5725311264310022</v>
      </c>
      <c r="W268" s="11" t="s">
        <v>165</v>
      </c>
      <c r="X268" s="11">
        <v>10</v>
      </c>
      <c r="Y268" s="11">
        <v>0.1599195065575662</v>
      </c>
      <c r="Z268" s="11">
        <v>7.2892281027298056</v>
      </c>
      <c r="AA268" s="11" t="s">
        <v>165</v>
      </c>
      <c r="AB268" s="11">
        <v>15</v>
      </c>
      <c r="AC268" s="11">
        <v>0.15315415362715251</v>
      </c>
      <c r="AD268" s="11">
        <v>5.5505535194259403</v>
      </c>
      <c r="AE268" s="11" t="s">
        <v>165</v>
      </c>
      <c r="AF268" s="11">
        <v>20</v>
      </c>
      <c r="AG268" s="11">
        <v>0.1496952358063468</v>
      </c>
      <c r="AH268" s="11">
        <v>4.2265990222577754</v>
      </c>
      <c r="AI268" s="11" t="s">
        <v>165</v>
      </c>
      <c r="AJ268" s="11">
        <v>25</v>
      </c>
      <c r="AK268" s="11">
        <v>0.14759482503184351</v>
      </c>
      <c r="AL268" s="11">
        <v>3.2184428512271981</v>
      </c>
    </row>
    <row r="269" spans="12:38" x14ac:dyDescent="0.3">
      <c r="L269" s="11" t="s">
        <v>165</v>
      </c>
      <c r="M269" s="11">
        <v>0</v>
      </c>
      <c r="N269" s="11">
        <v>0.63400161628925611</v>
      </c>
      <c r="P269" s="11">
        <v>11.705120061740249</v>
      </c>
      <c r="Q269" s="11" t="s">
        <v>165</v>
      </c>
      <c r="R269" s="11">
        <v>5</v>
      </c>
      <c r="T269" s="11">
        <v>0.1850420609947426</v>
      </c>
      <c r="V269" s="11">
        <v>9.6723989287208365</v>
      </c>
      <c r="W269" s="11" t="s">
        <v>165</v>
      </c>
      <c r="X269" s="11">
        <v>10</v>
      </c>
      <c r="Y269" s="11">
        <v>0.16525015677615179</v>
      </c>
      <c r="Z269" s="11">
        <v>7.3652747806036372</v>
      </c>
      <c r="AA269" s="11" t="s">
        <v>165</v>
      </c>
      <c r="AB269" s="11">
        <v>15</v>
      </c>
      <c r="AC269" s="11">
        <v>0.15825929208139089</v>
      </c>
      <c r="AD269" s="11">
        <v>5.6084610440039082</v>
      </c>
      <c r="AE269" s="11" t="s">
        <v>165</v>
      </c>
      <c r="AF269" s="11">
        <v>20</v>
      </c>
      <c r="AG269" s="11">
        <v>0.1546850769998917</v>
      </c>
      <c r="AH269" s="11">
        <v>4.2706940635732078</v>
      </c>
      <c r="AI269" s="11" t="s">
        <v>165</v>
      </c>
      <c r="AJ269" s="11">
        <v>25</v>
      </c>
      <c r="AK269" s="11">
        <v>0.15251465253290489</v>
      </c>
      <c r="AL269" s="11">
        <v>3.252020053547283</v>
      </c>
    </row>
    <row r="270" spans="12:38" x14ac:dyDescent="0.3">
      <c r="L270" s="11" t="s">
        <v>165</v>
      </c>
      <c r="M270" s="11">
        <v>0</v>
      </c>
      <c r="N270" s="11">
        <v>0.65445328133084502</v>
      </c>
      <c r="P270" s="11">
        <v>11.823130909515729</v>
      </c>
      <c r="Q270" s="11" t="s">
        <v>165</v>
      </c>
      <c r="R270" s="11">
        <v>5</v>
      </c>
      <c r="T270" s="11">
        <v>0.19101115973650851</v>
      </c>
      <c r="V270" s="11">
        <v>9.7699159120221797</v>
      </c>
      <c r="W270" s="11" t="s">
        <v>165</v>
      </c>
      <c r="X270" s="11">
        <v>10</v>
      </c>
      <c r="Y270" s="11">
        <v>0.17058080699473729</v>
      </c>
      <c r="Z270" s="11">
        <v>7.439531372280932</v>
      </c>
      <c r="AA270" s="11" t="s">
        <v>165</v>
      </c>
      <c r="AB270" s="11">
        <v>15</v>
      </c>
      <c r="AC270" s="11">
        <v>0.16336443053562941</v>
      </c>
      <c r="AD270" s="11">
        <v>5.6650054655072806</v>
      </c>
      <c r="AE270" s="11" t="s">
        <v>165</v>
      </c>
      <c r="AF270" s="11">
        <v>20</v>
      </c>
      <c r="AG270" s="11">
        <v>0.1596749181934366</v>
      </c>
      <c r="AH270" s="11">
        <v>4.3137511381161104</v>
      </c>
      <c r="AI270" s="11" t="s">
        <v>165</v>
      </c>
      <c r="AJ270" s="11">
        <v>25</v>
      </c>
      <c r="AK270" s="11">
        <v>0.1574344800339664</v>
      </c>
      <c r="AL270" s="11">
        <v>3.2848068717497192</v>
      </c>
    </row>
    <row r="271" spans="12:38" x14ac:dyDescent="0.3">
      <c r="L271" s="11" t="s">
        <v>165</v>
      </c>
      <c r="M271" s="11">
        <v>0</v>
      </c>
      <c r="N271" s="11">
        <v>0.67490494637243392</v>
      </c>
      <c r="P271" s="11">
        <v>11.93848881136366</v>
      </c>
      <c r="Q271" s="11" t="s">
        <v>165</v>
      </c>
      <c r="R271" s="11">
        <v>5</v>
      </c>
      <c r="T271" s="11">
        <v>0.1969802584782743</v>
      </c>
      <c r="V271" s="11">
        <v>9.865240662248409</v>
      </c>
      <c r="W271" s="11" t="s">
        <v>165</v>
      </c>
      <c r="X271" s="11">
        <v>10</v>
      </c>
      <c r="Y271" s="11">
        <v>0.17591145721332291</v>
      </c>
      <c r="Z271" s="11">
        <v>7.5121186367209694</v>
      </c>
      <c r="AA271" s="11" t="s">
        <v>165</v>
      </c>
      <c r="AB271" s="11">
        <v>15</v>
      </c>
      <c r="AC271" s="11">
        <v>0.16846956898986781</v>
      </c>
      <c r="AD271" s="11">
        <v>5.7202787386748826</v>
      </c>
      <c r="AE271" s="11" t="s">
        <v>165</v>
      </c>
      <c r="AF271" s="11">
        <v>20</v>
      </c>
      <c r="AG271" s="11">
        <v>0.1646647593869815</v>
      </c>
      <c r="AH271" s="11">
        <v>4.3558402669767817</v>
      </c>
      <c r="AI271" s="11" t="s">
        <v>165</v>
      </c>
      <c r="AJ271" s="11">
        <v>25</v>
      </c>
      <c r="AK271" s="11">
        <v>0.16235430753502789</v>
      </c>
      <c r="AL271" s="11">
        <v>3.3168566250342519</v>
      </c>
    </row>
    <row r="272" spans="12:38" x14ac:dyDescent="0.3">
      <c r="L272" s="11" t="s">
        <v>165</v>
      </c>
      <c r="M272" s="11">
        <v>0</v>
      </c>
      <c r="N272" s="11">
        <v>0.69535661141402283</v>
      </c>
      <c r="P272" s="11">
        <v>12.051365027515891</v>
      </c>
      <c r="Q272" s="11" t="s">
        <v>165</v>
      </c>
      <c r="R272" s="11">
        <v>5</v>
      </c>
      <c r="T272" s="11">
        <v>0.20294935722004021</v>
      </c>
      <c r="V272" s="11">
        <v>9.9585146984334383</v>
      </c>
      <c r="W272" s="11" t="s">
        <v>165</v>
      </c>
      <c r="X272" s="11">
        <v>10</v>
      </c>
      <c r="Y272" s="11">
        <v>0.18124210743190841</v>
      </c>
      <c r="Z272" s="11">
        <v>7.5831443369077967</v>
      </c>
      <c r="AA272" s="11" t="s">
        <v>165</v>
      </c>
      <c r="AB272" s="11">
        <v>15</v>
      </c>
      <c r="AC272" s="11">
        <v>0.17357470744410619</v>
      </c>
      <c r="AD272" s="11">
        <v>5.7743629221557171</v>
      </c>
      <c r="AE272" s="11" t="s">
        <v>165</v>
      </c>
      <c r="AF272" s="11">
        <v>20</v>
      </c>
      <c r="AG272" s="11">
        <v>0.16965460058052639</v>
      </c>
      <c r="AH272" s="11">
        <v>4.3970239356360734</v>
      </c>
      <c r="AI272" s="11" t="s">
        <v>165</v>
      </c>
      <c r="AJ272" s="11">
        <v>25</v>
      </c>
      <c r="AK272" s="11">
        <v>0.16727413503608929</v>
      </c>
      <c r="AL272" s="11">
        <v>3.3482168944342581</v>
      </c>
    </row>
    <row r="273" spans="12:38" x14ac:dyDescent="0.3">
      <c r="L273" s="11" t="s">
        <v>165</v>
      </c>
      <c r="M273" s="11">
        <v>0</v>
      </c>
      <c r="N273" s="11">
        <v>0.71580827645561174</v>
      </c>
      <c r="P273" s="11">
        <v>12.16191314862159</v>
      </c>
      <c r="Q273" s="11" t="s">
        <v>165</v>
      </c>
      <c r="R273" s="11">
        <v>5</v>
      </c>
      <c r="T273" s="11">
        <v>0.20891845596180611</v>
      </c>
      <c r="V273" s="11">
        <v>10.04986493854331</v>
      </c>
      <c r="W273" s="11" t="s">
        <v>165</v>
      </c>
      <c r="X273" s="11">
        <v>10</v>
      </c>
      <c r="Y273" s="11">
        <v>0.18657275765049389</v>
      </c>
      <c r="Z273" s="11">
        <v>7.6527051175002407</v>
      </c>
      <c r="AA273" s="11" t="s">
        <v>165</v>
      </c>
      <c r="AB273" s="11">
        <v>15</v>
      </c>
      <c r="AC273" s="11">
        <v>0.1786798458983446</v>
      </c>
      <c r="AD273" s="11">
        <v>5.8273316082895494</v>
      </c>
      <c r="AE273" s="11" t="s">
        <v>165</v>
      </c>
      <c r="AF273" s="11">
        <v>20</v>
      </c>
      <c r="AG273" s="11">
        <v>0.17464444177407129</v>
      </c>
      <c r="AH273" s="11">
        <v>4.4373581827053066</v>
      </c>
      <c r="AI273" s="11" t="s">
        <v>165</v>
      </c>
      <c r="AJ273" s="11">
        <v>25</v>
      </c>
      <c r="AK273" s="11">
        <v>0.17219396253715069</v>
      </c>
      <c r="AL273" s="11">
        <v>3.3789303518632678</v>
      </c>
    </row>
    <row r="274" spans="12:38" x14ac:dyDescent="0.3">
      <c r="L274" s="11" t="s">
        <v>165</v>
      </c>
      <c r="M274" s="11">
        <v>0</v>
      </c>
      <c r="N274" s="11">
        <v>0.73625994149720064</v>
      </c>
      <c r="P274" s="11">
        <v>12.27027154732755</v>
      </c>
      <c r="Q274" s="11" t="s">
        <v>165</v>
      </c>
      <c r="R274" s="11">
        <v>5</v>
      </c>
      <c r="T274" s="11">
        <v>0.21488755470357199</v>
      </c>
      <c r="V274" s="11">
        <v>10.139405725312971</v>
      </c>
      <c r="W274" s="11" t="s">
        <v>165</v>
      </c>
      <c r="X274" s="11">
        <v>10</v>
      </c>
      <c r="Y274" s="11">
        <v>0.1919034078690795</v>
      </c>
      <c r="Z274" s="11">
        <v>7.7208880474527763</v>
      </c>
      <c r="AA274" s="11" t="s">
        <v>165</v>
      </c>
      <c r="AB274" s="11">
        <v>15</v>
      </c>
      <c r="AC274" s="11">
        <v>0.183784984352583</v>
      </c>
      <c r="AD274" s="11">
        <v>5.8792510977717196</v>
      </c>
      <c r="AE274" s="11" t="s">
        <v>165</v>
      </c>
      <c r="AF274" s="11">
        <v>20</v>
      </c>
      <c r="AG274" s="11">
        <v>0.17963428296761619</v>
      </c>
      <c r="AH274" s="11">
        <v>4.4768934944023213</v>
      </c>
      <c r="AI274" s="11" t="s">
        <v>165</v>
      </c>
      <c r="AJ274" s="11">
        <v>25</v>
      </c>
      <c r="AK274" s="11">
        <v>0.1771137900382122</v>
      </c>
      <c r="AL274" s="11">
        <v>3.4090354412347041</v>
      </c>
    </row>
    <row r="275" spans="12:38" x14ac:dyDescent="0.3">
      <c r="L275" s="11" t="s">
        <v>165</v>
      </c>
      <c r="M275" s="11">
        <v>0</v>
      </c>
      <c r="N275" s="11">
        <v>0.75671160653878955</v>
      </c>
      <c r="P275" s="11">
        <v>12.37656540912648</v>
      </c>
      <c r="Q275" s="11" t="s">
        <v>165</v>
      </c>
      <c r="R275" s="11">
        <v>5</v>
      </c>
      <c r="T275" s="11">
        <v>0.22085665344533789</v>
      </c>
      <c r="V275" s="11">
        <v>10.22724050441567</v>
      </c>
      <c r="W275" s="11" t="s">
        <v>165</v>
      </c>
      <c r="X275" s="11">
        <v>10</v>
      </c>
      <c r="Y275" s="11">
        <v>0.197234058087665</v>
      </c>
      <c r="Z275" s="11">
        <v>7.7877718978969579</v>
      </c>
      <c r="AA275" s="11" t="s">
        <v>165</v>
      </c>
      <c r="AB275" s="11">
        <v>15</v>
      </c>
      <c r="AC275" s="11">
        <v>0.18889012280682141</v>
      </c>
      <c r="AD275" s="11">
        <v>5.9301813727258921</v>
      </c>
      <c r="AE275" s="11" t="s">
        <v>165</v>
      </c>
      <c r="AF275" s="11">
        <v>20</v>
      </c>
      <c r="AG275" s="11">
        <v>0.18462412416116111</v>
      </c>
      <c r="AH275" s="11">
        <v>4.5156755455205104</v>
      </c>
      <c r="AI275" s="11" t="s">
        <v>165</v>
      </c>
      <c r="AJ275" s="11">
        <v>25</v>
      </c>
      <c r="AK275" s="11">
        <v>0.18203361753927361</v>
      </c>
      <c r="AL275" s="11">
        <v>3.43856694269012</v>
      </c>
    </row>
    <row r="276" spans="12:38" x14ac:dyDescent="0.3">
      <c r="L276" s="11" t="s">
        <v>165</v>
      </c>
      <c r="M276" s="11">
        <v>0</v>
      </c>
      <c r="N276" s="11">
        <v>0.77716327158037846</v>
      </c>
      <c r="P276" s="11">
        <v>12.48090842749569</v>
      </c>
      <c r="Q276" s="11" t="s">
        <v>165</v>
      </c>
      <c r="R276" s="11">
        <v>5</v>
      </c>
      <c r="T276" s="11">
        <v>0.2268257521871038</v>
      </c>
      <c r="V276" s="11">
        <v>10.313463225222501</v>
      </c>
      <c r="W276" s="11" t="s">
        <v>165</v>
      </c>
      <c r="X276" s="11">
        <v>10</v>
      </c>
      <c r="Y276" s="11">
        <v>0.20256470830625059</v>
      </c>
      <c r="Z276" s="11">
        <v>7.8534282087825504</v>
      </c>
      <c r="AA276" s="11" t="s">
        <v>165</v>
      </c>
      <c r="AB276" s="11">
        <v>15</v>
      </c>
      <c r="AC276" s="11">
        <v>0.19399526126105979</v>
      </c>
      <c r="AD276" s="11">
        <v>5.9801769089229371</v>
      </c>
      <c r="AE276" s="11" t="s">
        <v>165</v>
      </c>
      <c r="AF276" s="11">
        <v>20</v>
      </c>
      <c r="AG276" s="11">
        <v>0.18961396535470601</v>
      </c>
      <c r="AH276" s="11">
        <v>4.5537458179119277</v>
      </c>
      <c r="AI276" s="11" t="s">
        <v>165</v>
      </c>
      <c r="AJ276" s="11">
        <v>25</v>
      </c>
      <c r="AK276" s="11">
        <v>0.18695344504033509</v>
      </c>
      <c r="AL276" s="11">
        <v>3.4675564435576471</v>
      </c>
    </row>
    <row r="277" spans="12:38" x14ac:dyDescent="0.3">
      <c r="L277" s="11" t="s">
        <v>165</v>
      </c>
      <c r="M277" s="11">
        <v>0</v>
      </c>
      <c r="N277" s="11">
        <v>0.79761493662196736</v>
      </c>
      <c r="P277" s="11">
        <v>12.583404228759839</v>
      </c>
      <c r="Q277" s="11" t="s">
        <v>165</v>
      </c>
      <c r="R277" s="11">
        <v>5</v>
      </c>
      <c r="T277" s="11">
        <v>0.2327948509288697</v>
      </c>
      <c r="V277" s="11">
        <v>10.39815951822219</v>
      </c>
      <c r="W277" s="11" t="s">
        <v>165</v>
      </c>
      <c r="X277" s="11">
        <v>10</v>
      </c>
      <c r="Y277" s="11">
        <v>0.20789535852483609</v>
      </c>
      <c r="Z277" s="11">
        <v>7.917922185451455</v>
      </c>
      <c r="AA277" s="11" t="s">
        <v>165</v>
      </c>
      <c r="AB277" s="11">
        <v>15</v>
      </c>
      <c r="AC277" s="11">
        <v>0.1991003997152983</v>
      </c>
      <c r="AD277" s="11">
        <v>6.0292873584981539</v>
      </c>
      <c r="AE277" s="11" t="s">
        <v>165</v>
      </c>
      <c r="AF277" s="11">
        <v>20</v>
      </c>
      <c r="AG277" s="11">
        <v>0.19460380654825091</v>
      </c>
      <c r="AH277" s="11">
        <v>4.5911421203583043</v>
      </c>
      <c r="AI277" s="11" t="s">
        <v>165</v>
      </c>
      <c r="AJ277" s="11">
        <v>25</v>
      </c>
      <c r="AK277" s="11">
        <v>0.19187327254139661</v>
      </c>
      <c r="AL277" s="11">
        <v>3.4960327342199622</v>
      </c>
    </row>
    <row r="278" spans="12:38" x14ac:dyDescent="0.3">
      <c r="L278" s="11" t="s">
        <v>165</v>
      </c>
      <c r="M278" s="11">
        <v>0</v>
      </c>
      <c r="N278" s="11">
        <v>0.81806660166355627</v>
      </c>
      <c r="P278" s="11">
        <v>12.68414757755238</v>
      </c>
      <c r="Q278" s="11" t="s">
        <v>165</v>
      </c>
      <c r="R278" s="11">
        <v>5</v>
      </c>
      <c r="T278" s="11">
        <v>0.23876394967063561</v>
      </c>
      <c r="V278" s="11">
        <v>10.481407691141129</v>
      </c>
      <c r="W278" s="11" t="s">
        <v>165</v>
      </c>
      <c r="X278" s="11">
        <v>10</v>
      </c>
      <c r="Y278" s="11">
        <v>0.2132260087434216</v>
      </c>
      <c r="Z278" s="11">
        <v>7.981313457156606</v>
      </c>
      <c r="AA278" s="11" t="s">
        <v>165</v>
      </c>
      <c r="AB278" s="11">
        <v>15</v>
      </c>
      <c r="AC278" s="11">
        <v>0.20420553816953671</v>
      </c>
      <c r="AD278" s="11">
        <v>6.0775581275432531</v>
      </c>
      <c r="AE278" s="11" t="s">
        <v>165</v>
      </c>
      <c r="AF278" s="11">
        <v>20</v>
      </c>
      <c r="AG278" s="11">
        <v>0.1995936477417958</v>
      </c>
      <c r="AH278" s="11">
        <v>4.6278990283920001</v>
      </c>
      <c r="AI278" s="11" t="s">
        <v>165</v>
      </c>
      <c r="AJ278" s="11">
        <v>25</v>
      </c>
      <c r="AK278" s="11">
        <v>0.19679310004245801</v>
      </c>
      <c r="AL278" s="11">
        <v>3.5240221430262579</v>
      </c>
    </row>
    <row r="279" spans="12:38" x14ac:dyDescent="0.3">
      <c r="L279" s="11" t="s">
        <v>165</v>
      </c>
      <c r="M279" s="11">
        <v>0</v>
      </c>
      <c r="N279" s="11">
        <v>0.83851826670514518</v>
      </c>
      <c r="P279" s="11">
        <v>12.78322540280598</v>
      </c>
      <c r="Q279" s="11" t="s">
        <v>165</v>
      </c>
      <c r="R279" s="11">
        <v>5</v>
      </c>
      <c r="T279" s="11">
        <v>0.24473304841240151</v>
      </c>
      <c r="V279" s="11">
        <v>10.563279576759401</v>
      </c>
      <c r="W279" s="11" t="s">
        <v>165</v>
      </c>
      <c r="X279" s="11">
        <v>10</v>
      </c>
      <c r="Y279" s="11">
        <v>0.21855665896200721</v>
      </c>
      <c r="Z279" s="11">
        <v>8.0436567226513915</v>
      </c>
      <c r="AA279" s="11" t="s">
        <v>165</v>
      </c>
      <c r="AB279" s="11">
        <v>15</v>
      </c>
      <c r="AC279" s="11">
        <v>0.20931067662377509</v>
      </c>
      <c r="AD279" s="11">
        <v>6.1250308677055481</v>
      </c>
      <c r="AE279" s="11" t="s">
        <v>165</v>
      </c>
      <c r="AF279" s="11">
        <v>20</v>
      </c>
      <c r="AG279" s="11">
        <v>0.2045834889353407</v>
      </c>
      <c r="AH279" s="11">
        <v>4.6640482586357246</v>
      </c>
      <c r="AI279" s="11" t="s">
        <v>165</v>
      </c>
      <c r="AJ279" s="11">
        <v>25</v>
      </c>
      <c r="AK279" s="11">
        <v>0.20171292754351941</v>
      </c>
      <c r="AL279" s="11">
        <v>3.5515488213419908</v>
      </c>
    </row>
    <row r="280" spans="12:38" x14ac:dyDescent="0.3">
      <c r="L280" s="11" t="s">
        <v>165</v>
      </c>
      <c r="M280" s="11">
        <v>0</v>
      </c>
      <c r="N280" s="11">
        <v>0.85896993174673408</v>
      </c>
      <c r="P280" s="11">
        <v>12.88071767588792</v>
      </c>
      <c r="Q280" s="11" t="s">
        <v>165</v>
      </c>
      <c r="R280" s="11">
        <v>5</v>
      </c>
      <c r="T280" s="11">
        <v>0.25070214715416728</v>
      </c>
      <c r="V280" s="11">
        <v>10.64384125854844</v>
      </c>
      <c r="W280" s="11" t="s">
        <v>165</v>
      </c>
      <c r="X280" s="11">
        <v>10</v>
      </c>
      <c r="Y280" s="11">
        <v>0.22388730918059269</v>
      </c>
      <c r="Z280" s="11">
        <v>8.1050023027434115</v>
      </c>
      <c r="AA280" s="11" t="s">
        <v>165</v>
      </c>
      <c r="AB280" s="11">
        <v>15</v>
      </c>
      <c r="AC280" s="11">
        <v>0.21441581507801349</v>
      </c>
      <c r="AD280" s="11">
        <v>6.1717438969429592</v>
      </c>
      <c r="AE280" s="11" t="s">
        <v>165</v>
      </c>
      <c r="AF280" s="11">
        <v>20</v>
      </c>
      <c r="AG280" s="11">
        <v>0.2095733301288856</v>
      </c>
      <c r="AH280" s="11">
        <v>4.6996189891962992</v>
      </c>
      <c r="AI280" s="11" t="s">
        <v>165</v>
      </c>
      <c r="AJ280" s="11">
        <v>25</v>
      </c>
      <c r="AK280" s="11">
        <v>0.2066327550445809</v>
      </c>
      <c r="AL280" s="11">
        <v>3.578634987520219</v>
      </c>
    </row>
    <row r="281" spans="12:38" x14ac:dyDescent="0.3">
      <c r="L281" s="11" t="s">
        <v>165</v>
      </c>
      <c r="M281" s="11">
        <v>0</v>
      </c>
      <c r="N281" s="11">
        <v>0.87942159678832299</v>
      </c>
      <c r="P281" s="11">
        <v>12.97669816611754</v>
      </c>
      <c r="Q281" s="11" t="s">
        <v>165</v>
      </c>
      <c r="R281" s="11">
        <v>5</v>
      </c>
      <c r="T281" s="11">
        <v>0.25667124589593321</v>
      </c>
      <c r="V281" s="11">
        <v>10.723153694984649</v>
      </c>
      <c r="W281" s="11" t="s">
        <v>165</v>
      </c>
      <c r="X281" s="11">
        <v>10</v>
      </c>
      <c r="Y281" s="11">
        <v>0.22921795939917819</v>
      </c>
      <c r="Z281" s="11">
        <v>8.1653966156927353</v>
      </c>
      <c r="AA281" s="11" t="s">
        <v>165</v>
      </c>
      <c r="AB281" s="11">
        <v>15</v>
      </c>
      <c r="AC281" s="11">
        <v>0.2195209535322519</v>
      </c>
      <c r="AD281" s="11">
        <v>6.2177325615271624</v>
      </c>
      <c r="AE281" s="11" t="s">
        <v>165</v>
      </c>
      <c r="AF281" s="11">
        <v>20</v>
      </c>
      <c r="AG281" s="11">
        <v>0.2145631713224305</v>
      </c>
      <c r="AH281" s="11">
        <v>4.7346381353204219</v>
      </c>
      <c r="AI281" s="11" t="s">
        <v>165</v>
      </c>
      <c r="AJ281" s="11">
        <v>25</v>
      </c>
      <c r="AK281" s="11">
        <v>0.21155258254564241</v>
      </c>
      <c r="AL281" s="11">
        <v>3.6053011368061409</v>
      </c>
    </row>
    <row r="282" spans="12:38" x14ac:dyDescent="0.3">
      <c r="L282" s="11" t="s">
        <v>165</v>
      </c>
      <c r="M282" s="11">
        <v>0</v>
      </c>
      <c r="N282" s="11">
        <v>0.8998732618299119</v>
      </c>
      <c r="P282" s="11">
        <v>13.071235093964759</v>
      </c>
      <c r="Q282" s="11" t="s">
        <v>165</v>
      </c>
      <c r="R282" s="11">
        <v>5</v>
      </c>
      <c r="T282" s="11">
        <v>0.26264034463769909</v>
      </c>
      <c r="V282" s="11">
        <v>10.801273259312991</v>
      </c>
      <c r="W282" s="11" t="s">
        <v>165</v>
      </c>
      <c r="X282" s="11">
        <v>10</v>
      </c>
      <c r="Y282" s="11">
        <v>0.2345486096177638</v>
      </c>
      <c r="Z282" s="11">
        <v>8.2248825882275085</v>
      </c>
      <c r="AA282" s="11" t="s">
        <v>165</v>
      </c>
      <c r="AB282" s="11">
        <v>15</v>
      </c>
      <c r="AC282" s="11">
        <v>0.22462609198649039</v>
      </c>
      <c r="AD282" s="11">
        <v>6.2630295490210379</v>
      </c>
      <c r="AE282" s="11" t="s">
        <v>165</v>
      </c>
      <c r="AF282" s="11">
        <v>20</v>
      </c>
      <c r="AG282" s="11">
        <v>0.21955301251597539</v>
      </c>
      <c r="AH282" s="11">
        <v>4.7691305877186876</v>
      </c>
      <c r="AI282" s="11" t="s">
        <v>165</v>
      </c>
      <c r="AJ282" s="11">
        <v>25</v>
      </c>
      <c r="AK282" s="11">
        <v>0.21647241004670381</v>
      </c>
      <c r="AL282" s="11">
        <v>3.6315662228145129</v>
      </c>
    </row>
    <row r="283" spans="12:38" x14ac:dyDescent="0.3">
      <c r="L283" s="11" t="s">
        <v>165</v>
      </c>
      <c r="M283" s="11">
        <v>0</v>
      </c>
      <c r="N283" s="11">
        <v>0.9203249268715008</v>
      </c>
      <c r="P283" s="11">
        <v>13.16439169837299</v>
      </c>
      <c r="Q283" s="11" t="s">
        <v>165</v>
      </c>
      <c r="R283" s="11">
        <v>5</v>
      </c>
      <c r="T283" s="11">
        <v>0.26860944337946502</v>
      </c>
      <c r="V283" s="11">
        <v>10.878252208348</v>
      </c>
      <c r="W283" s="11" t="s">
        <v>165</v>
      </c>
      <c r="X283" s="11">
        <v>10</v>
      </c>
      <c r="Y283" s="11">
        <v>0.23987925983634931</v>
      </c>
      <c r="Z283" s="11">
        <v>8.2835000125235041</v>
      </c>
      <c r="AA283" s="11" t="s">
        <v>165</v>
      </c>
      <c r="AB283" s="11">
        <v>15</v>
      </c>
      <c r="AC283" s="11">
        <v>0.2297312304407288</v>
      </c>
      <c r="AD283" s="11">
        <v>6.3076651601091278</v>
      </c>
      <c r="AE283" s="11" t="s">
        <v>165</v>
      </c>
      <c r="AF283" s="11">
        <v>20</v>
      </c>
      <c r="AG283" s="11">
        <v>0.22454285370952029</v>
      </c>
      <c r="AH283" s="11">
        <v>4.8031194195572677</v>
      </c>
      <c r="AI283" s="11" t="s">
        <v>165</v>
      </c>
      <c r="AJ283" s="11">
        <v>25</v>
      </c>
      <c r="AK283" s="11">
        <v>0.22139223754776521</v>
      </c>
      <c r="AL283" s="11">
        <v>3.6574478151482941</v>
      </c>
    </row>
    <row r="284" spans="12:38" x14ac:dyDescent="0.3">
      <c r="L284" s="11" t="s">
        <v>165</v>
      </c>
      <c r="M284" s="11">
        <v>0</v>
      </c>
      <c r="N284" s="11">
        <v>0.94077659191308971</v>
      </c>
      <c r="P284" s="11">
        <v>13.25622673161482</v>
      </c>
      <c r="Q284" s="11" t="s">
        <v>165</v>
      </c>
      <c r="R284" s="11">
        <v>5</v>
      </c>
      <c r="T284" s="11">
        <v>0.2745785421212309</v>
      </c>
      <c r="V284" s="11">
        <v>10.95413909139252</v>
      </c>
      <c r="W284" s="11" t="s">
        <v>165</v>
      </c>
      <c r="X284" s="11">
        <v>10</v>
      </c>
      <c r="Y284" s="11">
        <v>0.24520991005493489</v>
      </c>
      <c r="Z284" s="11">
        <v>8.341285857584829</v>
      </c>
      <c r="AA284" s="11" t="s">
        <v>165</v>
      </c>
      <c r="AB284" s="11">
        <v>15</v>
      </c>
      <c r="AC284" s="11">
        <v>0.2348363688949672</v>
      </c>
      <c r="AD284" s="11">
        <v>6.3516675457057623</v>
      </c>
      <c r="AE284" s="11" t="s">
        <v>165</v>
      </c>
      <c r="AF284" s="11">
        <v>20</v>
      </c>
      <c r="AG284" s="11">
        <v>0.22953269490306519</v>
      </c>
      <c r="AH284" s="11">
        <v>4.8366260670094263</v>
      </c>
      <c r="AI284" s="11" t="s">
        <v>165</v>
      </c>
      <c r="AJ284" s="11">
        <v>25</v>
      </c>
      <c r="AK284" s="11">
        <v>0.2263120650488267</v>
      </c>
      <c r="AL284" s="11">
        <v>3.682962236883855</v>
      </c>
    </row>
    <row r="285" spans="12:38" x14ac:dyDescent="0.3">
      <c r="L285" s="11" t="s">
        <v>165</v>
      </c>
      <c r="M285" s="11">
        <v>0</v>
      </c>
      <c r="N285" s="11">
        <v>0.96122825695467862</v>
      </c>
      <c r="P285" s="11">
        <v>13.34679489268305</v>
      </c>
      <c r="Q285" s="11" t="s">
        <v>165</v>
      </c>
      <c r="R285" s="11">
        <v>5</v>
      </c>
      <c r="T285" s="11">
        <v>0.28054764086299683</v>
      </c>
      <c r="V285" s="11">
        <v>11.028979108365601</v>
      </c>
      <c r="W285" s="11" t="s">
        <v>165</v>
      </c>
      <c r="X285" s="11">
        <v>10</v>
      </c>
      <c r="Y285" s="11">
        <v>0.2505405602735204</v>
      </c>
      <c r="Z285" s="11">
        <v>8.3982745419488509</v>
      </c>
      <c r="AA285" s="11" t="s">
        <v>165</v>
      </c>
      <c r="AB285" s="11">
        <v>15</v>
      </c>
      <c r="AC285" s="11">
        <v>0.23994150734920561</v>
      </c>
      <c r="AD285" s="11">
        <v>6.395062914612617</v>
      </c>
      <c r="AE285" s="11" t="s">
        <v>165</v>
      </c>
      <c r="AF285" s="11">
        <v>20</v>
      </c>
      <c r="AG285" s="11">
        <v>0.23452253609661011</v>
      </c>
      <c r="AH285" s="11">
        <v>4.869670487381252</v>
      </c>
      <c r="AI285" s="11" t="s">
        <v>165</v>
      </c>
      <c r="AJ285" s="11">
        <v>25</v>
      </c>
      <c r="AK285" s="11">
        <v>0.23123189254988821</v>
      </c>
      <c r="AL285" s="11">
        <v>3.708124684979496</v>
      </c>
    </row>
    <row r="286" spans="12:38" x14ac:dyDescent="0.3">
      <c r="L286" s="11" t="s">
        <v>165</v>
      </c>
      <c r="M286" s="11">
        <v>0</v>
      </c>
      <c r="N286" s="11">
        <v>0.98167992199626752</v>
      </c>
      <c r="P286" s="11">
        <v>13.43614720829806</v>
      </c>
      <c r="Q286" s="11" t="s">
        <v>165</v>
      </c>
      <c r="R286" s="11">
        <v>5</v>
      </c>
      <c r="T286" s="11">
        <v>0.2865167396047627</v>
      </c>
      <c r="V286" s="11">
        <v>11.10281442464384</v>
      </c>
      <c r="W286" s="11" t="s">
        <v>165</v>
      </c>
      <c r="X286" s="11">
        <v>10</v>
      </c>
      <c r="Y286" s="11">
        <v>0.25587121049210593</v>
      </c>
      <c r="Z286" s="11">
        <v>8.454498173429478</v>
      </c>
      <c r="AA286" s="11" t="s">
        <v>165</v>
      </c>
      <c r="AB286" s="11">
        <v>15</v>
      </c>
      <c r="AC286" s="11">
        <v>0.24504664580344401</v>
      </c>
      <c r="AD286" s="11">
        <v>6.4378757160768521</v>
      </c>
      <c r="AE286" s="11" t="s">
        <v>165</v>
      </c>
      <c r="AF286" s="11">
        <v>20</v>
      </c>
      <c r="AG286" s="11">
        <v>0.2395123772901549</v>
      </c>
      <c r="AH286" s="11">
        <v>4.9022712981248198</v>
      </c>
      <c r="AI286" s="11" t="s">
        <v>165</v>
      </c>
      <c r="AJ286" s="11">
        <v>25</v>
      </c>
      <c r="AK286" s="11">
        <v>0.23615172005094959</v>
      </c>
      <c r="AL286" s="11">
        <v>3.732949336130293</v>
      </c>
    </row>
    <row r="287" spans="12:38" x14ac:dyDescent="0.3">
      <c r="L287" s="11" t="s">
        <v>165</v>
      </c>
      <c r="M287" s="11">
        <v>0</v>
      </c>
      <c r="N287" s="11">
        <v>1.002131587037856</v>
      </c>
      <c r="P287" s="11">
        <v>6.9210467934366386</v>
      </c>
      <c r="Q287" s="11" t="s">
        <v>165</v>
      </c>
      <c r="R287" s="11">
        <v>5</v>
      </c>
      <c r="T287" s="11">
        <v>0.29248583834652858</v>
      </c>
      <c r="V287" s="11">
        <v>5.7191319044454634</v>
      </c>
      <c r="W287" s="11" t="s">
        <v>165</v>
      </c>
      <c r="X287" s="11">
        <v>10</v>
      </c>
      <c r="Y287" s="11">
        <v>0.26120186071069151</v>
      </c>
      <c r="Z287" s="11">
        <v>4.3549669831834086</v>
      </c>
      <c r="AA287" s="11" t="s">
        <v>165</v>
      </c>
      <c r="AB287" s="11">
        <v>15</v>
      </c>
      <c r="AC287" s="11">
        <v>0.25015178425768247</v>
      </c>
      <c r="AD287" s="11">
        <v>3.3161916426294691</v>
      </c>
      <c r="AE287" s="11" t="s">
        <v>165</v>
      </c>
      <c r="AF287" s="11">
        <v>20</v>
      </c>
      <c r="AG287" s="11">
        <v>0.2445022184836998</v>
      </c>
      <c r="AH287" s="11">
        <v>2.525191821915219</v>
      </c>
      <c r="AI287" s="11" t="s">
        <v>165</v>
      </c>
      <c r="AJ287" s="11">
        <v>25</v>
      </c>
      <c r="AK287" s="11">
        <v>0.24107154755201099</v>
      </c>
      <c r="AL287" s="11">
        <v>1.922866475958966</v>
      </c>
    </row>
    <row r="288" spans="12:38" x14ac:dyDescent="0.3">
      <c r="L288" s="11" t="s">
        <v>165</v>
      </c>
      <c r="M288" s="11">
        <v>0</v>
      </c>
      <c r="N288" s="11">
        <v>1.0225832520794449</v>
      </c>
      <c r="P288" s="11">
        <v>6.9210467934366386</v>
      </c>
      <c r="Q288" s="11" t="s">
        <v>165</v>
      </c>
      <c r="R288" s="11">
        <v>5</v>
      </c>
      <c r="T288" s="11">
        <v>0.29845493708829451</v>
      </c>
      <c r="V288" s="11">
        <v>5.7191319044454634</v>
      </c>
      <c r="W288" s="11" t="s">
        <v>165</v>
      </c>
      <c r="X288" s="11">
        <v>10</v>
      </c>
      <c r="Y288" s="11">
        <v>0.26653251092927699</v>
      </c>
      <c r="Z288" s="11">
        <v>4.3549669831834086</v>
      </c>
      <c r="AA288" s="11" t="s">
        <v>165</v>
      </c>
      <c r="AB288" s="11">
        <v>15</v>
      </c>
      <c r="AC288" s="11">
        <v>0.25525692271192091</v>
      </c>
      <c r="AD288" s="11">
        <v>3.3161916426294691</v>
      </c>
      <c r="AE288" s="11" t="s">
        <v>165</v>
      </c>
      <c r="AF288" s="11">
        <v>20</v>
      </c>
      <c r="AG288" s="11">
        <v>0.24949205967724469</v>
      </c>
      <c r="AH288" s="11">
        <v>2.525191821915219</v>
      </c>
      <c r="AI288" s="11" t="s">
        <v>165</v>
      </c>
      <c r="AJ288" s="11">
        <v>25</v>
      </c>
      <c r="AK288" s="11">
        <v>0.2459913750530725</v>
      </c>
      <c r="AL288" s="11">
        <v>1.922866475958966</v>
      </c>
    </row>
    <row r="289" spans="12:38" x14ac:dyDescent="0.3">
      <c r="L289" s="11" t="s">
        <v>165</v>
      </c>
      <c r="M289" s="11">
        <v>0</v>
      </c>
      <c r="N289" s="11">
        <v>1.198890709334522</v>
      </c>
      <c r="P289" s="11">
        <v>6.6823900074560649</v>
      </c>
      <c r="Q289" s="11" t="s">
        <v>165</v>
      </c>
      <c r="R289" s="11">
        <v>5</v>
      </c>
      <c r="T289" s="11">
        <v>0.34991268486213828</v>
      </c>
      <c r="V289" s="11">
        <v>5.5219204594645852</v>
      </c>
      <c r="W289" s="11" t="s">
        <v>165</v>
      </c>
      <c r="X289" s="11">
        <v>10</v>
      </c>
      <c r="Y289" s="11">
        <v>0.31248639212397999</v>
      </c>
      <c r="Z289" s="11">
        <v>4.2047957079012228</v>
      </c>
      <c r="AA289" s="11" t="s">
        <v>165</v>
      </c>
      <c r="AB289" s="11">
        <v>15</v>
      </c>
      <c r="AC289" s="11">
        <v>0.29926673697259693</v>
      </c>
      <c r="AD289" s="11">
        <v>3.2018402066767289</v>
      </c>
      <c r="AE289" s="11" t="s">
        <v>165</v>
      </c>
      <c r="AF289" s="11">
        <v>20</v>
      </c>
      <c r="AG289" s="11">
        <v>0.29250793203539038</v>
      </c>
      <c r="AH289" s="11">
        <v>2.4381162418491771</v>
      </c>
      <c r="AI289" s="11" t="s">
        <v>165</v>
      </c>
      <c r="AJ289" s="11">
        <v>25</v>
      </c>
      <c r="AK289" s="11">
        <v>0.28840368109670572</v>
      </c>
      <c r="AL289" s="11">
        <v>1.8565607354086571</v>
      </c>
    </row>
    <row r="290" spans="12:38" x14ac:dyDescent="0.3">
      <c r="L290" s="11" t="s">
        <v>165</v>
      </c>
      <c r="M290" s="11">
        <v>0</v>
      </c>
      <c r="N290" s="11">
        <v>1.3751981665895989</v>
      </c>
      <c r="P290" s="11">
        <v>6.4437332214754912</v>
      </c>
      <c r="Q290" s="11" t="s">
        <v>165</v>
      </c>
      <c r="R290" s="11">
        <v>5</v>
      </c>
      <c r="T290" s="11">
        <v>0.40137043263598221</v>
      </c>
      <c r="V290" s="11">
        <v>5.324709014483707</v>
      </c>
      <c r="W290" s="11" t="s">
        <v>165</v>
      </c>
      <c r="X290" s="11">
        <v>10</v>
      </c>
      <c r="Y290" s="11">
        <v>0.35844027331868289</v>
      </c>
      <c r="Z290" s="11">
        <v>4.0546244326190362</v>
      </c>
      <c r="AA290" s="11" t="s">
        <v>165</v>
      </c>
      <c r="AB290" s="11">
        <v>15</v>
      </c>
      <c r="AC290" s="11">
        <v>0.34327655123327289</v>
      </c>
      <c r="AD290" s="11">
        <v>3.0874887707239891</v>
      </c>
      <c r="AE290" s="11" t="s">
        <v>165</v>
      </c>
      <c r="AF290" s="11">
        <v>20</v>
      </c>
      <c r="AG290" s="11">
        <v>0.33552380439353602</v>
      </c>
      <c r="AH290" s="11">
        <v>2.3510406617831339</v>
      </c>
      <c r="AI290" s="11" t="s">
        <v>165</v>
      </c>
      <c r="AJ290" s="11">
        <v>25</v>
      </c>
      <c r="AK290" s="11">
        <v>0.33081598714033889</v>
      </c>
      <c r="AL290" s="11">
        <v>1.7902549948583479</v>
      </c>
    </row>
    <row r="291" spans="12:38" x14ac:dyDescent="0.3">
      <c r="L291" s="11" t="s">
        <v>165</v>
      </c>
      <c r="M291" s="11">
        <v>0</v>
      </c>
      <c r="N291" s="11">
        <v>1.5515056238446761</v>
      </c>
      <c r="P291" s="11">
        <v>6.2050764354949166</v>
      </c>
      <c r="Q291" s="11" t="s">
        <v>165</v>
      </c>
      <c r="R291" s="11">
        <v>5</v>
      </c>
      <c r="T291" s="11">
        <v>0.45282818040982609</v>
      </c>
      <c r="V291" s="11">
        <v>5.1274975695028289</v>
      </c>
      <c r="W291" s="11" t="s">
        <v>165</v>
      </c>
      <c r="X291" s="11">
        <v>10</v>
      </c>
      <c r="Y291" s="11">
        <v>0.40439415451338578</v>
      </c>
      <c r="Z291" s="11">
        <v>3.9044531573368499</v>
      </c>
      <c r="AA291" s="11" t="s">
        <v>165</v>
      </c>
      <c r="AB291" s="11">
        <v>15</v>
      </c>
      <c r="AC291" s="11">
        <v>0.3872863654939489</v>
      </c>
      <c r="AD291" s="11">
        <v>2.973137334771248</v>
      </c>
      <c r="AE291" s="11" t="s">
        <v>165</v>
      </c>
      <c r="AF291" s="11">
        <v>20</v>
      </c>
      <c r="AG291" s="11">
        <v>0.37853967675168171</v>
      </c>
      <c r="AH291" s="11">
        <v>2.263965081717092</v>
      </c>
      <c r="AI291" s="11" t="s">
        <v>165</v>
      </c>
      <c r="AJ291" s="11">
        <v>25</v>
      </c>
      <c r="AK291" s="11">
        <v>0.3732282931839721</v>
      </c>
      <c r="AL291" s="11">
        <v>1.7239492543080379</v>
      </c>
    </row>
    <row r="292" spans="12:38" x14ac:dyDescent="0.3">
      <c r="L292" s="11" t="s">
        <v>165</v>
      </c>
      <c r="M292" s="11">
        <v>0</v>
      </c>
      <c r="N292" s="11">
        <v>1.727813081099753</v>
      </c>
      <c r="P292" s="11">
        <v>5.9664196495143438</v>
      </c>
      <c r="Q292" s="11" t="s">
        <v>165</v>
      </c>
      <c r="R292" s="11">
        <v>5</v>
      </c>
      <c r="T292" s="11">
        <v>0.50428592818366991</v>
      </c>
      <c r="V292" s="11">
        <v>4.9302861245219516</v>
      </c>
      <c r="W292" s="11" t="s">
        <v>165</v>
      </c>
      <c r="X292" s="11">
        <v>10</v>
      </c>
      <c r="Y292" s="11">
        <v>0.45034803570808879</v>
      </c>
      <c r="Z292" s="11">
        <v>3.7542818820546628</v>
      </c>
      <c r="AA292" s="11" t="s">
        <v>165</v>
      </c>
      <c r="AB292" s="11">
        <v>15</v>
      </c>
      <c r="AC292" s="11">
        <v>0.43129617975462492</v>
      </c>
      <c r="AD292" s="11">
        <v>2.8587858988185082</v>
      </c>
      <c r="AE292" s="11" t="s">
        <v>165</v>
      </c>
      <c r="AF292" s="11">
        <v>20</v>
      </c>
      <c r="AG292" s="11">
        <v>0.42155554910982729</v>
      </c>
      <c r="AH292" s="11">
        <v>2.176889501651051</v>
      </c>
      <c r="AI292" s="11" t="s">
        <v>165</v>
      </c>
      <c r="AJ292" s="11">
        <v>25</v>
      </c>
      <c r="AK292" s="11">
        <v>0.41564059922760532</v>
      </c>
      <c r="AL292" s="11">
        <v>1.657643513757729</v>
      </c>
    </row>
    <row r="293" spans="12:38" x14ac:dyDescent="0.3">
      <c r="L293" s="11" t="s">
        <v>165</v>
      </c>
      <c r="M293" s="11">
        <v>0</v>
      </c>
      <c r="N293" s="11">
        <v>1.904120538354829</v>
      </c>
      <c r="P293" s="11">
        <v>5.7277628635337692</v>
      </c>
      <c r="Q293" s="11" t="s">
        <v>165</v>
      </c>
      <c r="R293" s="11">
        <v>5</v>
      </c>
      <c r="T293" s="11">
        <v>0.55574367595751384</v>
      </c>
      <c r="V293" s="11">
        <v>4.7330746795410734</v>
      </c>
      <c r="W293" s="11" t="s">
        <v>165</v>
      </c>
      <c r="X293" s="11">
        <v>10</v>
      </c>
      <c r="Y293" s="11">
        <v>0.49630191690279168</v>
      </c>
      <c r="Z293" s="11">
        <v>3.6041106067724771</v>
      </c>
      <c r="AA293" s="11" t="s">
        <v>165</v>
      </c>
      <c r="AB293" s="11">
        <v>15</v>
      </c>
      <c r="AC293" s="11">
        <v>0.47530599401530088</v>
      </c>
      <c r="AD293" s="11">
        <v>2.744434462865768</v>
      </c>
      <c r="AE293" s="11" t="s">
        <v>165</v>
      </c>
      <c r="AF293" s="11">
        <v>20</v>
      </c>
      <c r="AG293" s="11">
        <v>0.46457142146797292</v>
      </c>
      <c r="AH293" s="11">
        <v>2.0898139215850078</v>
      </c>
      <c r="AI293" s="11" t="s">
        <v>165</v>
      </c>
      <c r="AJ293" s="11">
        <v>25</v>
      </c>
      <c r="AK293" s="11">
        <v>0.45805290527123849</v>
      </c>
      <c r="AL293" s="11">
        <v>1.5913377732074201</v>
      </c>
    </row>
    <row r="294" spans="12:38" x14ac:dyDescent="0.3">
      <c r="L294" s="11" t="s">
        <v>165</v>
      </c>
      <c r="M294" s="11">
        <v>0</v>
      </c>
      <c r="N294" s="11">
        <v>2.0804279956099059</v>
      </c>
      <c r="P294" s="11">
        <v>5.4891060775531964</v>
      </c>
      <c r="Q294" s="11" t="s">
        <v>165</v>
      </c>
      <c r="R294" s="11">
        <v>5</v>
      </c>
      <c r="T294" s="11">
        <v>0.60720142373135766</v>
      </c>
      <c r="V294" s="11">
        <v>4.5358632345601952</v>
      </c>
      <c r="W294" s="11" t="s">
        <v>165</v>
      </c>
      <c r="X294" s="11">
        <v>10</v>
      </c>
      <c r="Y294" s="11">
        <v>0.54225579809749469</v>
      </c>
      <c r="Z294" s="11">
        <v>3.45393933149029</v>
      </c>
      <c r="AA294" s="11" t="s">
        <v>165</v>
      </c>
      <c r="AB294" s="11">
        <v>15</v>
      </c>
      <c r="AC294" s="11">
        <v>0.51931580827597701</v>
      </c>
      <c r="AD294" s="11">
        <v>2.6300830269130269</v>
      </c>
      <c r="AE294" s="11" t="s">
        <v>165</v>
      </c>
      <c r="AF294" s="11">
        <v>20</v>
      </c>
      <c r="AG294" s="11">
        <v>0.50758729382611856</v>
      </c>
      <c r="AH294" s="11">
        <v>2.0027383415189659</v>
      </c>
      <c r="AI294" s="11" t="s">
        <v>165</v>
      </c>
      <c r="AJ294" s="11">
        <v>25</v>
      </c>
      <c r="AK294" s="11">
        <v>0.50046521131487176</v>
      </c>
      <c r="AL294" s="11">
        <v>1.525032032657111</v>
      </c>
    </row>
    <row r="295" spans="12:38" x14ac:dyDescent="0.3">
      <c r="L295" s="11" t="s">
        <v>165</v>
      </c>
      <c r="M295" s="11">
        <v>0</v>
      </c>
      <c r="N295" s="11">
        <v>2.2567354528649828</v>
      </c>
      <c r="P295" s="11">
        <v>5.2504492915726226</v>
      </c>
      <c r="Q295" s="11" t="s">
        <v>165</v>
      </c>
      <c r="R295" s="11">
        <v>5</v>
      </c>
      <c r="T295" s="11">
        <v>0.65865917150520148</v>
      </c>
      <c r="V295" s="11">
        <v>4.3386517895793171</v>
      </c>
      <c r="W295" s="11" t="s">
        <v>165</v>
      </c>
      <c r="X295" s="11">
        <v>10</v>
      </c>
      <c r="Y295" s="11">
        <v>0.58820967929219758</v>
      </c>
      <c r="Z295" s="11">
        <v>3.3037680562081042</v>
      </c>
      <c r="AA295" s="11" t="s">
        <v>165</v>
      </c>
      <c r="AB295" s="11">
        <v>15</v>
      </c>
      <c r="AC295" s="11">
        <v>0.56332562253665297</v>
      </c>
      <c r="AD295" s="11">
        <v>2.5157315909602871</v>
      </c>
      <c r="AE295" s="11" t="s">
        <v>165</v>
      </c>
      <c r="AF295" s="11">
        <v>20</v>
      </c>
      <c r="AG295" s="11">
        <v>0.55060316618426419</v>
      </c>
      <c r="AH295" s="11">
        <v>1.915662761452924</v>
      </c>
      <c r="AI295" s="11" t="s">
        <v>165</v>
      </c>
      <c r="AJ295" s="11">
        <v>25</v>
      </c>
      <c r="AK295" s="11">
        <v>0.54287751735850487</v>
      </c>
      <c r="AL295" s="11">
        <v>1.458726292106802</v>
      </c>
    </row>
    <row r="296" spans="12:38" x14ac:dyDescent="0.3">
      <c r="L296" s="11" t="s">
        <v>165</v>
      </c>
      <c r="M296" s="11">
        <v>0</v>
      </c>
      <c r="N296" s="11">
        <v>2.4330429101200601</v>
      </c>
      <c r="P296" s="11">
        <v>5.0117925055920489</v>
      </c>
      <c r="Q296" s="11" t="s">
        <v>165</v>
      </c>
      <c r="R296" s="11">
        <v>5</v>
      </c>
      <c r="T296" s="11">
        <v>0.71011691927904541</v>
      </c>
      <c r="V296" s="11">
        <v>4.1414403445984389</v>
      </c>
      <c r="W296" s="11" t="s">
        <v>165</v>
      </c>
      <c r="X296" s="11">
        <v>10</v>
      </c>
      <c r="Y296" s="11">
        <v>0.63416356048690048</v>
      </c>
      <c r="Z296" s="11">
        <v>3.1535967809259171</v>
      </c>
      <c r="AA296" s="11" t="s">
        <v>165</v>
      </c>
      <c r="AB296" s="11">
        <v>15</v>
      </c>
      <c r="AC296" s="11">
        <v>0.60733543679732893</v>
      </c>
      <c r="AD296" s="11">
        <v>2.401380155007546</v>
      </c>
      <c r="AE296" s="11" t="s">
        <v>165</v>
      </c>
      <c r="AF296" s="11">
        <v>20</v>
      </c>
      <c r="AG296" s="11">
        <v>0.59361903854240983</v>
      </c>
      <c r="AH296" s="11">
        <v>1.8285871813868819</v>
      </c>
      <c r="AI296" s="11" t="s">
        <v>165</v>
      </c>
      <c r="AJ296" s="11">
        <v>25</v>
      </c>
      <c r="AK296" s="11">
        <v>0.58528982340213809</v>
      </c>
      <c r="AL296" s="11">
        <v>1.392420551556492</v>
      </c>
    </row>
    <row r="297" spans="12:38" x14ac:dyDescent="0.3">
      <c r="L297" s="11" t="s">
        <v>165</v>
      </c>
      <c r="M297" s="11">
        <v>0</v>
      </c>
      <c r="N297" s="11">
        <v>2.609350367375137</v>
      </c>
      <c r="P297" s="11">
        <v>4.7731357196114743</v>
      </c>
      <c r="Q297" s="11" t="s">
        <v>165</v>
      </c>
      <c r="R297" s="11">
        <v>5</v>
      </c>
      <c r="T297" s="11">
        <v>0.76157466705288934</v>
      </c>
      <c r="V297" s="11">
        <v>3.9442288996175612</v>
      </c>
      <c r="W297" s="11" t="s">
        <v>165</v>
      </c>
      <c r="X297" s="11">
        <v>10</v>
      </c>
      <c r="Y297" s="11">
        <v>0.68011744168160349</v>
      </c>
      <c r="Z297" s="11">
        <v>3.00342550564373</v>
      </c>
      <c r="AA297" s="11" t="s">
        <v>165</v>
      </c>
      <c r="AB297" s="11">
        <v>15</v>
      </c>
      <c r="AC297" s="11">
        <v>0.651345251058005</v>
      </c>
      <c r="AD297" s="11">
        <v>2.2870287190548062</v>
      </c>
      <c r="AE297" s="11" t="s">
        <v>165</v>
      </c>
      <c r="AF297" s="11">
        <v>20</v>
      </c>
      <c r="AG297" s="11">
        <v>0.63663491090055546</v>
      </c>
      <c r="AH297" s="11">
        <v>1.74151160132084</v>
      </c>
      <c r="AI297" s="11" t="s">
        <v>165</v>
      </c>
      <c r="AJ297" s="11">
        <v>25</v>
      </c>
      <c r="AK297" s="11">
        <v>0.62770212944577131</v>
      </c>
      <c r="AL297" s="11">
        <v>1.326114811006184</v>
      </c>
    </row>
    <row r="298" spans="12:38" x14ac:dyDescent="0.3">
      <c r="L298" s="11" t="s">
        <v>165</v>
      </c>
      <c r="M298" s="11">
        <v>0</v>
      </c>
      <c r="N298" s="11">
        <v>2.7856578246302131</v>
      </c>
      <c r="P298" s="11">
        <v>4.5344789336309006</v>
      </c>
      <c r="Q298" s="11" t="s">
        <v>165</v>
      </c>
      <c r="R298" s="11">
        <v>5</v>
      </c>
      <c r="T298" s="11">
        <v>0.81303241482673316</v>
      </c>
      <c r="V298" s="11">
        <v>3.747017454636683</v>
      </c>
      <c r="W298" s="11" t="s">
        <v>165</v>
      </c>
      <c r="X298" s="11">
        <v>10</v>
      </c>
      <c r="Y298" s="11">
        <v>0.72607132287630649</v>
      </c>
      <c r="Z298" s="11">
        <v>2.8532542303615438</v>
      </c>
      <c r="AA298" s="11" t="s">
        <v>165</v>
      </c>
      <c r="AB298" s="11">
        <v>15</v>
      </c>
      <c r="AC298" s="11">
        <v>0.69535506531868108</v>
      </c>
      <c r="AD298" s="11">
        <v>2.172677283102066</v>
      </c>
      <c r="AE298" s="11" t="s">
        <v>165</v>
      </c>
      <c r="AF298" s="11">
        <v>20</v>
      </c>
      <c r="AG298" s="11">
        <v>0.6796507832587011</v>
      </c>
      <c r="AH298" s="11">
        <v>1.6544360212547979</v>
      </c>
      <c r="AI298" s="11" t="s">
        <v>165</v>
      </c>
      <c r="AJ298" s="11">
        <v>25</v>
      </c>
      <c r="AK298" s="11">
        <v>0.67011443548940441</v>
      </c>
      <c r="AL298" s="11">
        <v>1.259809070455874</v>
      </c>
    </row>
    <row r="299" spans="12:38" x14ac:dyDescent="0.3">
      <c r="L299" s="11" t="s">
        <v>165</v>
      </c>
      <c r="M299" s="11">
        <v>0</v>
      </c>
      <c r="N299" s="11">
        <v>2.96196528188529</v>
      </c>
      <c r="P299" s="11">
        <v>4.2958221476503278</v>
      </c>
      <c r="Q299" s="11" t="s">
        <v>165</v>
      </c>
      <c r="R299" s="11">
        <v>5</v>
      </c>
      <c r="T299" s="11">
        <v>0.86449016260057698</v>
      </c>
      <c r="V299" s="11">
        <v>3.5498060096558048</v>
      </c>
      <c r="W299" s="11" t="s">
        <v>165</v>
      </c>
      <c r="X299" s="11">
        <v>10</v>
      </c>
      <c r="Y299" s="11">
        <v>0.77202520407100939</v>
      </c>
      <c r="Z299" s="11">
        <v>2.7030829550793571</v>
      </c>
      <c r="AA299" s="11" t="s">
        <v>165</v>
      </c>
      <c r="AB299" s="11">
        <v>15</v>
      </c>
      <c r="AC299" s="11">
        <v>0.73936487957935704</v>
      </c>
      <c r="AD299" s="11">
        <v>2.0583258471493262</v>
      </c>
      <c r="AE299" s="11" t="s">
        <v>165</v>
      </c>
      <c r="AF299" s="11">
        <v>20</v>
      </c>
      <c r="AG299" s="11">
        <v>0.72266665561684673</v>
      </c>
      <c r="AH299" s="11">
        <v>1.5673604411887569</v>
      </c>
      <c r="AI299" s="11" t="s">
        <v>165</v>
      </c>
      <c r="AJ299" s="11">
        <v>25</v>
      </c>
      <c r="AK299" s="11">
        <v>0.71252674153303763</v>
      </c>
      <c r="AL299" s="11">
        <v>1.1935033299055651</v>
      </c>
    </row>
    <row r="300" spans="12:38" x14ac:dyDescent="0.3">
      <c r="L300" s="11" t="s">
        <v>165</v>
      </c>
      <c r="M300" s="11">
        <v>0</v>
      </c>
      <c r="N300" s="11">
        <v>3.1382727391403669</v>
      </c>
      <c r="P300" s="11">
        <v>4.0571653616697532</v>
      </c>
      <c r="Q300" s="11" t="s">
        <v>165</v>
      </c>
      <c r="R300" s="11">
        <v>5</v>
      </c>
      <c r="T300" s="11">
        <v>0.9159479103744208</v>
      </c>
      <c r="V300" s="11">
        <v>3.3525945646749271</v>
      </c>
      <c r="W300" s="11" t="s">
        <v>165</v>
      </c>
      <c r="X300" s="11">
        <v>10</v>
      </c>
      <c r="Y300" s="11">
        <v>0.81797908526571228</v>
      </c>
      <c r="Z300" s="11">
        <v>2.5529116797971709</v>
      </c>
      <c r="AA300" s="11" t="s">
        <v>165</v>
      </c>
      <c r="AB300" s="11">
        <v>15</v>
      </c>
      <c r="AC300" s="11">
        <v>0.783374693840033</v>
      </c>
      <c r="AD300" s="11">
        <v>1.9439744111965851</v>
      </c>
      <c r="AE300" s="11" t="s">
        <v>165</v>
      </c>
      <c r="AF300" s="11">
        <v>20</v>
      </c>
      <c r="AG300" s="11">
        <v>0.76568252797499248</v>
      </c>
      <c r="AH300" s="11">
        <v>1.480284861122714</v>
      </c>
      <c r="AI300" s="11" t="s">
        <v>165</v>
      </c>
      <c r="AJ300" s="11">
        <v>25</v>
      </c>
      <c r="AK300" s="11">
        <v>0.75493904757667085</v>
      </c>
      <c r="AL300" s="11">
        <v>1.1271975893552559</v>
      </c>
    </row>
    <row r="301" spans="12:38" x14ac:dyDescent="0.3">
      <c r="L301" s="11" t="s">
        <v>165</v>
      </c>
      <c r="M301" s="11">
        <v>0</v>
      </c>
      <c r="N301" s="11">
        <v>3.3145801963954442</v>
      </c>
      <c r="P301" s="11">
        <v>3.818508575689179</v>
      </c>
      <c r="Q301" s="11" t="s">
        <v>165</v>
      </c>
      <c r="R301" s="11">
        <v>5</v>
      </c>
      <c r="T301" s="11">
        <v>0.96740565814826485</v>
      </c>
      <c r="V301" s="11">
        <v>3.1553831196940481</v>
      </c>
      <c r="W301" s="11" t="s">
        <v>165</v>
      </c>
      <c r="X301" s="11">
        <v>10</v>
      </c>
      <c r="Y301" s="11">
        <v>0.86393296646041517</v>
      </c>
      <c r="Z301" s="11">
        <v>2.4027404045149852</v>
      </c>
      <c r="AA301" s="11" t="s">
        <v>165</v>
      </c>
      <c r="AB301" s="11">
        <v>15</v>
      </c>
      <c r="AC301" s="11">
        <v>0.82738450810070896</v>
      </c>
      <c r="AD301" s="11">
        <v>1.8296229752438451</v>
      </c>
      <c r="AE301" s="11" t="s">
        <v>165</v>
      </c>
      <c r="AF301" s="11">
        <v>20</v>
      </c>
      <c r="AG301" s="11">
        <v>0.80869840033313811</v>
      </c>
      <c r="AH301" s="11">
        <v>1.3932092810566721</v>
      </c>
      <c r="AI301" s="11" t="s">
        <v>165</v>
      </c>
      <c r="AJ301" s="11">
        <v>25</v>
      </c>
      <c r="AK301" s="11">
        <v>0.79735135362030407</v>
      </c>
      <c r="AL301" s="11">
        <v>1.060891848804947</v>
      </c>
    </row>
    <row r="302" spans="12:38" x14ac:dyDescent="0.3">
      <c r="L302" s="11" t="s">
        <v>165</v>
      </c>
      <c r="M302" s="11">
        <v>0</v>
      </c>
      <c r="N302" s="11">
        <v>3.4908876536505198</v>
      </c>
      <c r="P302" s="11">
        <v>3.5798517897086071</v>
      </c>
      <c r="Q302" s="11" t="s">
        <v>165</v>
      </c>
      <c r="R302" s="11">
        <v>5</v>
      </c>
      <c r="T302" s="11">
        <v>1.0188634059221089</v>
      </c>
      <c r="V302" s="11">
        <v>2.9581716747131712</v>
      </c>
      <c r="W302" s="11" t="s">
        <v>165</v>
      </c>
      <c r="X302" s="11">
        <v>10</v>
      </c>
      <c r="Y302" s="11">
        <v>0.90988684765511807</v>
      </c>
      <c r="Z302" s="11">
        <v>2.252569129232799</v>
      </c>
      <c r="AA302" s="11" t="s">
        <v>165</v>
      </c>
      <c r="AB302" s="11">
        <v>15</v>
      </c>
      <c r="AC302" s="11">
        <v>0.87139432236138514</v>
      </c>
      <c r="AD302" s="11">
        <v>1.715271539291104</v>
      </c>
      <c r="AE302" s="11" t="s">
        <v>165</v>
      </c>
      <c r="AF302" s="11">
        <v>20</v>
      </c>
      <c r="AG302" s="11">
        <v>0.85171427269128375</v>
      </c>
      <c r="AH302" s="11">
        <v>1.30613370099063</v>
      </c>
      <c r="AI302" s="11" t="s">
        <v>165</v>
      </c>
      <c r="AJ302" s="11">
        <v>25</v>
      </c>
      <c r="AK302" s="11">
        <v>0.83976365966393729</v>
      </c>
      <c r="AL302" s="11">
        <v>0.99458610825463745</v>
      </c>
    </row>
    <row r="303" spans="12:38" x14ac:dyDescent="0.3">
      <c r="L303" s="11" t="s">
        <v>165</v>
      </c>
      <c r="M303" s="11">
        <v>0</v>
      </c>
      <c r="N303" s="11">
        <v>3.6671951109055971</v>
      </c>
      <c r="P303" s="11">
        <v>3.341195003728032</v>
      </c>
      <c r="Q303" s="11" t="s">
        <v>165</v>
      </c>
      <c r="R303" s="11">
        <v>5</v>
      </c>
      <c r="T303" s="11">
        <v>1.070321153695952</v>
      </c>
      <c r="V303" s="11">
        <v>2.760960229732293</v>
      </c>
      <c r="W303" s="11" t="s">
        <v>165</v>
      </c>
      <c r="X303" s="11">
        <v>10</v>
      </c>
      <c r="Y303" s="11">
        <v>0.95584072884982119</v>
      </c>
      <c r="Z303" s="11">
        <v>2.102397853950611</v>
      </c>
      <c r="AA303" s="11" t="s">
        <v>165</v>
      </c>
      <c r="AB303" s="11">
        <v>15</v>
      </c>
      <c r="AC303" s="11">
        <v>0.9154041366220611</v>
      </c>
      <c r="AD303" s="11">
        <v>1.600920103338364</v>
      </c>
      <c r="AE303" s="11" t="s">
        <v>165</v>
      </c>
      <c r="AF303" s="11">
        <v>20</v>
      </c>
      <c r="AG303" s="11">
        <v>0.89473014504942938</v>
      </c>
      <c r="AH303" s="11">
        <v>1.2190581209245881</v>
      </c>
      <c r="AI303" s="11" t="s">
        <v>165</v>
      </c>
      <c r="AJ303" s="11">
        <v>25</v>
      </c>
      <c r="AK303" s="11">
        <v>0.88217596570757051</v>
      </c>
      <c r="AL303" s="11">
        <v>0.92828036770432809</v>
      </c>
    </row>
    <row r="304" spans="12:38" x14ac:dyDescent="0.3">
      <c r="L304" s="11" t="s">
        <v>165</v>
      </c>
      <c r="M304" s="11">
        <v>0</v>
      </c>
      <c r="N304" s="11">
        <v>3.843502568160674</v>
      </c>
      <c r="P304" s="11">
        <v>3.1025382177474592</v>
      </c>
      <c r="Q304" s="11" t="s">
        <v>165</v>
      </c>
      <c r="R304" s="11">
        <v>5</v>
      </c>
      <c r="T304" s="11">
        <v>1.1217789014697961</v>
      </c>
      <c r="V304" s="11">
        <v>2.5637487847514149</v>
      </c>
      <c r="W304" s="11" t="s">
        <v>165</v>
      </c>
      <c r="X304" s="11">
        <v>10</v>
      </c>
      <c r="Y304" s="11">
        <v>1.0017946100445241</v>
      </c>
      <c r="Z304" s="11">
        <v>1.952226578668425</v>
      </c>
      <c r="AA304" s="11" t="s">
        <v>165</v>
      </c>
      <c r="AB304" s="11">
        <v>15</v>
      </c>
      <c r="AC304" s="11">
        <v>0.95941395088273707</v>
      </c>
      <c r="AD304" s="11">
        <v>1.486568667385624</v>
      </c>
      <c r="AE304" s="11" t="s">
        <v>165</v>
      </c>
      <c r="AF304" s="11">
        <v>20</v>
      </c>
      <c r="AG304" s="11">
        <v>0.93774601740757502</v>
      </c>
      <c r="AH304" s="11">
        <v>1.131982540858546</v>
      </c>
      <c r="AI304" s="11" t="s">
        <v>165</v>
      </c>
      <c r="AJ304" s="11">
        <v>25</v>
      </c>
      <c r="AK304" s="11">
        <v>0.92458827175120373</v>
      </c>
      <c r="AL304" s="11">
        <v>0.86197462715401896</v>
      </c>
    </row>
    <row r="305" spans="12:38" x14ac:dyDescent="0.3">
      <c r="L305" s="11" t="s">
        <v>165</v>
      </c>
      <c r="M305" s="11">
        <v>0</v>
      </c>
      <c r="N305" s="11">
        <v>4.0198100254157509</v>
      </c>
      <c r="P305" s="11">
        <v>2.863881431766885</v>
      </c>
      <c r="Q305" s="11" t="s">
        <v>165</v>
      </c>
      <c r="R305" s="11">
        <v>5</v>
      </c>
      <c r="T305" s="11">
        <v>1.1732366492436399</v>
      </c>
      <c r="V305" s="11">
        <v>2.3665373397705372</v>
      </c>
      <c r="W305" s="11" t="s">
        <v>165</v>
      </c>
      <c r="X305" s="11">
        <v>10</v>
      </c>
      <c r="Y305" s="11">
        <v>1.047748491239227</v>
      </c>
      <c r="Z305" s="11">
        <v>1.8020553033862381</v>
      </c>
      <c r="AA305" s="11" t="s">
        <v>165</v>
      </c>
      <c r="AB305" s="11">
        <v>15</v>
      </c>
      <c r="AC305" s="11">
        <v>1.003423765143413</v>
      </c>
      <c r="AD305" s="11">
        <v>1.372217231432884</v>
      </c>
      <c r="AE305" s="11" t="s">
        <v>165</v>
      </c>
      <c r="AF305" s="11">
        <v>20</v>
      </c>
      <c r="AG305" s="11">
        <v>0.98076188976572065</v>
      </c>
      <c r="AH305" s="11">
        <v>1.0449069607925039</v>
      </c>
      <c r="AI305" s="11" t="s">
        <v>165</v>
      </c>
      <c r="AJ305" s="11">
        <v>25</v>
      </c>
      <c r="AK305" s="11">
        <v>0.96700057779483695</v>
      </c>
      <c r="AL305" s="11">
        <v>0.79566888660370982</v>
      </c>
    </row>
    <row r="306" spans="12:38" x14ac:dyDescent="0.3">
      <c r="L306" s="11" t="s">
        <v>165</v>
      </c>
      <c r="M306" s="11">
        <v>0</v>
      </c>
      <c r="N306" s="11">
        <v>4.1961174826708278</v>
      </c>
      <c r="P306" s="11">
        <v>2.62522464578631</v>
      </c>
      <c r="Q306" s="11" t="s">
        <v>165</v>
      </c>
      <c r="R306" s="11">
        <v>5</v>
      </c>
      <c r="T306" s="11">
        <v>1.2246943970174839</v>
      </c>
      <c r="V306" s="11">
        <v>2.169325894789659</v>
      </c>
      <c r="W306" s="11" t="s">
        <v>165</v>
      </c>
      <c r="X306" s="11">
        <v>10</v>
      </c>
      <c r="Y306" s="11">
        <v>1.0937023724339301</v>
      </c>
      <c r="Z306" s="11">
        <v>1.6518840281040521</v>
      </c>
      <c r="AA306" s="11" t="s">
        <v>165</v>
      </c>
      <c r="AB306" s="11">
        <v>15</v>
      </c>
      <c r="AC306" s="11">
        <v>1.047433579404089</v>
      </c>
      <c r="AD306" s="11">
        <v>1.2578657954801431</v>
      </c>
      <c r="AE306" s="11" t="s">
        <v>165</v>
      </c>
      <c r="AF306" s="11">
        <v>20</v>
      </c>
      <c r="AG306" s="11">
        <v>1.023777762123866</v>
      </c>
      <c r="AH306" s="11">
        <v>0.95783138072646246</v>
      </c>
      <c r="AI306" s="11" t="s">
        <v>165</v>
      </c>
      <c r="AJ306" s="11">
        <v>25</v>
      </c>
      <c r="AK306" s="11">
        <v>1.0094128838384699</v>
      </c>
      <c r="AL306" s="11">
        <v>0.72936314605340069</v>
      </c>
    </row>
    <row r="307" spans="12:38" x14ac:dyDescent="0.3">
      <c r="L307" s="11" t="s">
        <v>165</v>
      </c>
      <c r="M307" s="11">
        <v>0</v>
      </c>
      <c r="N307" s="11">
        <v>4.3724249399259048</v>
      </c>
      <c r="P307" s="11">
        <v>2.3865678598057372</v>
      </c>
      <c r="Q307" s="11" t="s">
        <v>165</v>
      </c>
      <c r="R307" s="11">
        <v>5</v>
      </c>
      <c r="T307" s="11">
        <v>1.276152144791328</v>
      </c>
      <c r="V307" s="11">
        <v>1.972114449808781</v>
      </c>
      <c r="W307" s="11" t="s">
        <v>165</v>
      </c>
      <c r="X307" s="11">
        <v>10</v>
      </c>
      <c r="Y307" s="11">
        <v>1.139656253628633</v>
      </c>
      <c r="Z307" s="11">
        <v>1.501712752821865</v>
      </c>
      <c r="AA307" s="11" t="s">
        <v>165</v>
      </c>
      <c r="AB307" s="11">
        <v>15</v>
      </c>
      <c r="AC307" s="11">
        <v>1.0914433936647649</v>
      </c>
      <c r="AD307" s="11">
        <v>1.1435143595274031</v>
      </c>
      <c r="AE307" s="11" t="s">
        <v>165</v>
      </c>
      <c r="AF307" s="11">
        <v>20</v>
      </c>
      <c r="AG307" s="11">
        <v>1.0667936344820119</v>
      </c>
      <c r="AH307" s="11">
        <v>0.87075580066042013</v>
      </c>
      <c r="AI307" s="11" t="s">
        <v>165</v>
      </c>
      <c r="AJ307" s="11">
        <v>25</v>
      </c>
      <c r="AK307" s="11">
        <v>1.0518251898821029</v>
      </c>
      <c r="AL307" s="11">
        <v>0.66305740550309178</v>
      </c>
    </row>
    <row r="308" spans="12:38" x14ac:dyDescent="0.3">
      <c r="L308" s="11" t="s">
        <v>165</v>
      </c>
      <c r="M308" s="11">
        <v>0</v>
      </c>
      <c r="N308" s="11">
        <v>4.5487323971809808</v>
      </c>
      <c r="P308" s="11">
        <v>2.1479110738251639</v>
      </c>
      <c r="Q308" s="11" t="s">
        <v>165</v>
      </c>
      <c r="R308" s="11">
        <v>5</v>
      </c>
      <c r="T308" s="11">
        <v>1.327609892565172</v>
      </c>
      <c r="V308" s="11">
        <v>1.7749030048279031</v>
      </c>
      <c r="W308" s="11" t="s">
        <v>165</v>
      </c>
      <c r="X308" s="11">
        <v>10</v>
      </c>
      <c r="Y308" s="11">
        <v>1.1856101348233361</v>
      </c>
      <c r="Z308" s="11">
        <v>1.351541477539679</v>
      </c>
      <c r="AA308" s="11" t="s">
        <v>165</v>
      </c>
      <c r="AB308" s="11">
        <v>15</v>
      </c>
      <c r="AC308" s="11">
        <v>1.1354532079254409</v>
      </c>
      <c r="AD308" s="11">
        <v>1.0291629235746631</v>
      </c>
      <c r="AE308" s="11" t="s">
        <v>165</v>
      </c>
      <c r="AF308" s="11">
        <v>20</v>
      </c>
      <c r="AG308" s="11">
        <v>1.109809506840157</v>
      </c>
      <c r="AH308" s="11">
        <v>0.78368022059437825</v>
      </c>
      <c r="AI308" s="11" t="s">
        <v>165</v>
      </c>
      <c r="AJ308" s="11">
        <v>25</v>
      </c>
      <c r="AK308" s="11">
        <v>1.0942374959257359</v>
      </c>
      <c r="AL308" s="11">
        <v>0.59675166495278242</v>
      </c>
    </row>
    <row r="309" spans="12:38" x14ac:dyDescent="0.3">
      <c r="L309" s="11" t="s">
        <v>165</v>
      </c>
      <c r="M309" s="11">
        <v>0</v>
      </c>
      <c r="N309" s="11">
        <v>4.7250398544360586</v>
      </c>
      <c r="P309" s="11">
        <v>1.9092542878445891</v>
      </c>
      <c r="Q309" s="11" t="s">
        <v>165</v>
      </c>
      <c r="R309" s="11">
        <v>5</v>
      </c>
      <c r="T309" s="11">
        <v>1.3790676403390161</v>
      </c>
      <c r="V309" s="11">
        <v>1.577691559847024</v>
      </c>
      <c r="W309" s="11" t="s">
        <v>165</v>
      </c>
      <c r="X309" s="11">
        <v>10</v>
      </c>
      <c r="Y309" s="11">
        <v>1.231564016018039</v>
      </c>
      <c r="Z309" s="11">
        <v>1.2013702022574919</v>
      </c>
      <c r="AA309" s="11" t="s">
        <v>165</v>
      </c>
      <c r="AB309" s="11">
        <v>15</v>
      </c>
      <c r="AC309" s="11">
        <v>1.1794630221861171</v>
      </c>
      <c r="AD309" s="11">
        <v>0.91481148762192266</v>
      </c>
      <c r="AE309" s="11" t="s">
        <v>165</v>
      </c>
      <c r="AF309" s="11">
        <v>20</v>
      </c>
      <c r="AG309" s="11">
        <v>1.152825379198303</v>
      </c>
      <c r="AH309" s="11">
        <v>0.69660464052833615</v>
      </c>
      <c r="AI309" s="11" t="s">
        <v>165</v>
      </c>
      <c r="AJ309" s="11">
        <v>25</v>
      </c>
      <c r="AK309" s="11">
        <v>1.13664980196937</v>
      </c>
      <c r="AL309" s="11">
        <v>0.53044592440247329</v>
      </c>
    </row>
    <row r="310" spans="12:38" x14ac:dyDescent="0.3">
      <c r="L310" s="11" t="s">
        <v>165</v>
      </c>
      <c r="M310" s="11">
        <v>0</v>
      </c>
      <c r="N310" s="11">
        <v>4.9013473116911346</v>
      </c>
      <c r="P310" s="11">
        <v>1.6705975018640169</v>
      </c>
      <c r="Q310" s="11" t="s">
        <v>165</v>
      </c>
      <c r="R310" s="11">
        <v>5</v>
      </c>
      <c r="T310" s="11">
        <v>1.4305253881128599</v>
      </c>
      <c r="V310" s="11">
        <v>1.3804801148661461</v>
      </c>
      <c r="W310" s="11" t="s">
        <v>165</v>
      </c>
      <c r="X310" s="11">
        <v>10</v>
      </c>
      <c r="Y310" s="11">
        <v>1.2775178972127419</v>
      </c>
      <c r="Z310" s="11">
        <v>1.051198926975305</v>
      </c>
      <c r="AA310" s="11" t="s">
        <v>165</v>
      </c>
      <c r="AB310" s="11">
        <v>15</v>
      </c>
      <c r="AC310" s="11">
        <v>1.2234728364467931</v>
      </c>
      <c r="AD310" s="11">
        <v>0.80046005166918199</v>
      </c>
      <c r="AE310" s="11" t="s">
        <v>165</v>
      </c>
      <c r="AF310" s="11">
        <v>20</v>
      </c>
      <c r="AG310" s="11">
        <v>1.1958412515564489</v>
      </c>
      <c r="AH310" s="11">
        <v>0.60952906046229427</v>
      </c>
      <c r="AI310" s="11" t="s">
        <v>165</v>
      </c>
      <c r="AJ310" s="11">
        <v>25</v>
      </c>
      <c r="AK310" s="11">
        <v>1.179062108013003</v>
      </c>
      <c r="AL310" s="11">
        <v>0.46414018385216421</v>
      </c>
    </row>
    <row r="311" spans="12:38" x14ac:dyDescent="0.3">
      <c r="L311" s="11" t="s">
        <v>165</v>
      </c>
      <c r="M311" s="11">
        <v>0</v>
      </c>
      <c r="N311" s="11">
        <v>5.0776547689462106</v>
      </c>
      <c r="P311" s="11">
        <v>1.4319407158834421</v>
      </c>
      <c r="Q311" s="11" t="s">
        <v>165</v>
      </c>
      <c r="R311" s="11">
        <v>5</v>
      </c>
      <c r="T311" s="11">
        <v>1.4819831358867031</v>
      </c>
      <c r="V311" s="11">
        <v>1.1832686698852679</v>
      </c>
      <c r="W311" s="11" t="s">
        <v>165</v>
      </c>
      <c r="X311" s="11">
        <v>10</v>
      </c>
      <c r="Y311" s="11">
        <v>1.323471778407445</v>
      </c>
      <c r="Z311" s="11">
        <v>0.90102765169311905</v>
      </c>
      <c r="AA311" s="11" t="s">
        <v>165</v>
      </c>
      <c r="AB311" s="11">
        <v>15</v>
      </c>
      <c r="AC311" s="11">
        <v>1.267482650707469</v>
      </c>
      <c r="AD311" s="11">
        <v>0.68610861571644177</v>
      </c>
      <c r="AE311" s="11" t="s">
        <v>165</v>
      </c>
      <c r="AF311" s="11">
        <v>20</v>
      </c>
      <c r="AG311" s="11">
        <v>1.238857123914594</v>
      </c>
      <c r="AH311" s="11">
        <v>0.52245348039625217</v>
      </c>
      <c r="AI311" s="11" t="s">
        <v>165</v>
      </c>
      <c r="AJ311" s="11">
        <v>25</v>
      </c>
      <c r="AK311" s="11">
        <v>1.221474414056636</v>
      </c>
      <c r="AL311" s="11">
        <v>0.39783444330185502</v>
      </c>
    </row>
    <row r="312" spans="12:38" x14ac:dyDescent="0.3">
      <c r="L312" s="11" t="s">
        <v>165</v>
      </c>
      <c r="M312" s="11">
        <v>0</v>
      </c>
      <c r="N312" s="11">
        <v>5.2539622262012884</v>
      </c>
      <c r="P312" s="11">
        <v>1.1932839299028679</v>
      </c>
      <c r="Q312" s="11" t="s">
        <v>165</v>
      </c>
      <c r="R312" s="11">
        <v>5</v>
      </c>
      <c r="T312" s="11">
        <v>1.5334408836605471</v>
      </c>
      <c r="V312" s="11">
        <v>0.98605722490438996</v>
      </c>
      <c r="W312" s="11" t="s">
        <v>165</v>
      </c>
      <c r="X312" s="11">
        <v>10</v>
      </c>
      <c r="Y312" s="11">
        <v>1.369425659602147</v>
      </c>
      <c r="Z312" s="11">
        <v>0.75085637641093284</v>
      </c>
      <c r="AA312" s="11" t="s">
        <v>165</v>
      </c>
      <c r="AB312" s="11">
        <v>15</v>
      </c>
      <c r="AC312" s="11">
        <v>1.311492464968145</v>
      </c>
      <c r="AD312" s="11">
        <v>0.57175717976370155</v>
      </c>
      <c r="AE312" s="11" t="s">
        <v>165</v>
      </c>
      <c r="AF312" s="11">
        <v>20</v>
      </c>
      <c r="AG312" s="11">
        <v>1.28187299627274</v>
      </c>
      <c r="AH312" s="11">
        <v>0.43537790033020979</v>
      </c>
      <c r="AI312" s="11" t="s">
        <v>165</v>
      </c>
      <c r="AJ312" s="11">
        <v>25</v>
      </c>
      <c r="AK312" s="11">
        <v>1.263886720100269</v>
      </c>
      <c r="AL312" s="11">
        <v>0.33152870275154572</v>
      </c>
    </row>
    <row r="313" spans="12:38" x14ac:dyDescent="0.3">
      <c r="L313" s="11" t="s">
        <v>165</v>
      </c>
      <c r="M313" s="11">
        <v>0</v>
      </c>
      <c r="N313" s="11">
        <v>5.4302696834563653</v>
      </c>
      <c r="P313" s="11">
        <v>0.95462714392229486</v>
      </c>
      <c r="Q313" s="11" t="s">
        <v>165</v>
      </c>
      <c r="R313" s="11">
        <v>5</v>
      </c>
      <c r="T313" s="11">
        <v>1.5848986314343909</v>
      </c>
      <c r="V313" s="11">
        <v>0.78884577992351268</v>
      </c>
      <c r="W313" s="11" t="s">
        <v>165</v>
      </c>
      <c r="X313" s="11">
        <v>10</v>
      </c>
      <c r="Y313" s="11">
        <v>1.415379540796851</v>
      </c>
      <c r="Z313" s="11">
        <v>0.60068510112874529</v>
      </c>
      <c r="AA313" s="11" t="s">
        <v>165</v>
      </c>
      <c r="AB313" s="11">
        <v>15</v>
      </c>
      <c r="AC313" s="11">
        <v>1.3555022792288209</v>
      </c>
      <c r="AD313" s="11">
        <v>0.45740574381096127</v>
      </c>
      <c r="AE313" s="11" t="s">
        <v>165</v>
      </c>
      <c r="AF313" s="11">
        <v>20</v>
      </c>
      <c r="AG313" s="11">
        <v>1.324888868630886</v>
      </c>
      <c r="AH313" s="11">
        <v>0.34830232026416802</v>
      </c>
      <c r="AI313" s="11" t="s">
        <v>165</v>
      </c>
      <c r="AJ313" s="11">
        <v>25</v>
      </c>
      <c r="AK313" s="11">
        <v>1.306299026143902</v>
      </c>
      <c r="AL313" s="11">
        <v>0.26522296220123648</v>
      </c>
    </row>
    <row r="314" spans="12:38" x14ac:dyDescent="0.3">
      <c r="L314" s="11" t="s">
        <v>165</v>
      </c>
      <c r="M314" s="11">
        <v>0</v>
      </c>
      <c r="N314" s="11">
        <v>5.6065771407114422</v>
      </c>
      <c r="P314" s="11">
        <v>0.71597035794172026</v>
      </c>
      <c r="Q314" s="11" t="s">
        <v>165</v>
      </c>
      <c r="R314" s="11">
        <v>5</v>
      </c>
      <c r="T314" s="11">
        <v>1.636356379208235</v>
      </c>
      <c r="V314" s="11">
        <v>0.59163433494263362</v>
      </c>
      <c r="W314" s="11" t="s">
        <v>165</v>
      </c>
      <c r="X314" s="11">
        <v>10</v>
      </c>
      <c r="Y314" s="11">
        <v>1.461333421991553</v>
      </c>
      <c r="Z314" s="11">
        <v>0.45051382584655908</v>
      </c>
      <c r="AA314" s="11" t="s">
        <v>165</v>
      </c>
      <c r="AB314" s="11">
        <v>15</v>
      </c>
      <c r="AC314" s="11">
        <v>1.3995120934894969</v>
      </c>
      <c r="AD314" s="11">
        <v>0.34305430785822111</v>
      </c>
      <c r="AE314" s="11" t="s">
        <v>165</v>
      </c>
      <c r="AF314" s="11">
        <v>20</v>
      </c>
      <c r="AG314" s="11">
        <v>1.367904740989031</v>
      </c>
      <c r="AH314" s="11">
        <v>0.26122674019812558</v>
      </c>
      <c r="AI314" s="11" t="s">
        <v>165</v>
      </c>
      <c r="AJ314" s="11">
        <v>25</v>
      </c>
      <c r="AK314" s="11">
        <v>1.3487113321875359</v>
      </c>
      <c r="AL314" s="11">
        <v>0.19891722165092721</v>
      </c>
    </row>
    <row r="315" spans="12:38" x14ac:dyDescent="0.3">
      <c r="L315" s="11" t="s">
        <v>165</v>
      </c>
      <c r="M315" s="11">
        <v>0</v>
      </c>
      <c r="N315" s="11">
        <v>5.7828845979665191</v>
      </c>
      <c r="P315" s="11">
        <v>0.47731357196114649</v>
      </c>
      <c r="Q315" s="11" t="s">
        <v>165</v>
      </c>
      <c r="R315" s="11">
        <v>5</v>
      </c>
      <c r="T315" s="11">
        <v>1.687814126982079</v>
      </c>
      <c r="V315" s="11">
        <v>0.39442288996175551</v>
      </c>
      <c r="W315" s="11" t="s">
        <v>165</v>
      </c>
      <c r="X315" s="11">
        <v>10</v>
      </c>
      <c r="Y315" s="11">
        <v>1.5072873031862559</v>
      </c>
      <c r="Z315" s="11">
        <v>0.30034255056437242</v>
      </c>
      <c r="AA315" s="11" t="s">
        <v>165</v>
      </c>
      <c r="AB315" s="11">
        <v>15</v>
      </c>
      <c r="AC315" s="11">
        <v>1.4435219077501731</v>
      </c>
      <c r="AD315" s="11">
        <v>0.22870287190548039</v>
      </c>
      <c r="AE315" s="11" t="s">
        <v>165</v>
      </c>
      <c r="AF315" s="11">
        <v>20</v>
      </c>
      <c r="AG315" s="11">
        <v>1.410920613347177</v>
      </c>
      <c r="AH315" s="11">
        <v>0.1741511601320842</v>
      </c>
      <c r="AI315" s="11" t="s">
        <v>165</v>
      </c>
      <c r="AJ315" s="11">
        <v>25</v>
      </c>
      <c r="AK315" s="11">
        <v>1.3911236382311689</v>
      </c>
      <c r="AL315" s="11">
        <v>0.13261148110061849</v>
      </c>
    </row>
    <row r="316" spans="12:38" x14ac:dyDescent="0.3">
      <c r="L316" s="11" t="s">
        <v>165</v>
      </c>
      <c r="M316" s="11">
        <v>0</v>
      </c>
      <c r="N316" s="11">
        <v>5.9591920552215951</v>
      </c>
      <c r="P316" s="11">
        <v>0.2386567859805746</v>
      </c>
      <c r="Q316" s="11" t="s">
        <v>165</v>
      </c>
      <c r="R316" s="11">
        <v>5</v>
      </c>
      <c r="T316" s="11">
        <v>1.739271874755923</v>
      </c>
      <c r="V316" s="11">
        <v>0.1972114449808782</v>
      </c>
      <c r="W316" s="11" t="s">
        <v>165</v>
      </c>
      <c r="X316" s="11">
        <v>10</v>
      </c>
      <c r="Y316" s="11">
        <v>1.553241184380959</v>
      </c>
      <c r="Z316" s="11">
        <v>0.15017127528218671</v>
      </c>
      <c r="AA316" s="11" t="s">
        <v>165</v>
      </c>
      <c r="AB316" s="11">
        <v>15</v>
      </c>
      <c r="AC316" s="11">
        <v>1.487531722010849</v>
      </c>
      <c r="AD316" s="11">
        <v>0.11435143595274019</v>
      </c>
      <c r="AE316" s="11" t="s">
        <v>165</v>
      </c>
      <c r="AF316" s="11">
        <v>20</v>
      </c>
      <c r="AG316" s="11">
        <v>1.453936485705323</v>
      </c>
      <c r="AH316" s="11">
        <v>8.707558006604188E-2</v>
      </c>
      <c r="AI316" s="11" t="s">
        <v>165</v>
      </c>
      <c r="AJ316" s="11">
        <v>25</v>
      </c>
      <c r="AK316" s="11">
        <v>1.4335359442748019</v>
      </c>
      <c r="AL316" s="11">
        <v>6.6305740550309356E-2</v>
      </c>
    </row>
    <row r="317" spans="12:38" x14ac:dyDescent="0.3">
      <c r="L317" s="11" t="s">
        <v>165</v>
      </c>
      <c r="M317" s="11">
        <v>0</v>
      </c>
      <c r="N317" s="11">
        <v>6.135499512476672</v>
      </c>
      <c r="P317" s="11">
        <v>0</v>
      </c>
      <c r="Q317" s="11" t="s">
        <v>165</v>
      </c>
      <c r="R317" s="11">
        <v>5</v>
      </c>
      <c r="T317" s="11">
        <v>1.7907296225297671</v>
      </c>
      <c r="V317" s="11">
        <v>0</v>
      </c>
      <c r="W317" s="11" t="s">
        <v>165</v>
      </c>
      <c r="X317" s="11">
        <v>10</v>
      </c>
      <c r="Y317" s="11">
        <v>1.5991950655756619</v>
      </c>
      <c r="Z317" s="11">
        <v>0</v>
      </c>
      <c r="AA317" s="11" t="s">
        <v>165</v>
      </c>
      <c r="AB317" s="11">
        <v>15</v>
      </c>
      <c r="AC317" s="11">
        <v>1.531541536271525</v>
      </c>
      <c r="AD317" s="11">
        <v>0</v>
      </c>
      <c r="AE317" s="11" t="s">
        <v>165</v>
      </c>
      <c r="AF317" s="11">
        <v>20</v>
      </c>
      <c r="AG317" s="11">
        <v>1.496952358063468</v>
      </c>
      <c r="AH317" s="11">
        <v>0</v>
      </c>
      <c r="AI317" s="11" t="s">
        <v>165</v>
      </c>
      <c r="AJ317" s="11">
        <v>25</v>
      </c>
      <c r="AK317" s="11">
        <v>1.4759482503184349</v>
      </c>
      <c r="AL317" s="11">
        <v>0</v>
      </c>
    </row>
    <row r="319" spans="12:38" x14ac:dyDescent="0.3">
      <c r="L319" s="161" t="s">
        <v>169</v>
      </c>
      <c r="M319" s="161">
        <v>0</v>
      </c>
      <c r="N319" s="161">
        <v>0</v>
      </c>
      <c r="O319" s="161"/>
      <c r="P319" s="161">
        <v>0</v>
      </c>
      <c r="Q319" s="161" t="s">
        <v>169</v>
      </c>
      <c r="R319" s="161">
        <v>5</v>
      </c>
      <c r="S319" s="161"/>
      <c r="T319" s="161">
        <v>0</v>
      </c>
      <c r="U319" s="161"/>
      <c r="V319" s="161">
        <v>0</v>
      </c>
      <c r="W319" s="161" t="s">
        <v>169</v>
      </c>
      <c r="X319" s="161">
        <v>10</v>
      </c>
      <c r="Y319" s="161">
        <v>0</v>
      </c>
      <c r="Z319" s="161">
        <v>0</v>
      </c>
      <c r="AA319" s="161" t="s">
        <v>169</v>
      </c>
      <c r="AB319" s="161">
        <v>15</v>
      </c>
      <c r="AC319" s="161">
        <v>0</v>
      </c>
      <c r="AD319" s="161">
        <v>0</v>
      </c>
      <c r="AE319" s="161" t="s">
        <v>169</v>
      </c>
      <c r="AF319" s="161">
        <v>20</v>
      </c>
      <c r="AG319" s="161">
        <v>0</v>
      </c>
      <c r="AH319" s="161">
        <v>0</v>
      </c>
      <c r="AI319" s="161" t="s">
        <v>169</v>
      </c>
      <c r="AJ319" s="161">
        <v>25</v>
      </c>
      <c r="AK319" s="161">
        <v>0</v>
      </c>
      <c r="AL319" s="161">
        <v>0</v>
      </c>
    </row>
    <row r="320" spans="12:38" x14ac:dyDescent="0.3">
      <c r="L320" s="11" t="s">
        <v>169</v>
      </c>
      <c r="M320" s="11">
        <v>0</v>
      </c>
      <c r="N320" s="11">
        <v>5.9650689704634314E-3</v>
      </c>
      <c r="P320" s="11">
        <v>0.2453491753606076</v>
      </c>
      <c r="Q320" s="11" t="s">
        <v>169</v>
      </c>
      <c r="R320" s="11">
        <v>5</v>
      </c>
      <c r="T320" s="11">
        <v>1.7409871330150511E-3</v>
      </c>
      <c r="V320" s="11">
        <v>0.2027416283133503</v>
      </c>
      <c r="W320" s="11" t="s">
        <v>169</v>
      </c>
      <c r="X320" s="11">
        <v>10</v>
      </c>
      <c r="Y320" s="11">
        <v>1.554772980420783E-3</v>
      </c>
      <c r="Z320" s="11">
        <v>0.15438236294833169</v>
      </c>
      <c r="AA320" s="11" t="s">
        <v>169</v>
      </c>
      <c r="AB320" s="11">
        <v>15</v>
      </c>
      <c r="AC320" s="11">
        <v>1.488998715819538E-3</v>
      </c>
      <c r="AD320" s="11">
        <v>0.11755806731843731</v>
      </c>
      <c r="AE320" s="11" t="s">
        <v>169</v>
      </c>
      <c r="AF320" s="11">
        <v>20</v>
      </c>
      <c r="AG320" s="11">
        <v>1.455370348117261E-3</v>
      </c>
      <c r="AH320" s="11">
        <v>8.9517344648180078E-2</v>
      </c>
      <c r="AI320" s="11" t="s">
        <v>169</v>
      </c>
      <c r="AJ320" s="11">
        <v>25</v>
      </c>
      <c r="AK320" s="11">
        <v>1.4349496878095899E-3</v>
      </c>
      <c r="AL320" s="11">
        <v>6.8165079399908388E-2</v>
      </c>
    </row>
    <row r="321" spans="12:38" x14ac:dyDescent="0.3">
      <c r="L321" s="11" t="s">
        <v>169</v>
      </c>
      <c r="M321" s="11">
        <v>0</v>
      </c>
      <c r="N321" s="11">
        <v>1.1930137940926859E-2</v>
      </c>
      <c r="P321" s="11">
        <v>0.49069835072121532</v>
      </c>
      <c r="Q321" s="11" t="s">
        <v>169</v>
      </c>
      <c r="R321" s="11">
        <v>5</v>
      </c>
      <c r="T321" s="11">
        <v>3.4819742660301021E-3</v>
      </c>
      <c r="V321" s="11">
        <v>0.40548325662670048</v>
      </c>
      <c r="W321" s="11" t="s">
        <v>169</v>
      </c>
      <c r="X321" s="11">
        <v>10</v>
      </c>
      <c r="Y321" s="11">
        <v>3.1095459608415652E-3</v>
      </c>
      <c r="Z321" s="11">
        <v>0.30876472589666348</v>
      </c>
      <c r="AA321" s="11" t="s">
        <v>169</v>
      </c>
      <c r="AB321" s="11">
        <v>15</v>
      </c>
      <c r="AC321" s="11">
        <v>2.9779974316390769E-3</v>
      </c>
      <c r="AD321" s="11">
        <v>0.23511613463687461</v>
      </c>
      <c r="AE321" s="11" t="s">
        <v>169</v>
      </c>
      <c r="AF321" s="11">
        <v>20</v>
      </c>
      <c r="AG321" s="11">
        <v>2.9107406962345221E-3</v>
      </c>
      <c r="AH321" s="11">
        <v>0.17903468929636021</v>
      </c>
      <c r="AI321" s="11" t="s">
        <v>169</v>
      </c>
      <c r="AJ321" s="11">
        <v>25</v>
      </c>
      <c r="AK321" s="11">
        <v>2.869899375619179E-3</v>
      </c>
      <c r="AL321" s="11">
        <v>0.1363301587998168</v>
      </c>
    </row>
    <row r="322" spans="12:38" x14ac:dyDescent="0.3">
      <c r="L322" s="11" t="s">
        <v>169</v>
      </c>
      <c r="M322" s="11">
        <v>0</v>
      </c>
      <c r="N322" s="11">
        <v>1.789520691139029E-2</v>
      </c>
      <c r="P322" s="11">
        <v>0.73604752608182289</v>
      </c>
      <c r="Q322" s="11" t="s">
        <v>169</v>
      </c>
      <c r="R322" s="11">
        <v>5</v>
      </c>
      <c r="T322" s="11">
        <v>5.2229613990451527E-3</v>
      </c>
      <c r="V322" s="11">
        <v>0.60822488494005078</v>
      </c>
      <c r="W322" s="11" t="s">
        <v>169</v>
      </c>
      <c r="X322" s="11">
        <v>10</v>
      </c>
      <c r="Y322" s="11">
        <v>4.6643189412623482E-3</v>
      </c>
      <c r="Z322" s="11">
        <v>0.46314708884499523</v>
      </c>
      <c r="AA322" s="11" t="s">
        <v>169</v>
      </c>
      <c r="AB322" s="11">
        <v>15</v>
      </c>
      <c r="AC322" s="11">
        <v>4.4669961474586148E-3</v>
      </c>
      <c r="AD322" s="11">
        <v>0.35267420195531191</v>
      </c>
      <c r="AE322" s="11" t="s">
        <v>169</v>
      </c>
      <c r="AF322" s="11">
        <v>20</v>
      </c>
      <c r="AG322" s="11">
        <v>4.3661110443517833E-3</v>
      </c>
      <c r="AH322" s="11">
        <v>0.26855203394454019</v>
      </c>
      <c r="AI322" s="11" t="s">
        <v>169</v>
      </c>
      <c r="AJ322" s="11">
        <v>25</v>
      </c>
      <c r="AK322" s="11">
        <v>4.3048490634287687E-3</v>
      </c>
      <c r="AL322" s="11">
        <v>0.20449523819972509</v>
      </c>
    </row>
    <row r="323" spans="12:38" x14ac:dyDescent="0.3">
      <c r="L323" s="11" t="s">
        <v>169</v>
      </c>
      <c r="M323" s="11">
        <v>0</v>
      </c>
      <c r="N323" s="11">
        <v>2.3860275881853729E-2</v>
      </c>
      <c r="P323" s="11">
        <v>0.98139670144243052</v>
      </c>
      <c r="Q323" s="11" t="s">
        <v>169</v>
      </c>
      <c r="R323" s="11">
        <v>5</v>
      </c>
      <c r="T323" s="11">
        <v>6.9639485320602042E-3</v>
      </c>
      <c r="V323" s="11">
        <v>0.81096651325340108</v>
      </c>
      <c r="W323" s="11" t="s">
        <v>169</v>
      </c>
      <c r="X323" s="11">
        <v>10</v>
      </c>
      <c r="Y323" s="11">
        <v>6.2190919216831304E-3</v>
      </c>
      <c r="Z323" s="11">
        <v>0.61752945179332697</v>
      </c>
      <c r="AA323" s="11" t="s">
        <v>169</v>
      </c>
      <c r="AB323" s="11">
        <v>15</v>
      </c>
      <c r="AC323" s="11">
        <v>5.955994863278153E-3</v>
      </c>
      <c r="AD323" s="11">
        <v>0.47023226927374923</v>
      </c>
      <c r="AE323" s="11" t="s">
        <v>169</v>
      </c>
      <c r="AF323" s="11">
        <v>20</v>
      </c>
      <c r="AG323" s="11">
        <v>5.8214813924690441E-3</v>
      </c>
      <c r="AH323" s="11">
        <v>0.35806937859272031</v>
      </c>
      <c r="AI323" s="11" t="s">
        <v>169</v>
      </c>
      <c r="AJ323" s="11">
        <v>25</v>
      </c>
      <c r="AK323" s="11">
        <v>5.7397987512383588E-3</v>
      </c>
      <c r="AL323" s="11">
        <v>0.27266031759963361</v>
      </c>
    </row>
    <row r="324" spans="12:38" x14ac:dyDescent="0.3">
      <c r="L324" s="11" t="s">
        <v>169</v>
      </c>
      <c r="M324" s="11">
        <v>0</v>
      </c>
      <c r="N324" s="11">
        <v>2.9825344852317161E-2</v>
      </c>
      <c r="P324" s="11">
        <v>1.2267458768030379</v>
      </c>
      <c r="Q324" s="11" t="s">
        <v>169</v>
      </c>
      <c r="R324" s="11">
        <v>5</v>
      </c>
      <c r="T324" s="11">
        <v>8.7049356650752557E-3</v>
      </c>
      <c r="V324" s="11">
        <v>1.013708141566751</v>
      </c>
      <c r="W324" s="11" t="s">
        <v>169</v>
      </c>
      <c r="X324" s="11">
        <v>10</v>
      </c>
      <c r="Y324" s="11">
        <v>7.7738649021039134E-3</v>
      </c>
      <c r="Z324" s="11">
        <v>0.7719118147416586</v>
      </c>
      <c r="AA324" s="11" t="s">
        <v>169</v>
      </c>
      <c r="AB324" s="11">
        <v>15</v>
      </c>
      <c r="AC324" s="11">
        <v>7.4449935790976913E-3</v>
      </c>
      <c r="AD324" s="11">
        <v>0.58779033659218649</v>
      </c>
      <c r="AE324" s="11" t="s">
        <v>169</v>
      </c>
      <c r="AF324" s="11">
        <v>20</v>
      </c>
      <c r="AG324" s="11">
        <v>7.2768517405863049E-3</v>
      </c>
      <c r="AH324" s="11">
        <v>0.44758672324090037</v>
      </c>
      <c r="AI324" s="11" t="s">
        <v>169</v>
      </c>
      <c r="AJ324" s="11">
        <v>25</v>
      </c>
      <c r="AK324" s="11">
        <v>7.1747484390479489E-3</v>
      </c>
      <c r="AL324" s="11">
        <v>0.34082539699954201</v>
      </c>
    </row>
    <row r="325" spans="12:38" x14ac:dyDescent="0.3">
      <c r="L325" s="11" t="s">
        <v>169</v>
      </c>
      <c r="M325" s="11">
        <v>0</v>
      </c>
      <c r="N325" s="11">
        <v>3.5790413822780587E-2</v>
      </c>
      <c r="P325" s="11">
        <v>1.472095052163646</v>
      </c>
      <c r="Q325" s="11" t="s">
        <v>169</v>
      </c>
      <c r="R325" s="11">
        <v>5</v>
      </c>
      <c r="T325" s="11">
        <v>1.0445922798090311E-2</v>
      </c>
      <c r="V325" s="11">
        <v>1.216449769880102</v>
      </c>
      <c r="W325" s="11" t="s">
        <v>169</v>
      </c>
      <c r="X325" s="11">
        <v>10</v>
      </c>
      <c r="Y325" s="11">
        <v>9.3286378825246964E-3</v>
      </c>
      <c r="Z325" s="11">
        <v>0.92629417768999045</v>
      </c>
      <c r="AA325" s="11" t="s">
        <v>169</v>
      </c>
      <c r="AB325" s="11">
        <v>15</v>
      </c>
      <c r="AC325" s="11">
        <v>8.9339922949172295E-3</v>
      </c>
      <c r="AD325" s="11">
        <v>0.70534840391062381</v>
      </c>
      <c r="AE325" s="11" t="s">
        <v>169</v>
      </c>
      <c r="AF325" s="11">
        <v>20</v>
      </c>
      <c r="AG325" s="11">
        <v>8.7322220887035666E-3</v>
      </c>
      <c r="AH325" s="11">
        <v>0.53710406788908049</v>
      </c>
      <c r="AI325" s="11" t="s">
        <v>169</v>
      </c>
      <c r="AJ325" s="11">
        <v>25</v>
      </c>
      <c r="AK325" s="11">
        <v>8.6096981268575373E-3</v>
      </c>
      <c r="AL325" s="11">
        <v>0.4089904763994503</v>
      </c>
    </row>
    <row r="326" spans="12:38" x14ac:dyDescent="0.3">
      <c r="L326" s="11" t="s">
        <v>169</v>
      </c>
      <c r="M326" s="11">
        <v>0</v>
      </c>
      <c r="N326" s="11">
        <v>4.1755482793244023E-2</v>
      </c>
      <c r="P326" s="11">
        <v>1.717444227524253</v>
      </c>
      <c r="Q326" s="11" t="s">
        <v>169</v>
      </c>
      <c r="R326" s="11">
        <v>5</v>
      </c>
      <c r="T326" s="11">
        <v>1.218690993110536E-2</v>
      </c>
      <c r="V326" s="11">
        <v>1.4191913981934521</v>
      </c>
      <c r="W326" s="11" t="s">
        <v>169</v>
      </c>
      <c r="X326" s="11">
        <v>10</v>
      </c>
      <c r="Y326" s="11">
        <v>1.088341086294548E-2</v>
      </c>
      <c r="Z326" s="11">
        <v>1.0806765406383221</v>
      </c>
      <c r="AA326" s="11" t="s">
        <v>169</v>
      </c>
      <c r="AB326" s="11">
        <v>15</v>
      </c>
      <c r="AC326" s="11">
        <v>1.042299101073677E-2</v>
      </c>
      <c r="AD326" s="11">
        <v>0.82290647122906124</v>
      </c>
      <c r="AE326" s="11" t="s">
        <v>169</v>
      </c>
      <c r="AF326" s="11">
        <v>20</v>
      </c>
      <c r="AG326" s="11">
        <v>1.018759243682083E-2</v>
      </c>
      <c r="AH326" s="11">
        <v>0.62662141253726056</v>
      </c>
      <c r="AI326" s="11" t="s">
        <v>169</v>
      </c>
      <c r="AJ326" s="11">
        <v>25</v>
      </c>
      <c r="AK326" s="11">
        <v>1.0044647814667129E-2</v>
      </c>
      <c r="AL326" s="11">
        <v>0.47715555579935881</v>
      </c>
    </row>
    <row r="327" spans="12:38" x14ac:dyDescent="0.3">
      <c r="L327" s="11" t="s">
        <v>169</v>
      </c>
      <c r="M327" s="11">
        <v>0</v>
      </c>
      <c r="N327" s="11">
        <v>4.7720551763707451E-2</v>
      </c>
      <c r="P327" s="11">
        <v>1.962793402884861</v>
      </c>
      <c r="Q327" s="11" t="s">
        <v>169</v>
      </c>
      <c r="R327" s="11">
        <v>5</v>
      </c>
      <c r="T327" s="11">
        <v>1.392789706412041E-2</v>
      </c>
      <c r="V327" s="11">
        <v>1.6219330265068019</v>
      </c>
      <c r="W327" s="11" t="s">
        <v>169</v>
      </c>
      <c r="X327" s="11">
        <v>10</v>
      </c>
      <c r="Y327" s="11">
        <v>1.2438183843366261E-2</v>
      </c>
      <c r="Z327" s="11">
        <v>1.2350589035866539</v>
      </c>
      <c r="AA327" s="11" t="s">
        <v>169</v>
      </c>
      <c r="AB327" s="11">
        <v>15</v>
      </c>
      <c r="AC327" s="11">
        <v>1.1911989726556309E-2</v>
      </c>
      <c r="AD327" s="11">
        <v>0.94046453854749845</v>
      </c>
      <c r="AE327" s="11" t="s">
        <v>169</v>
      </c>
      <c r="AF327" s="11">
        <v>20</v>
      </c>
      <c r="AG327" s="11">
        <v>1.164296278493809E-2</v>
      </c>
      <c r="AH327" s="11">
        <v>0.71613875718544062</v>
      </c>
      <c r="AI327" s="11" t="s">
        <v>169</v>
      </c>
      <c r="AJ327" s="11">
        <v>25</v>
      </c>
      <c r="AK327" s="11">
        <v>1.1479597502476719E-2</v>
      </c>
      <c r="AL327" s="11">
        <v>0.5453206351992671</v>
      </c>
    </row>
    <row r="328" spans="12:38" x14ac:dyDescent="0.3">
      <c r="L328" s="11" t="s">
        <v>169</v>
      </c>
      <c r="M328" s="11">
        <v>0</v>
      </c>
      <c r="N328" s="11">
        <v>5.368562073417088E-2</v>
      </c>
      <c r="P328" s="11">
        <v>2.208142578245468</v>
      </c>
      <c r="Q328" s="11" t="s">
        <v>169</v>
      </c>
      <c r="R328" s="11">
        <v>5</v>
      </c>
      <c r="T328" s="11">
        <v>1.5668884197135462E-2</v>
      </c>
      <c r="V328" s="11">
        <v>1.824674654820152</v>
      </c>
      <c r="W328" s="11" t="s">
        <v>169</v>
      </c>
      <c r="X328" s="11">
        <v>10</v>
      </c>
      <c r="Y328" s="11">
        <v>1.3992956823787039E-2</v>
      </c>
      <c r="Z328" s="11">
        <v>1.389441266534986</v>
      </c>
      <c r="AA328" s="11" t="s">
        <v>169</v>
      </c>
      <c r="AB328" s="11">
        <v>15</v>
      </c>
      <c r="AC328" s="11">
        <v>1.340098844237584E-2</v>
      </c>
      <c r="AD328" s="11">
        <v>1.0580226058659361</v>
      </c>
      <c r="AE328" s="11" t="s">
        <v>169</v>
      </c>
      <c r="AF328" s="11">
        <v>20</v>
      </c>
      <c r="AG328" s="11">
        <v>1.309833313305535E-2</v>
      </c>
      <c r="AH328" s="11">
        <v>0.8056561018336208</v>
      </c>
      <c r="AI328" s="11" t="s">
        <v>169</v>
      </c>
      <c r="AJ328" s="11">
        <v>25</v>
      </c>
      <c r="AK328" s="11">
        <v>1.2914547190286309E-2</v>
      </c>
      <c r="AL328" s="11">
        <v>0.61348571459917556</v>
      </c>
    </row>
    <row r="329" spans="12:38" x14ac:dyDescent="0.3">
      <c r="L329" s="11" t="s">
        <v>169</v>
      </c>
      <c r="M329" s="11">
        <v>0</v>
      </c>
      <c r="N329" s="11">
        <v>5.9650689704634323E-2</v>
      </c>
      <c r="P329" s="11">
        <v>2.4534917536060759</v>
      </c>
      <c r="Q329" s="11" t="s">
        <v>169</v>
      </c>
      <c r="R329" s="11">
        <v>5</v>
      </c>
      <c r="T329" s="11">
        <v>1.7409871330150511E-2</v>
      </c>
      <c r="V329" s="11">
        <v>2.027416283133503</v>
      </c>
      <c r="W329" s="11" t="s">
        <v>169</v>
      </c>
      <c r="X329" s="11">
        <v>10</v>
      </c>
      <c r="Y329" s="11">
        <v>1.554772980420783E-2</v>
      </c>
      <c r="Z329" s="11">
        <v>1.543823629483317</v>
      </c>
      <c r="AA329" s="11" t="s">
        <v>169</v>
      </c>
      <c r="AB329" s="11">
        <v>15</v>
      </c>
      <c r="AC329" s="11">
        <v>1.4889987158195381E-2</v>
      </c>
      <c r="AD329" s="11">
        <v>1.175580673184373</v>
      </c>
      <c r="AE329" s="11" t="s">
        <v>169</v>
      </c>
      <c r="AF329" s="11">
        <v>20</v>
      </c>
      <c r="AG329" s="11">
        <v>1.455370348117261E-2</v>
      </c>
      <c r="AH329" s="11">
        <v>0.89517344648180075</v>
      </c>
      <c r="AI329" s="11" t="s">
        <v>169</v>
      </c>
      <c r="AJ329" s="11">
        <v>25</v>
      </c>
      <c r="AK329" s="11">
        <v>1.43494968780959E-2</v>
      </c>
      <c r="AL329" s="11">
        <v>0.68165079399908401</v>
      </c>
    </row>
    <row r="330" spans="12:38" x14ac:dyDescent="0.3">
      <c r="L330" s="11" t="s">
        <v>169</v>
      </c>
      <c r="M330" s="11">
        <v>0</v>
      </c>
      <c r="N330" s="11">
        <v>6.5615758675097752E-2</v>
      </c>
      <c r="P330" s="11">
        <v>2.6988409289666841</v>
      </c>
      <c r="Q330" s="11" t="s">
        <v>169</v>
      </c>
      <c r="R330" s="11">
        <v>5</v>
      </c>
      <c r="T330" s="11">
        <v>1.9150858463165561E-2</v>
      </c>
      <c r="V330" s="11">
        <v>2.2301579114468528</v>
      </c>
      <c r="W330" s="11" t="s">
        <v>169</v>
      </c>
      <c r="X330" s="11">
        <v>10</v>
      </c>
      <c r="Y330" s="11">
        <v>1.7102502784628611E-2</v>
      </c>
      <c r="Z330" s="11">
        <v>1.698205992431649</v>
      </c>
      <c r="AA330" s="11" t="s">
        <v>169</v>
      </c>
      <c r="AB330" s="11">
        <v>15</v>
      </c>
      <c r="AC330" s="11">
        <v>1.6378985874014922E-2</v>
      </c>
      <c r="AD330" s="11">
        <v>1.2931387405028101</v>
      </c>
      <c r="AE330" s="11" t="s">
        <v>169</v>
      </c>
      <c r="AF330" s="11">
        <v>20</v>
      </c>
      <c r="AG330" s="11">
        <v>1.6009073829289872E-2</v>
      </c>
      <c r="AH330" s="11">
        <v>0.98469079112998092</v>
      </c>
      <c r="AI330" s="11" t="s">
        <v>169</v>
      </c>
      <c r="AJ330" s="11">
        <v>25</v>
      </c>
      <c r="AK330" s="11">
        <v>1.578444656590549E-2</v>
      </c>
      <c r="AL330" s="11">
        <v>0.74981587339899225</v>
      </c>
    </row>
    <row r="331" spans="12:38" x14ac:dyDescent="0.3">
      <c r="L331" s="11" t="s">
        <v>169</v>
      </c>
      <c r="M331" s="11">
        <v>0</v>
      </c>
      <c r="N331" s="11">
        <v>7.1580827645561174E-2</v>
      </c>
      <c r="P331" s="11">
        <v>2.944190104327292</v>
      </c>
      <c r="Q331" s="11" t="s">
        <v>169</v>
      </c>
      <c r="R331" s="11">
        <v>5</v>
      </c>
      <c r="T331" s="11">
        <v>2.0891845596180611E-2</v>
      </c>
      <c r="V331" s="11">
        <v>2.4328995397602031</v>
      </c>
      <c r="W331" s="11" t="s">
        <v>169</v>
      </c>
      <c r="X331" s="11">
        <v>10</v>
      </c>
      <c r="Y331" s="11">
        <v>1.8657275765049389E-2</v>
      </c>
      <c r="Z331" s="11">
        <v>1.8525883553799809</v>
      </c>
      <c r="AA331" s="11" t="s">
        <v>169</v>
      </c>
      <c r="AB331" s="11">
        <v>15</v>
      </c>
      <c r="AC331" s="11">
        <v>1.7867984589834459E-2</v>
      </c>
      <c r="AD331" s="11">
        <v>1.4106968078212481</v>
      </c>
      <c r="AE331" s="11" t="s">
        <v>169</v>
      </c>
      <c r="AF331" s="11">
        <v>20</v>
      </c>
      <c r="AG331" s="11">
        <v>1.746444417740713E-2</v>
      </c>
      <c r="AH331" s="11">
        <v>1.074208135778161</v>
      </c>
      <c r="AI331" s="11" t="s">
        <v>169</v>
      </c>
      <c r="AJ331" s="11">
        <v>25</v>
      </c>
      <c r="AK331" s="11">
        <v>1.7219396253715071E-2</v>
      </c>
      <c r="AL331" s="11">
        <v>0.8179809527989006</v>
      </c>
    </row>
    <row r="332" spans="12:38" x14ac:dyDescent="0.3">
      <c r="L332" s="11" t="s">
        <v>169</v>
      </c>
      <c r="M332" s="11">
        <v>0</v>
      </c>
      <c r="N332" s="11">
        <v>7.7545896616024609E-2</v>
      </c>
      <c r="P332" s="11">
        <v>3.189539279687899</v>
      </c>
      <c r="Q332" s="11" t="s">
        <v>169</v>
      </c>
      <c r="R332" s="11">
        <v>5</v>
      </c>
      <c r="T332" s="11">
        <v>2.2632832729195661E-2</v>
      </c>
      <c r="V332" s="11">
        <v>2.635641168073553</v>
      </c>
      <c r="W332" s="11" t="s">
        <v>169</v>
      </c>
      <c r="X332" s="11">
        <v>10</v>
      </c>
      <c r="Y332" s="11">
        <v>2.0212048745470172E-2</v>
      </c>
      <c r="Z332" s="11">
        <v>2.0069707183283132</v>
      </c>
      <c r="AA332" s="11" t="s">
        <v>169</v>
      </c>
      <c r="AB332" s="11">
        <v>15</v>
      </c>
      <c r="AC332" s="11">
        <v>1.9356983305654E-2</v>
      </c>
      <c r="AD332" s="11">
        <v>1.5282548751396849</v>
      </c>
      <c r="AE332" s="11" t="s">
        <v>169</v>
      </c>
      <c r="AF332" s="11">
        <v>20</v>
      </c>
      <c r="AG332" s="11">
        <v>1.8919814525524391E-2</v>
      </c>
      <c r="AH332" s="11">
        <v>1.1637254804263411</v>
      </c>
      <c r="AI332" s="11" t="s">
        <v>169</v>
      </c>
      <c r="AJ332" s="11">
        <v>25</v>
      </c>
      <c r="AK332" s="11">
        <v>1.865434594152467E-2</v>
      </c>
      <c r="AL332" s="11">
        <v>0.88614603219880916</v>
      </c>
    </row>
    <row r="333" spans="12:38" x14ac:dyDescent="0.3">
      <c r="L333" s="11" t="s">
        <v>169</v>
      </c>
      <c r="M333" s="11">
        <v>0</v>
      </c>
      <c r="N333" s="11">
        <v>8.3510965586488045E-2</v>
      </c>
      <c r="P333" s="11">
        <v>3.4348884550485068</v>
      </c>
      <c r="Q333" s="11" t="s">
        <v>169</v>
      </c>
      <c r="R333" s="11">
        <v>5</v>
      </c>
      <c r="T333" s="11">
        <v>2.4373819862210711E-2</v>
      </c>
      <c r="V333" s="11">
        <v>2.8383827963869042</v>
      </c>
      <c r="W333" s="11" t="s">
        <v>169</v>
      </c>
      <c r="X333" s="11">
        <v>10</v>
      </c>
      <c r="Y333" s="11">
        <v>2.1766821725890961E-2</v>
      </c>
      <c r="Z333" s="11">
        <v>2.1613530812766442</v>
      </c>
      <c r="AA333" s="11" t="s">
        <v>169</v>
      </c>
      <c r="AB333" s="11">
        <v>15</v>
      </c>
      <c r="AC333" s="11">
        <v>2.0845982021473541E-2</v>
      </c>
      <c r="AD333" s="11">
        <v>1.645812942458122</v>
      </c>
      <c r="AE333" s="11" t="s">
        <v>169</v>
      </c>
      <c r="AF333" s="11">
        <v>20</v>
      </c>
      <c r="AG333" s="11">
        <v>2.037518487364165E-2</v>
      </c>
      <c r="AH333" s="11">
        <v>1.2532428250745209</v>
      </c>
      <c r="AI333" s="11" t="s">
        <v>169</v>
      </c>
      <c r="AJ333" s="11">
        <v>25</v>
      </c>
      <c r="AK333" s="11">
        <v>2.0089295629334251E-2</v>
      </c>
      <c r="AL333" s="11">
        <v>0.95431111159871751</v>
      </c>
    </row>
    <row r="334" spans="12:38" x14ac:dyDescent="0.3">
      <c r="L334" s="11" t="s">
        <v>169</v>
      </c>
      <c r="M334" s="11">
        <v>0</v>
      </c>
      <c r="N334" s="11">
        <v>8.9476034556951467E-2</v>
      </c>
      <c r="P334" s="11">
        <v>3.6802376304091138</v>
      </c>
      <c r="Q334" s="11" t="s">
        <v>169</v>
      </c>
      <c r="R334" s="11">
        <v>5</v>
      </c>
      <c r="T334" s="11">
        <v>2.6114806995225771E-2</v>
      </c>
      <c r="V334" s="11">
        <v>3.041124424700254</v>
      </c>
      <c r="W334" s="11" t="s">
        <v>169</v>
      </c>
      <c r="X334" s="11">
        <v>10</v>
      </c>
      <c r="Y334" s="11">
        <v>2.3321594706311739E-2</v>
      </c>
      <c r="Z334" s="11">
        <v>2.315735444224976</v>
      </c>
      <c r="AA334" s="11" t="s">
        <v>169</v>
      </c>
      <c r="AB334" s="11">
        <v>15</v>
      </c>
      <c r="AC334" s="11">
        <v>2.2334980737293071E-2</v>
      </c>
      <c r="AD334" s="11">
        <v>1.76337100977656</v>
      </c>
      <c r="AE334" s="11" t="s">
        <v>169</v>
      </c>
      <c r="AF334" s="11">
        <v>20</v>
      </c>
      <c r="AG334" s="11">
        <v>2.1830555221758911E-2</v>
      </c>
      <c r="AH334" s="11">
        <v>1.342760169722701</v>
      </c>
      <c r="AI334" s="11" t="s">
        <v>169</v>
      </c>
      <c r="AJ334" s="11">
        <v>25</v>
      </c>
      <c r="AK334" s="11">
        <v>2.152424531714385E-2</v>
      </c>
      <c r="AL334" s="11">
        <v>1.022476190998626</v>
      </c>
    </row>
    <row r="335" spans="12:38" x14ac:dyDescent="0.3">
      <c r="L335" s="11" t="s">
        <v>169</v>
      </c>
      <c r="M335" s="11">
        <v>0</v>
      </c>
      <c r="N335" s="11">
        <v>9.5441103527414903E-2</v>
      </c>
      <c r="P335" s="11">
        <v>3.9255868057697221</v>
      </c>
      <c r="Q335" s="11" t="s">
        <v>169</v>
      </c>
      <c r="R335" s="11">
        <v>5</v>
      </c>
      <c r="T335" s="11">
        <v>2.785579412824082E-2</v>
      </c>
      <c r="V335" s="11">
        <v>3.2438660530136039</v>
      </c>
      <c r="W335" s="11" t="s">
        <v>169</v>
      </c>
      <c r="X335" s="11">
        <v>10</v>
      </c>
      <c r="Y335" s="11">
        <v>2.4876367686732521E-2</v>
      </c>
      <c r="Z335" s="11">
        <v>2.4701178071733079</v>
      </c>
      <c r="AA335" s="11" t="s">
        <v>169</v>
      </c>
      <c r="AB335" s="11">
        <v>15</v>
      </c>
      <c r="AC335" s="11">
        <v>2.3823979453112609E-2</v>
      </c>
      <c r="AD335" s="11">
        <v>1.8809290770949969</v>
      </c>
      <c r="AE335" s="11" t="s">
        <v>169</v>
      </c>
      <c r="AF335" s="11">
        <v>20</v>
      </c>
      <c r="AG335" s="11">
        <v>2.328592556987618E-2</v>
      </c>
      <c r="AH335" s="11">
        <v>1.432277514370881</v>
      </c>
      <c r="AI335" s="11" t="s">
        <v>169</v>
      </c>
      <c r="AJ335" s="11">
        <v>25</v>
      </c>
      <c r="AK335" s="11">
        <v>2.2959195004953439E-2</v>
      </c>
      <c r="AL335" s="11">
        <v>1.090641270398534</v>
      </c>
    </row>
    <row r="336" spans="12:38" x14ac:dyDescent="0.3">
      <c r="L336" s="11" t="s">
        <v>169</v>
      </c>
      <c r="M336" s="11">
        <v>0</v>
      </c>
      <c r="N336" s="11">
        <v>0.1014061724978783</v>
      </c>
      <c r="P336" s="11">
        <v>4.1709359811303299</v>
      </c>
      <c r="Q336" s="11" t="s">
        <v>169</v>
      </c>
      <c r="R336" s="11">
        <v>5</v>
      </c>
      <c r="T336" s="11">
        <v>2.959678126125587E-2</v>
      </c>
      <c r="V336" s="11">
        <v>3.4466076813269542</v>
      </c>
      <c r="W336" s="11" t="s">
        <v>169</v>
      </c>
      <c r="X336" s="11">
        <v>10</v>
      </c>
      <c r="Y336" s="11">
        <v>2.64311406671533E-2</v>
      </c>
      <c r="Z336" s="11">
        <v>2.6245001701216388</v>
      </c>
      <c r="AA336" s="11" t="s">
        <v>169</v>
      </c>
      <c r="AB336" s="11">
        <v>15</v>
      </c>
      <c r="AC336" s="11">
        <v>2.5312978168932149E-2</v>
      </c>
      <c r="AD336" s="11">
        <v>1.998487144413434</v>
      </c>
      <c r="AE336" s="11" t="s">
        <v>169</v>
      </c>
      <c r="AF336" s="11">
        <v>20</v>
      </c>
      <c r="AG336" s="11">
        <v>2.4741295917993442E-2</v>
      </c>
      <c r="AH336" s="11">
        <v>1.5217948590190611</v>
      </c>
      <c r="AI336" s="11" t="s">
        <v>169</v>
      </c>
      <c r="AJ336" s="11">
        <v>25</v>
      </c>
      <c r="AK336" s="11">
        <v>2.439414469276302E-2</v>
      </c>
      <c r="AL336" s="11">
        <v>1.1588063497984431</v>
      </c>
    </row>
    <row r="337" spans="12:38" x14ac:dyDescent="0.3">
      <c r="L337" s="11" t="s">
        <v>169</v>
      </c>
      <c r="M337" s="11">
        <v>0</v>
      </c>
      <c r="N337" s="11">
        <v>0.1073712414683418</v>
      </c>
      <c r="P337" s="11">
        <v>4.4162851564909369</v>
      </c>
      <c r="Q337" s="11" t="s">
        <v>169</v>
      </c>
      <c r="R337" s="11">
        <v>5</v>
      </c>
      <c r="T337" s="11">
        <v>3.1337768394270923E-2</v>
      </c>
      <c r="V337" s="11">
        <v>3.649349309640304</v>
      </c>
      <c r="W337" s="11" t="s">
        <v>169</v>
      </c>
      <c r="X337" s="11">
        <v>10</v>
      </c>
      <c r="Y337" s="11">
        <v>2.7985913647574089E-2</v>
      </c>
      <c r="Z337" s="11">
        <v>2.7788825330699711</v>
      </c>
      <c r="AA337" s="11" t="s">
        <v>169</v>
      </c>
      <c r="AB337" s="11">
        <v>15</v>
      </c>
      <c r="AC337" s="11">
        <v>2.680197688475169E-2</v>
      </c>
      <c r="AD337" s="11">
        <v>2.1160452117318709</v>
      </c>
      <c r="AE337" s="11" t="s">
        <v>169</v>
      </c>
      <c r="AF337" s="11">
        <v>20</v>
      </c>
      <c r="AG337" s="11">
        <v>2.61966662661107E-2</v>
      </c>
      <c r="AH337" s="11">
        <v>1.611312203667242</v>
      </c>
      <c r="AI337" s="11" t="s">
        <v>169</v>
      </c>
      <c r="AJ337" s="11">
        <v>25</v>
      </c>
      <c r="AK337" s="11">
        <v>2.5829094380572619E-2</v>
      </c>
      <c r="AL337" s="11">
        <v>1.2269714291983509</v>
      </c>
    </row>
    <row r="338" spans="12:38" x14ac:dyDescent="0.3">
      <c r="L338" s="11" t="s">
        <v>169</v>
      </c>
      <c r="M338" s="11">
        <v>0</v>
      </c>
      <c r="N338" s="11">
        <v>0.1133363104388052</v>
      </c>
      <c r="P338" s="11">
        <v>4.6616343318515447</v>
      </c>
      <c r="Q338" s="11" t="s">
        <v>169</v>
      </c>
      <c r="R338" s="11">
        <v>5</v>
      </c>
      <c r="T338" s="11">
        <v>3.3078755527285973E-2</v>
      </c>
      <c r="V338" s="11">
        <v>3.8520909379536552</v>
      </c>
      <c r="W338" s="11" t="s">
        <v>169</v>
      </c>
      <c r="X338" s="11">
        <v>10</v>
      </c>
      <c r="Y338" s="11">
        <v>2.9540686627994871E-2</v>
      </c>
      <c r="Z338" s="11">
        <v>2.933264896018303</v>
      </c>
      <c r="AA338" s="11" t="s">
        <v>169</v>
      </c>
      <c r="AB338" s="11">
        <v>15</v>
      </c>
      <c r="AC338" s="11">
        <v>2.8290975600571231E-2</v>
      </c>
      <c r="AD338" s="11">
        <v>2.2336032790503091</v>
      </c>
      <c r="AE338" s="11" t="s">
        <v>169</v>
      </c>
      <c r="AF338" s="11">
        <v>20</v>
      </c>
      <c r="AG338" s="11">
        <v>2.7652036614227962E-2</v>
      </c>
      <c r="AH338" s="11">
        <v>1.700829548315421</v>
      </c>
      <c r="AI338" s="11" t="s">
        <v>169</v>
      </c>
      <c r="AJ338" s="11">
        <v>25</v>
      </c>
      <c r="AK338" s="11">
        <v>2.72640440683822E-2</v>
      </c>
      <c r="AL338" s="11">
        <v>1.2951365085982589</v>
      </c>
    </row>
    <row r="339" spans="12:38" x14ac:dyDescent="0.3">
      <c r="L339" s="11" t="s">
        <v>169</v>
      </c>
      <c r="M339" s="11">
        <v>0</v>
      </c>
      <c r="N339" s="11">
        <v>0.1193013794092686</v>
      </c>
      <c r="P339" s="11">
        <v>4.9069835072121526</v>
      </c>
      <c r="Q339" s="11" t="s">
        <v>169</v>
      </c>
      <c r="R339" s="11">
        <v>5</v>
      </c>
      <c r="T339" s="11">
        <v>3.4819742660301023E-2</v>
      </c>
      <c r="V339" s="11">
        <v>4.0548325662670051</v>
      </c>
      <c r="W339" s="11" t="s">
        <v>169</v>
      </c>
      <c r="X339" s="11">
        <v>10</v>
      </c>
      <c r="Y339" s="11">
        <v>3.109545960841565E-2</v>
      </c>
      <c r="Z339" s="11">
        <v>3.0876472589666339</v>
      </c>
      <c r="AA339" s="11" t="s">
        <v>169</v>
      </c>
      <c r="AB339" s="11">
        <v>15</v>
      </c>
      <c r="AC339" s="11">
        <v>2.9779974316390768E-2</v>
      </c>
      <c r="AD339" s="11">
        <v>2.351161346368746</v>
      </c>
      <c r="AE339" s="11" t="s">
        <v>169</v>
      </c>
      <c r="AF339" s="11">
        <v>20</v>
      </c>
      <c r="AG339" s="11">
        <v>2.910740696234522E-2</v>
      </c>
      <c r="AH339" s="11">
        <v>1.7903468929636011</v>
      </c>
      <c r="AI339" s="11" t="s">
        <v>169</v>
      </c>
      <c r="AJ339" s="11">
        <v>25</v>
      </c>
      <c r="AK339" s="11">
        <v>2.8698993756191799E-2</v>
      </c>
      <c r="AL339" s="11">
        <v>1.363301587998168</v>
      </c>
    </row>
    <row r="340" spans="12:38" x14ac:dyDescent="0.3">
      <c r="L340" s="11" t="s">
        <v>169</v>
      </c>
      <c r="M340" s="11">
        <v>0</v>
      </c>
      <c r="N340" s="11">
        <v>0.12526644837973211</v>
      </c>
      <c r="P340" s="11">
        <v>5.1523326825727596</v>
      </c>
      <c r="Q340" s="11" t="s">
        <v>169</v>
      </c>
      <c r="R340" s="11">
        <v>5</v>
      </c>
      <c r="T340" s="11">
        <v>3.6560729793316073E-2</v>
      </c>
      <c r="V340" s="11">
        <v>4.2575741945803554</v>
      </c>
      <c r="W340" s="11" t="s">
        <v>169</v>
      </c>
      <c r="X340" s="11">
        <v>10</v>
      </c>
      <c r="Y340" s="11">
        <v>3.2650232588836432E-2</v>
      </c>
      <c r="Z340" s="11">
        <v>3.2420296219149658</v>
      </c>
      <c r="AA340" s="11" t="s">
        <v>169</v>
      </c>
      <c r="AB340" s="11">
        <v>15</v>
      </c>
      <c r="AC340" s="11">
        <v>3.1268973032210302E-2</v>
      </c>
      <c r="AD340" s="11">
        <v>2.4687194136871828</v>
      </c>
      <c r="AE340" s="11" t="s">
        <v>169</v>
      </c>
      <c r="AF340" s="11">
        <v>20</v>
      </c>
      <c r="AG340" s="11">
        <v>3.0562777310462481E-2</v>
      </c>
      <c r="AH340" s="11">
        <v>1.879864237611782</v>
      </c>
      <c r="AI340" s="11" t="s">
        <v>169</v>
      </c>
      <c r="AJ340" s="11">
        <v>25</v>
      </c>
      <c r="AK340" s="11">
        <v>3.0133943444001381E-2</v>
      </c>
      <c r="AL340" s="11">
        <v>1.431466667398076</v>
      </c>
    </row>
    <row r="341" spans="12:38" x14ac:dyDescent="0.3">
      <c r="L341" s="11" t="s">
        <v>169</v>
      </c>
      <c r="M341" s="11">
        <v>0</v>
      </c>
      <c r="N341" s="11">
        <v>0.1312315173501955</v>
      </c>
      <c r="P341" s="11">
        <v>5.3976818579333683</v>
      </c>
      <c r="Q341" s="11" t="s">
        <v>169</v>
      </c>
      <c r="R341" s="11">
        <v>5</v>
      </c>
      <c r="T341" s="11">
        <v>3.8301716926331122E-2</v>
      </c>
      <c r="V341" s="11">
        <v>4.4603158228937057</v>
      </c>
      <c r="W341" s="11" t="s">
        <v>169</v>
      </c>
      <c r="X341" s="11">
        <v>10</v>
      </c>
      <c r="Y341" s="11">
        <v>3.4205005569257207E-2</v>
      </c>
      <c r="Z341" s="11">
        <v>3.3964119848632981</v>
      </c>
      <c r="AA341" s="11" t="s">
        <v>169</v>
      </c>
      <c r="AB341" s="11">
        <v>15</v>
      </c>
      <c r="AC341" s="11">
        <v>3.2757971748029843E-2</v>
      </c>
      <c r="AD341" s="11">
        <v>2.586277481005621</v>
      </c>
      <c r="AE341" s="11" t="s">
        <v>169</v>
      </c>
      <c r="AF341" s="11">
        <v>20</v>
      </c>
      <c r="AG341" s="11">
        <v>3.2018147658579743E-2</v>
      </c>
      <c r="AH341" s="11">
        <v>1.9693815822599621</v>
      </c>
      <c r="AI341" s="11" t="s">
        <v>169</v>
      </c>
      <c r="AJ341" s="11">
        <v>25</v>
      </c>
      <c r="AK341" s="11">
        <v>3.1568893131810973E-2</v>
      </c>
      <c r="AL341" s="11">
        <v>1.4996317467979841</v>
      </c>
    </row>
    <row r="342" spans="12:38" x14ac:dyDescent="0.3">
      <c r="L342" s="11" t="s">
        <v>169</v>
      </c>
      <c r="M342" s="11">
        <v>0</v>
      </c>
      <c r="N342" s="11">
        <v>0.1371965863206589</v>
      </c>
      <c r="P342" s="11">
        <v>5.6430310332939753</v>
      </c>
      <c r="Q342" s="11" t="s">
        <v>169</v>
      </c>
      <c r="R342" s="11">
        <v>5</v>
      </c>
      <c r="T342" s="11">
        <v>4.0042704059346172E-2</v>
      </c>
      <c r="V342" s="11">
        <v>4.6630574512070559</v>
      </c>
      <c r="W342" s="11" t="s">
        <v>169</v>
      </c>
      <c r="X342" s="11">
        <v>10</v>
      </c>
      <c r="Y342" s="11">
        <v>3.5759778549677997E-2</v>
      </c>
      <c r="Z342" s="11">
        <v>3.5507943478116299</v>
      </c>
      <c r="AA342" s="11" t="s">
        <v>169</v>
      </c>
      <c r="AB342" s="11">
        <v>15</v>
      </c>
      <c r="AC342" s="11">
        <v>3.4246970463849377E-2</v>
      </c>
      <c r="AD342" s="11">
        <v>2.7038355483240579</v>
      </c>
      <c r="AE342" s="11" t="s">
        <v>169</v>
      </c>
      <c r="AF342" s="11">
        <v>20</v>
      </c>
      <c r="AG342" s="11">
        <v>3.3473518006696998E-2</v>
      </c>
      <c r="AH342" s="11">
        <v>2.0588989269081419</v>
      </c>
      <c r="AI342" s="11" t="s">
        <v>169</v>
      </c>
      <c r="AJ342" s="11">
        <v>25</v>
      </c>
      <c r="AK342" s="11">
        <v>3.3003842819620557E-2</v>
      </c>
      <c r="AL342" s="11">
        <v>1.567796826197893</v>
      </c>
    </row>
    <row r="343" spans="12:38" x14ac:dyDescent="0.3">
      <c r="L343" s="11" t="s">
        <v>169</v>
      </c>
      <c r="M343" s="11">
        <v>0</v>
      </c>
      <c r="N343" s="11">
        <v>0.14316165529112229</v>
      </c>
      <c r="P343" s="11">
        <v>5.8883802086545831</v>
      </c>
      <c r="Q343" s="11" t="s">
        <v>169</v>
      </c>
      <c r="R343" s="11">
        <v>5</v>
      </c>
      <c r="T343" s="11">
        <v>4.1783691192361222E-2</v>
      </c>
      <c r="V343" s="11">
        <v>4.8657990795204062</v>
      </c>
      <c r="W343" s="11" t="s">
        <v>169</v>
      </c>
      <c r="X343" s="11">
        <v>10</v>
      </c>
      <c r="Y343" s="11">
        <v>3.7314551530098793E-2</v>
      </c>
      <c r="Z343" s="11">
        <v>3.7051767107599618</v>
      </c>
      <c r="AA343" s="11" t="s">
        <v>169</v>
      </c>
      <c r="AB343" s="11">
        <v>15</v>
      </c>
      <c r="AC343" s="11">
        <v>3.5735969179668918E-2</v>
      </c>
      <c r="AD343" s="11">
        <v>2.8213936156424948</v>
      </c>
      <c r="AE343" s="11" t="s">
        <v>169</v>
      </c>
      <c r="AF343" s="11">
        <v>20</v>
      </c>
      <c r="AG343" s="11">
        <v>3.4928888354814273E-2</v>
      </c>
      <c r="AH343" s="11">
        <v>2.148416271556322</v>
      </c>
      <c r="AI343" s="11" t="s">
        <v>169</v>
      </c>
      <c r="AJ343" s="11">
        <v>25</v>
      </c>
      <c r="AK343" s="11">
        <v>3.4438792507430149E-2</v>
      </c>
      <c r="AL343" s="11">
        <v>1.635961905597801</v>
      </c>
    </row>
    <row r="344" spans="12:38" x14ac:dyDescent="0.3">
      <c r="L344" s="11" t="s">
        <v>169</v>
      </c>
      <c r="M344" s="11">
        <v>0</v>
      </c>
      <c r="N344" s="11">
        <v>0.1491267242615858</v>
      </c>
      <c r="P344" s="11">
        <v>6.133729384015191</v>
      </c>
      <c r="Q344" s="11" t="s">
        <v>169</v>
      </c>
      <c r="R344" s="11">
        <v>5</v>
      </c>
      <c r="T344" s="11">
        <v>4.3524678325376279E-2</v>
      </c>
      <c r="V344" s="11">
        <v>5.0685407078337574</v>
      </c>
      <c r="W344" s="11" t="s">
        <v>169</v>
      </c>
      <c r="X344" s="11">
        <v>10</v>
      </c>
      <c r="Y344" s="11">
        <v>3.8869324510519568E-2</v>
      </c>
      <c r="Z344" s="11">
        <v>3.8595590737082941</v>
      </c>
      <c r="AA344" s="11" t="s">
        <v>169</v>
      </c>
      <c r="AB344" s="11">
        <v>15</v>
      </c>
      <c r="AC344" s="11">
        <v>3.7224967895488459E-2</v>
      </c>
      <c r="AD344" s="11">
        <v>2.938951682960933</v>
      </c>
      <c r="AE344" s="11" t="s">
        <v>169</v>
      </c>
      <c r="AF344" s="11">
        <v>20</v>
      </c>
      <c r="AG344" s="11">
        <v>3.6384258702931528E-2</v>
      </c>
      <c r="AH344" s="11">
        <v>2.237933616204502</v>
      </c>
      <c r="AI344" s="11" t="s">
        <v>169</v>
      </c>
      <c r="AJ344" s="11">
        <v>25</v>
      </c>
      <c r="AK344" s="11">
        <v>3.5873742195239741E-2</v>
      </c>
      <c r="AL344" s="11">
        <v>1.7041269849977101</v>
      </c>
    </row>
    <row r="345" spans="12:38" x14ac:dyDescent="0.3">
      <c r="L345" s="11" t="s">
        <v>169</v>
      </c>
      <c r="M345" s="11">
        <v>0</v>
      </c>
      <c r="N345" s="11">
        <v>0.15509179323204919</v>
      </c>
      <c r="P345" s="11">
        <v>6.3790785593757979</v>
      </c>
      <c r="Q345" s="11" t="s">
        <v>169</v>
      </c>
      <c r="R345" s="11">
        <v>5</v>
      </c>
      <c r="T345" s="11">
        <v>4.5265665458391328E-2</v>
      </c>
      <c r="V345" s="11">
        <v>5.2712823361471068</v>
      </c>
      <c r="W345" s="11" t="s">
        <v>169</v>
      </c>
      <c r="X345" s="11">
        <v>10</v>
      </c>
      <c r="Y345" s="11">
        <v>4.042409749094035E-2</v>
      </c>
      <c r="Z345" s="11">
        <v>4.0139414366566264</v>
      </c>
      <c r="AA345" s="11" t="s">
        <v>169</v>
      </c>
      <c r="AB345" s="11">
        <v>15</v>
      </c>
      <c r="AC345" s="11">
        <v>3.8713966611307993E-2</v>
      </c>
      <c r="AD345" s="11">
        <v>3.0565097502793699</v>
      </c>
      <c r="AE345" s="11" t="s">
        <v>169</v>
      </c>
      <c r="AF345" s="11">
        <v>20</v>
      </c>
      <c r="AG345" s="11">
        <v>3.783962905104879E-2</v>
      </c>
      <c r="AH345" s="11">
        <v>2.3274509608526821</v>
      </c>
      <c r="AI345" s="11" t="s">
        <v>169</v>
      </c>
      <c r="AJ345" s="11">
        <v>25</v>
      </c>
      <c r="AK345" s="11">
        <v>3.7308691883049333E-2</v>
      </c>
      <c r="AL345" s="11">
        <v>1.7722920643976181</v>
      </c>
    </row>
    <row r="346" spans="12:38" x14ac:dyDescent="0.3">
      <c r="L346" s="11" t="s">
        <v>169</v>
      </c>
      <c r="M346" s="11">
        <v>0</v>
      </c>
      <c r="N346" s="11">
        <v>0.16105686220251261</v>
      </c>
      <c r="P346" s="11">
        <v>6.6244277347364058</v>
      </c>
      <c r="Q346" s="11" t="s">
        <v>169</v>
      </c>
      <c r="R346" s="11">
        <v>5</v>
      </c>
      <c r="T346" s="11">
        <v>4.7006652591406378E-2</v>
      </c>
      <c r="V346" s="11">
        <v>5.4740239644604571</v>
      </c>
      <c r="W346" s="11" t="s">
        <v>169</v>
      </c>
      <c r="X346" s="11">
        <v>10</v>
      </c>
      <c r="Y346" s="11">
        <v>4.1978870471361132E-2</v>
      </c>
      <c r="Z346" s="11">
        <v>4.1683237996049574</v>
      </c>
      <c r="AA346" s="11" t="s">
        <v>169</v>
      </c>
      <c r="AB346" s="11">
        <v>15</v>
      </c>
      <c r="AC346" s="11">
        <v>4.0202965327127527E-2</v>
      </c>
      <c r="AD346" s="11">
        <v>3.1740678175978072</v>
      </c>
      <c r="AE346" s="11" t="s">
        <v>169</v>
      </c>
      <c r="AF346" s="11">
        <v>20</v>
      </c>
      <c r="AG346" s="11">
        <v>3.9294999399166038E-2</v>
      </c>
      <c r="AH346" s="11">
        <v>2.4169683055008622</v>
      </c>
      <c r="AI346" s="11" t="s">
        <v>169</v>
      </c>
      <c r="AJ346" s="11">
        <v>25</v>
      </c>
      <c r="AK346" s="11">
        <v>3.8743641570858918E-2</v>
      </c>
      <c r="AL346" s="11">
        <v>1.840457143797527</v>
      </c>
    </row>
    <row r="347" spans="12:38" x14ac:dyDescent="0.3">
      <c r="L347" s="11" t="s">
        <v>169</v>
      </c>
      <c r="M347" s="11">
        <v>0</v>
      </c>
      <c r="N347" s="11">
        <v>0.16702193117297609</v>
      </c>
      <c r="P347" s="11">
        <v>6.8697769100970136</v>
      </c>
      <c r="Q347" s="11" t="s">
        <v>169</v>
      </c>
      <c r="R347" s="11">
        <v>5</v>
      </c>
      <c r="T347" s="11">
        <v>4.8747639724421428E-2</v>
      </c>
      <c r="V347" s="11">
        <v>5.6767655927738074</v>
      </c>
      <c r="W347" s="11" t="s">
        <v>169</v>
      </c>
      <c r="X347" s="11">
        <v>10</v>
      </c>
      <c r="Y347" s="11">
        <v>4.3533643451781907E-2</v>
      </c>
      <c r="Z347" s="11">
        <v>4.3227061625532883</v>
      </c>
      <c r="AA347" s="11" t="s">
        <v>169</v>
      </c>
      <c r="AB347" s="11">
        <v>15</v>
      </c>
      <c r="AC347" s="11">
        <v>4.1691964042947068E-2</v>
      </c>
      <c r="AD347" s="11">
        <v>3.291625884916245</v>
      </c>
      <c r="AE347" s="11" t="s">
        <v>169</v>
      </c>
      <c r="AF347" s="11">
        <v>20</v>
      </c>
      <c r="AG347" s="11">
        <v>4.0750369747283313E-2</v>
      </c>
      <c r="AH347" s="11">
        <v>2.5064856501490418</v>
      </c>
      <c r="AI347" s="11" t="s">
        <v>169</v>
      </c>
      <c r="AJ347" s="11">
        <v>25</v>
      </c>
      <c r="AK347" s="11">
        <v>4.017859125866851E-2</v>
      </c>
      <c r="AL347" s="11">
        <v>1.908622223197435</v>
      </c>
    </row>
    <row r="348" spans="12:38" x14ac:dyDescent="0.3">
      <c r="L348" s="11" t="s">
        <v>169</v>
      </c>
      <c r="M348" s="11">
        <v>0</v>
      </c>
      <c r="N348" s="11">
        <v>0.17298700014343951</v>
      </c>
      <c r="P348" s="11">
        <v>7.1151260854576206</v>
      </c>
      <c r="Q348" s="11" t="s">
        <v>169</v>
      </c>
      <c r="R348" s="11">
        <v>5</v>
      </c>
      <c r="T348" s="11">
        <v>5.0488626857436478E-2</v>
      </c>
      <c r="V348" s="11">
        <v>5.8795072210871568</v>
      </c>
      <c r="W348" s="11" t="s">
        <v>169</v>
      </c>
      <c r="X348" s="11">
        <v>10</v>
      </c>
      <c r="Y348" s="11">
        <v>4.5088416432202703E-2</v>
      </c>
      <c r="Z348" s="11">
        <v>4.4770885255016202</v>
      </c>
      <c r="AA348" s="11" t="s">
        <v>169</v>
      </c>
      <c r="AB348" s="11">
        <v>15</v>
      </c>
      <c r="AC348" s="11">
        <v>4.3180962758766608E-2</v>
      </c>
      <c r="AD348" s="11">
        <v>3.4091839522346818</v>
      </c>
      <c r="AE348" s="11" t="s">
        <v>169</v>
      </c>
      <c r="AF348" s="11">
        <v>20</v>
      </c>
      <c r="AG348" s="11">
        <v>4.2205740095400568E-2</v>
      </c>
      <c r="AH348" s="11">
        <v>2.5960029947972219</v>
      </c>
      <c r="AI348" s="11" t="s">
        <v>169</v>
      </c>
      <c r="AJ348" s="11">
        <v>25</v>
      </c>
      <c r="AK348" s="11">
        <v>4.1613540946478102E-2</v>
      </c>
      <c r="AL348" s="11">
        <v>1.976787302597343</v>
      </c>
    </row>
    <row r="349" spans="12:38" x14ac:dyDescent="0.3">
      <c r="L349" s="11" t="s">
        <v>169</v>
      </c>
      <c r="M349" s="11">
        <v>0</v>
      </c>
      <c r="N349" s="11">
        <v>0.17895206911390291</v>
      </c>
      <c r="P349" s="11">
        <v>7.1151260854576206</v>
      </c>
      <c r="Q349" s="11" t="s">
        <v>169</v>
      </c>
      <c r="R349" s="11">
        <v>5</v>
      </c>
      <c r="T349" s="11">
        <v>5.2229613990451527E-2</v>
      </c>
      <c r="V349" s="11">
        <v>5.8795072210871568</v>
      </c>
      <c r="W349" s="11" t="s">
        <v>169</v>
      </c>
      <c r="X349" s="11">
        <v>10</v>
      </c>
      <c r="Y349" s="11">
        <v>4.6643189412623479E-2</v>
      </c>
      <c r="Z349" s="11">
        <v>4.4770885255016202</v>
      </c>
      <c r="AA349" s="11" t="s">
        <v>169</v>
      </c>
      <c r="AB349" s="11">
        <v>15</v>
      </c>
      <c r="AC349" s="11">
        <v>4.4669961474586149E-2</v>
      </c>
      <c r="AD349" s="11">
        <v>3.4091839522346818</v>
      </c>
      <c r="AE349" s="11" t="s">
        <v>169</v>
      </c>
      <c r="AF349" s="11">
        <v>20</v>
      </c>
      <c r="AG349" s="11">
        <v>4.366111044351783E-2</v>
      </c>
      <c r="AH349" s="11">
        <v>2.5960029947972219</v>
      </c>
      <c r="AI349" s="11" t="s">
        <v>169</v>
      </c>
      <c r="AJ349" s="11">
        <v>25</v>
      </c>
      <c r="AK349" s="11">
        <v>4.3048490634287687E-2</v>
      </c>
      <c r="AL349" s="11">
        <v>1.976787302597343</v>
      </c>
    </row>
    <row r="350" spans="12:38" x14ac:dyDescent="0.3">
      <c r="L350" s="11" t="s">
        <v>169</v>
      </c>
      <c r="M350" s="11">
        <v>0</v>
      </c>
      <c r="N350" s="11">
        <v>0.1968472760252932</v>
      </c>
      <c r="P350" s="11">
        <v>8.2789194097329961</v>
      </c>
      <c r="Q350" s="11" t="s">
        <v>169</v>
      </c>
      <c r="R350" s="11">
        <v>5</v>
      </c>
      <c r="T350" s="11">
        <v>5.7452575389496691E-2</v>
      </c>
      <c r="V350" s="11">
        <v>6.8411952040893604</v>
      </c>
      <c r="W350" s="11" t="s">
        <v>169</v>
      </c>
      <c r="X350" s="11">
        <v>10</v>
      </c>
      <c r="Y350" s="11">
        <v>5.1307508353885832E-2</v>
      </c>
      <c r="Z350" s="11">
        <v>5.2093883717148941</v>
      </c>
      <c r="AA350" s="11" t="s">
        <v>169</v>
      </c>
      <c r="AB350" s="11">
        <v>15</v>
      </c>
      <c r="AC350" s="11">
        <v>4.9136957622044758E-2</v>
      </c>
      <c r="AD350" s="11">
        <v>3.9668108273151792</v>
      </c>
      <c r="AE350" s="11" t="s">
        <v>169</v>
      </c>
      <c r="AF350" s="11">
        <v>20</v>
      </c>
      <c r="AG350" s="11">
        <v>4.8027221487869608E-2</v>
      </c>
      <c r="AH350" s="11">
        <v>3.020621043565022</v>
      </c>
      <c r="AI350" s="11" t="s">
        <v>169</v>
      </c>
      <c r="AJ350" s="11">
        <v>25</v>
      </c>
      <c r="AK350" s="11">
        <v>4.7353339697716462E-2</v>
      </c>
      <c r="AL350" s="11">
        <v>2.3001226642822452</v>
      </c>
    </row>
    <row r="351" spans="12:38" x14ac:dyDescent="0.3">
      <c r="L351" s="11" t="s">
        <v>169</v>
      </c>
      <c r="M351" s="11">
        <v>0</v>
      </c>
      <c r="N351" s="11">
        <v>0.21474248293668349</v>
      </c>
      <c r="P351" s="11">
        <v>8.7609783884471266</v>
      </c>
      <c r="Q351" s="11" t="s">
        <v>169</v>
      </c>
      <c r="R351" s="11">
        <v>5</v>
      </c>
      <c r="T351" s="11">
        <v>6.2675536788541847E-2</v>
      </c>
      <c r="V351" s="11">
        <v>7.2395394094200993</v>
      </c>
      <c r="W351" s="11" t="s">
        <v>169</v>
      </c>
      <c r="X351" s="11">
        <v>10</v>
      </c>
      <c r="Y351" s="11">
        <v>5.5971827295148172E-2</v>
      </c>
      <c r="Z351" s="11">
        <v>5.5127168997401643</v>
      </c>
      <c r="AA351" s="11" t="s">
        <v>169</v>
      </c>
      <c r="AB351" s="11">
        <v>15</v>
      </c>
      <c r="AC351" s="11">
        <v>5.3603953769503367E-2</v>
      </c>
      <c r="AD351" s="11">
        <v>4.1977874417172476</v>
      </c>
      <c r="AE351" s="11" t="s">
        <v>169</v>
      </c>
      <c r="AF351" s="11">
        <v>20</v>
      </c>
      <c r="AG351" s="11">
        <v>5.2393332532221393E-2</v>
      </c>
      <c r="AH351" s="11">
        <v>3.1965035981930452</v>
      </c>
      <c r="AI351" s="11" t="s">
        <v>169</v>
      </c>
      <c r="AJ351" s="11">
        <v>25</v>
      </c>
      <c r="AK351" s="11">
        <v>5.1658188761145231E-2</v>
      </c>
      <c r="AL351" s="11">
        <v>2.4340525562869408</v>
      </c>
    </row>
    <row r="352" spans="12:38" x14ac:dyDescent="0.3">
      <c r="L352" s="11" t="s">
        <v>169</v>
      </c>
      <c r="M352" s="11">
        <v>0</v>
      </c>
      <c r="N352" s="11">
        <v>0.23263768984807379</v>
      </c>
      <c r="P352" s="11">
        <v>9.1308752526120536</v>
      </c>
      <c r="Q352" s="11" t="s">
        <v>169</v>
      </c>
      <c r="R352" s="11">
        <v>5</v>
      </c>
      <c r="T352" s="11">
        <v>6.7898498187586989E-2</v>
      </c>
      <c r="V352" s="11">
        <v>7.5451996686754068</v>
      </c>
      <c r="W352" s="11" t="s">
        <v>169</v>
      </c>
      <c r="X352" s="11">
        <v>10</v>
      </c>
      <c r="Y352" s="11">
        <v>6.0636146236410518E-2</v>
      </c>
      <c r="Z352" s="11">
        <v>5.7454690655178862</v>
      </c>
      <c r="AA352" s="11" t="s">
        <v>169</v>
      </c>
      <c r="AB352" s="11">
        <v>15</v>
      </c>
      <c r="AC352" s="11">
        <v>5.8070949916961989E-2</v>
      </c>
      <c r="AD352" s="11">
        <v>4.3750220315399666</v>
      </c>
      <c r="AE352" s="11" t="s">
        <v>169</v>
      </c>
      <c r="AF352" s="11">
        <v>20</v>
      </c>
      <c r="AG352" s="11">
        <v>5.6759443576573178E-2</v>
      </c>
      <c r="AH352" s="11">
        <v>3.3314630290738112</v>
      </c>
      <c r="AI352" s="11" t="s">
        <v>169</v>
      </c>
      <c r="AJ352" s="11">
        <v>25</v>
      </c>
      <c r="AK352" s="11">
        <v>5.5963037824574E-2</v>
      </c>
      <c r="AL352" s="11">
        <v>2.536820576919252</v>
      </c>
    </row>
    <row r="353" spans="12:38" x14ac:dyDescent="0.3">
      <c r="L353" s="11" t="s">
        <v>169</v>
      </c>
      <c r="M353" s="11">
        <v>0</v>
      </c>
      <c r="N353" s="11">
        <v>0.25053289675946411</v>
      </c>
      <c r="P353" s="11">
        <v>9.4427127340083725</v>
      </c>
      <c r="Q353" s="11" t="s">
        <v>169</v>
      </c>
      <c r="R353" s="11">
        <v>5</v>
      </c>
      <c r="T353" s="11">
        <v>7.3121459586632145E-2</v>
      </c>
      <c r="V353" s="11">
        <v>7.8028831870915623</v>
      </c>
      <c r="W353" s="11" t="s">
        <v>169</v>
      </c>
      <c r="X353" s="11">
        <v>10</v>
      </c>
      <c r="Y353" s="11">
        <v>6.5300465177672878E-2</v>
      </c>
      <c r="Z353" s="11">
        <v>5.9416882179281689</v>
      </c>
      <c r="AA353" s="11" t="s">
        <v>169</v>
      </c>
      <c r="AB353" s="11">
        <v>15</v>
      </c>
      <c r="AC353" s="11">
        <v>6.2537946064420605E-2</v>
      </c>
      <c r="AD353" s="11">
        <v>4.5244377023956774</v>
      </c>
      <c r="AE353" s="11" t="s">
        <v>169</v>
      </c>
      <c r="AF353" s="11">
        <v>20</v>
      </c>
      <c r="AG353" s="11">
        <v>6.1125554620924963E-2</v>
      </c>
      <c r="AH353" s="11">
        <v>3.4452390923328222</v>
      </c>
      <c r="AI353" s="11" t="s">
        <v>169</v>
      </c>
      <c r="AJ353" s="11">
        <v>25</v>
      </c>
      <c r="AK353" s="11">
        <v>6.0267886888002768E-2</v>
      </c>
      <c r="AL353" s="11">
        <v>2.6234580259671461</v>
      </c>
    </row>
    <row r="354" spans="12:38" x14ac:dyDescent="0.3">
      <c r="L354" s="11" t="s">
        <v>169</v>
      </c>
      <c r="M354" s="11">
        <v>0</v>
      </c>
      <c r="N354" s="11">
        <v>0.2684281036708544</v>
      </c>
      <c r="P354" s="11">
        <v>9.7174470702978173</v>
      </c>
      <c r="Q354" s="11" t="s">
        <v>169</v>
      </c>
      <c r="R354" s="11">
        <v>5</v>
      </c>
      <c r="T354" s="11">
        <v>7.8344420985677302E-2</v>
      </c>
      <c r="V354" s="11">
        <v>8.0299069242247452</v>
      </c>
      <c r="W354" s="11" t="s">
        <v>169</v>
      </c>
      <c r="X354" s="11">
        <v>10</v>
      </c>
      <c r="Y354" s="11">
        <v>6.9964784118935225E-2</v>
      </c>
      <c r="Z354" s="11">
        <v>6.1145607615471427</v>
      </c>
      <c r="AA354" s="11" t="s">
        <v>169</v>
      </c>
      <c r="AB354" s="11">
        <v>15</v>
      </c>
      <c r="AC354" s="11">
        <v>6.700494221187922E-2</v>
      </c>
      <c r="AD354" s="11">
        <v>4.6560755509954568</v>
      </c>
      <c r="AE354" s="11" t="s">
        <v>169</v>
      </c>
      <c r="AF354" s="11">
        <v>20</v>
      </c>
      <c r="AG354" s="11">
        <v>6.5491665665276741E-2</v>
      </c>
      <c r="AH354" s="11">
        <v>3.5454778163153442</v>
      </c>
      <c r="AI354" s="11" t="s">
        <v>169</v>
      </c>
      <c r="AJ354" s="11">
        <v>25</v>
      </c>
      <c r="AK354" s="11">
        <v>6.4572735951431537E-2</v>
      </c>
      <c r="AL354" s="11">
        <v>2.699787150854263</v>
      </c>
    </row>
    <row r="355" spans="12:38" x14ac:dyDescent="0.3">
      <c r="L355" s="11" t="s">
        <v>169</v>
      </c>
      <c r="M355" s="11">
        <v>0</v>
      </c>
      <c r="N355" s="11">
        <v>0.28632331058224469</v>
      </c>
      <c r="P355" s="11">
        <v>9.9658258959896902</v>
      </c>
      <c r="Q355" s="11" t="s">
        <v>169</v>
      </c>
      <c r="R355" s="11">
        <v>5</v>
      </c>
      <c r="T355" s="11">
        <v>8.3567382384722444E-2</v>
      </c>
      <c r="V355" s="11">
        <v>8.2351520712088959</v>
      </c>
      <c r="W355" s="11" t="s">
        <v>169</v>
      </c>
      <c r="X355" s="11">
        <v>10</v>
      </c>
      <c r="Y355" s="11">
        <v>7.4629103060197571E-2</v>
      </c>
      <c r="Z355" s="11">
        <v>6.2708494874427334</v>
      </c>
      <c r="AA355" s="11" t="s">
        <v>169</v>
      </c>
      <c r="AB355" s="11">
        <v>15</v>
      </c>
      <c r="AC355" s="11">
        <v>7.1471938359337836E-2</v>
      </c>
      <c r="AD355" s="11">
        <v>4.7750852630445966</v>
      </c>
      <c r="AE355" s="11" t="s">
        <v>169</v>
      </c>
      <c r="AF355" s="11">
        <v>20</v>
      </c>
      <c r="AG355" s="11">
        <v>6.9857776709628533E-2</v>
      </c>
      <c r="AH355" s="11">
        <v>3.636100549854556</v>
      </c>
      <c r="AI355" s="11" t="s">
        <v>169</v>
      </c>
      <c r="AJ355" s="11">
        <v>25</v>
      </c>
      <c r="AK355" s="11">
        <v>6.8877585014860299E-2</v>
      </c>
      <c r="AL355" s="11">
        <v>2.768793954523598</v>
      </c>
    </row>
    <row r="356" spans="12:38" x14ac:dyDescent="0.3">
      <c r="L356" s="11" t="s">
        <v>169</v>
      </c>
      <c r="M356" s="11">
        <v>0</v>
      </c>
      <c r="N356" s="11">
        <v>0.30421851749363499</v>
      </c>
      <c r="P356" s="11">
        <v>10.19423379896741</v>
      </c>
      <c r="Q356" s="11" t="s">
        <v>169</v>
      </c>
      <c r="R356" s="11">
        <v>5</v>
      </c>
      <c r="T356" s="11">
        <v>8.87903437837676E-2</v>
      </c>
      <c r="V356" s="11">
        <v>8.4238944629502974</v>
      </c>
      <c r="W356" s="11" t="s">
        <v>169</v>
      </c>
      <c r="X356" s="11">
        <v>10</v>
      </c>
      <c r="Y356" s="11">
        <v>7.9293422001459918E-2</v>
      </c>
      <c r="Z356" s="11">
        <v>6.4145718037127866</v>
      </c>
      <c r="AA356" s="11" t="s">
        <v>169</v>
      </c>
      <c r="AB356" s="11">
        <v>15</v>
      </c>
      <c r="AC356" s="11">
        <v>7.5938934506796452E-2</v>
      </c>
      <c r="AD356" s="11">
        <v>4.8845259880637579</v>
      </c>
      <c r="AE356" s="11" t="s">
        <v>169</v>
      </c>
      <c r="AF356" s="11">
        <v>20</v>
      </c>
      <c r="AG356" s="11">
        <v>7.4223887753980311E-2</v>
      </c>
      <c r="AH356" s="11">
        <v>3.7194367540263169</v>
      </c>
      <c r="AI356" s="11" t="s">
        <v>169</v>
      </c>
      <c r="AJ356" s="11">
        <v>25</v>
      </c>
      <c r="AK356" s="11">
        <v>7.3182434078289074E-2</v>
      </c>
      <c r="AL356" s="11">
        <v>2.832252259688715</v>
      </c>
    </row>
    <row r="357" spans="12:38" x14ac:dyDescent="0.3">
      <c r="L357" s="11" t="s">
        <v>169</v>
      </c>
      <c r="M357" s="11">
        <v>0</v>
      </c>
      <c r="N357" s="11">
        <v>0.32211372440502528</v>
      </c>
      <c r="P357" s="11">
        <v>10.40683069143663</v>
      </c>
      <c r="Q357" s="11" t="s">
        <v>169</v>
      </c>
      <c r="R357" s="11">
        <v>5</v>
      </c>
      <c r="T357" s="11">
        <v>9.4013305182812756E-2</v>
      </c>
      <c r="V357" s="11">
        <v>8.5995715977530409</v>
      </c>
      <c r="W357" s="11" t="s">
        <v>169</v>
      </c>
      <c r="X357" s="11">
        <v>10</v>
      </c>
      <c r="Y357" s="11">
        <v>8.3957740942722264E-2</v>
      </c>
      <c r="Z357" s="11">
        <v>6.5483452739787076</v>
      </c>
      <c r="AA357" s="11" t="s">
        <v>169</v>
      </c>
      <c r="AB357" s="11">
        <v>15</v>
      </c>
      <c r="AC357" s="11">
        <v>8.0405930654255053E-2</v>
      </c>
      <c r="AD357" s="11">
        <v>4.9863909311998151</v>
      </c>
      <c r="AE357" s="11" t="s">
        <v>169</v>
      </c>
      <c r="AF357" s="11">
        <v>20</v>
      </c>
      <c r="AG357" s="11">
        <v>7.8589998798332089E-2</v>
      </c>
      <c r="AH357" s="11">
        <v>3.7970042015888681</v>
      </c>
      <c r="AI357" s="11" t="s">
        <v>169</v>
      </c>
      <c r="AJ357" s="11">
        <v>25</v>
      </c>
      <c r="AK357" s="11">
        <v>7.748728314171785E-2</v>
      </c>
      <c r="AL357" s="11">
        <v>2.8913178099765382</v>
      </c>
    </row>
    <row r="358" spans="12:38" x14ac:dyDescent="0.3">
      <c r="L358" s="11" t="s">
        <v>169</v>
      </c>
      <c r="M358" s="11">
        <v>0</v>
      </c>
      <c r="N358" s="11">
        <v>0.34000893131641557</v>
      </c>
      <c r="P358" s="11">
        <v>10.606506058283751</v>
      </c>
      <c r="Q358" s="11" t="s">
        <v>169</v>
      </c>
      <c r="R358" s="11">
        <v>5</v>
      </c>
      <c r="T358" s="11">
        <v>9.9236266581857913E-2</v>
      </c>
      <c r="V358" s="11">
        <v>8.764571170093765</v>
      </c>
      <c r="W358" s="11" t="s">
        <v>169</v>
      </c>
      <c r="X358" s="11">
        <v>10</v>
      </c>
      <c r="Y358" s="11">
        <v>8.8622059883984611E-2</v>
      </c>
      <c r="Z358" s="11">
        <v>6.673988064141442</v>
      </c>
      <c r="AA358" s="11" t="s">
        <v>169</v>
      </c>
      <c r="AB358" s="11">
        <v>15</v>
      </c>
      <c r="AC358" s="11">
        <v>8.4872926801713683E-2</v>
      </c>
      <c r="AD358" s="11">
        <v>5.0820645774761726</v>
      </c>
      <c r="AE358" s="11" t="s">
        <v>169</v>
      </c>
      <c r="AF358" s="11">
        <v>20</v>
      </c>
      <c r="AG358" s="11">
        <v>8.2956109842683867E-2</v>
      </c>
      <c r="AH358" s="11">
        <v>3.869857141100622</v>
      </c>
      <c r="AI358" s="11" t="s">
        <v>169</v>
      </c>
      <c r="AJ358" s="11">
        <v>25</v>
      </c>
      <c r="AK358" s="11">
        <v>8.1792132205146612E-2</v>
      </c>
      <c r="AL358" s="11">
        <v>2.9467933876520469</v>
      </c>
    </row>
    <row r="359" spans="12:38" x14ac:dyDescent="0.3">
      <c r="L359" s="11" t="s">
        <v>169</v>
      </c>
      <c r="M359" s="11">
        <v>0</v>
      </c>
      <c r="N359" s="11">
        <v>0.35790413822780592</v>
      </c>
      <c r="P359" s="11">
        <v>10.795363715866729</v>
      </c>
      <c r="Q359" s="11" t="s">
        <v>169</v>
      </c>
      <c r="R359" s="11">
        <v>5</v>
      </c>
      <c r="T359" s="11">
        <v>0.1044592279809031</v>
      </c>
      <c r="V359" s="11">
        <v>8.9206316457874113</v>
      </c>
      <c r="W359" s="11" t="s">
        <v>169</v>
      </c>
      <c r="X359" s="11">
        <v>10</v>
      </c>
      <c r="Y359" s="11">
        <v>9.3286378825246957E-2</v>
      </c>
      <c r="Z359" s="11">
        <v>6.7928239697265962</v>
      </c>
      <c r="AA359" s="11" t="s">
        <v>169</v>
      </c>
      <c r="AB359" s="11">
        <v>15</v>
      </c>
      <c r="AC359" s="11">
        <v>8.9339922949172285E-2</v>
      </c>
      <c r="AD359" s="11">
        <v>5.1725549620112412</v>
      </c>
      <c r="AE359" s="11" t="s">
        <v>169</v>
      </c>
      <c r="AF359" s="11">
        <v>20</v>
      </c>
      <c r="AG359" s="11">
        <v>8.7322220887035645E-2</v>
      </c>
      <c r="AH359" s="11">
        <v>3.9387631645199228</v>
      </c>
      <c r="AI359" s="11" t="s">
        <v>169</v>
      </c>
      <c r="AJ359" s="11">
        <v>25</v>
      </c>
      <c r="AK359" s="11">
        <v>8.6096981268575373E-2</v>
      </c>
      <c r="AL359" s="11">
        <v>2.999263493595969</v>
      </c>
    </row>
    <row r="360" spans="12:38" x14ac:dyDescent="0.3">
      <c r="L360" s="11" t="s">
        <v>169</v>
      </c>
      <c r="M360" s="11">
        <v>0</v>
      </c>
      <c r="N360" s="11">
        <v>0.37579934513919622</v>
      </c>
      <c r="P360" s="11">
        <v>10.97499187559945</v>
      </c>
      <c r="Q360" s="11" t="s">
        <v>169</v>
      </c>
      <c r="R360" s="11">
        <v>5</v>
      </c>
      <c r="T360" s="11">
        <v>0.1096821893799482</v>
      </c>
      <c r="V360" s="11">
        <v>9.0690654260991437</v>
      </c>
      <c r="W360" s="11" t="s">
        <v>169</v>
      </c>
      <c r="X360" s="11">
        <v>10</v>
      </c>
      <c r="Y360" s="11">
        <v>9.7950697766509304E-2</v>
      </c>
      <c r="Z360" s="11">
        <v>6.9058523494260111</v>
      </c>
      <c r="AA360" s="11" t="s">
        <v>169</v>
      </c>
      <c r="AB360" s="11">
        <v>15</v>
      </c>
      <c r="AC360" s="11">
        <v>9.38069190966309E-2</v>
      </c>
      <c r="AD360" s="11">
        <v>5.258623069895072</v>
      </c>
      <c r="AE360" s="11" t="s">
        <v>169</v>
      </c>
      <c r="AF360" s="11">
        <v>20</v>
      </c>
      <c r="AG360" s="11">
        <v>9.1688331931387437E-2</v>
      </c>
      <c r="AH360" s="11">
        <v>4.0043017417728457</v>
      </c>
      <c r="AI360" s="11" t="s">
        <v>169</v>
      </c>
      <c r="AJ360" s="11">
        <v>25</v>
      </c>
      <c r="AK360" s="11">
        <v>9.0401830332004149E-2</v>
      </c>
      <c r="AL360" s="11">
        <v>3.0491693787600158</v>
      </c>
    </row>
    <row r="361" spans="12:38" x14ac:dyDescent="0.3">
      <c r="L361" s="11" t="s">
        <v>169</v>
      </c>
      <c r="M361" s="11">
        <v>0</v>
      </c>
      <c r="N361" s="11">
        <v>0.39369455205058651</v>
      </c>
      <c r="P361" s="11">
        <v>11.146624419766489</v>
      </c>
      <c r="Q361" s="11" t="s">
        <v>169</v>
      </c>
      <c r="R361" s="11">
        <v>5</v>
      </c>
      <c r="T361" s="11">
        <v>0.1149051507789934</v>
      </c>
      <c r="V361" s="11">
        <v>9.2108921162636577</v>
      </c>
      <c r="W361" s="11" t="s">
        <v>169</v>
      </c>
      <c r="X361" s="11">
        <v>10</v>
      </c>
      <c r="Y361" s="11">
        <v>0.10261501670777171</v>
      </c>
      <c r="Z361" s="11">
        <v>7.0138496055341513</v>
      </c>
      <c r="AA361" s="11" t="s">
        <v>169</v>
      </c>
      <c r="AB361" s="11">
        <v>15</v>
      </c>
      <c r="AC361" s="11">
        <v>9.8273915244089516E-2</v>
      </c>
      <c r="AD361" s="11">
        <v>5.3408601108452496</v>
      </c>
      <c r="AE361" s="11" t="s">
        <v>169</v>
      </c>
      <c r="AF361" s="11">
        <v>20</v>
      </c>
      <c r="AG361" s="11">
        <v>9.6054442975739229E-2</v>
      </c>
      <c r="AH361" s="11">
        <v>4.0669230633503997</v>
      </c>
      <c r="AI361" s="11" t="s">
        <v>169</v>
      </c>
      <c r="AJ361" s="11">
        <v>25</v>
      </c>
      <c r="AK361" s="11">
        <v>9.4706679395432924E-2</v>
      </c>
      <c r="AL361" s="11">
        <v>3.0968538512411601</v>
      </c>
    </row>
    <row r="362" spans="12:38" x14ac:dyDescent="0.3">
      <c r="L362" s="11" t="s">
        <v>169</v>
      </c>
      <c r="M362" s="11">
        <v>0</v>
      </c>
      <c r="N362" s="11">
        <v>0.41158975896197669</v>
      </c>
      <c r="P362" s="11">
        <v>11.31124259017518</v>
      </c>
      <c r="Q362" s="11" t="s">
        <v>169</v>
      </c>
      <c r="R362" s="11">
        <v>5</v>
      </c>
      <c r="T362" s="11">
        <v>0.1201281121780385</v>
      </c>
      <c r="V362" s="11">
        <v>9.346922554799141</v>
      </c>
      <c r="W362" s="11" t="s">
        <v>169</v>
      </c>
      <c r="X362" s="11">
        <v>10</v>
      </c>
      <c r="Y362" s="11">
        <v>0.107279335649034</v>
      </c>
      <c r="Z362" s="11">
        <v>7.1174331700379732</v>
      </c>
      <c r="AA362" s="11" t="s">
        <v>169</v>
      </c>
      <c r="AB362" s="11">
        <v>15</v>
      </c>
      <c r="AC362" s="11">
        <v>0.1027409113915481</v>
      </c>
      <c r="AD362" s="11">
        <v>5.4197362429141673</v>
      </c>
      <c r="AE362" s="11" t="s">
        <v>169</v>
      </c>
      <c r="AF362" s="11">
        <v>20</v>
      </c>
      <c r="AG362" s="11">
        <v>0.10042055402009099</v>
      </c>
      <c r="AH362" s="11">
        <v>4.1269851421169941</v>
      </c>
      <c r="AI362" s="11" t="s">
        <v>169</v>
      </c>
      <c r="AJ362" s="11">
        <v>25</v>
      </c>
      <c r="AK362" s="11">
        <v>9.9011528458861686E-2</v>
      </c>
      <c r="AL362" s="11">
        <v>3.142589528322949</v>
      </c>
    </row>
    <row r="363" spans="12:38" x14ac:dyDescent="0.3">
      <c r="L363" s="11" t="s">
        <v>169</v>
      </c>
      <c r="M363" s="11">
        <v>0</v>
      </c>
      <c r="N363" s="11">
        <v>0.42948496587336699</v>
      </c>
      <c r="P363" s="11">
        <v>11.469641973910781</v>
      </c>
      <c r="Q363" s="11" t="s">
        <v>169</v>
      </c>
      <c r="R363" s="11">
        <v>5</v>
      </c>
      <c r="T363" s="11">
        <v>0.12535107357708369</v>
      </c>
      <c r="V363" s="11">
        <v>9.4778141664590816</v>
      </c>
      <c r="W363" s="11" t="s">
        <v>169</v>
      </c>
      <c r="X363" s="11">
        <v>10</v>
      </c>
      <c r="Y363" s="11">
        <v>0.1119436545902964</v>
      </c>
      <c r="Z363" s="11">
        <v>7.2171036544189384</v>
      </c>
      <c r="AA363" s="11" t="s">
        <v>169</v>
      </c>
      <c r="AB363" s="11">
        <v>15</v>
      </c>
      <c r="AC363" s="11">
        <v>0.10720790753900671</v>
      </c>
      <c r="AD363" s="11">
        <v>5.4956326684432941</v>
      </c>
      <c r="AE363" s="11" t="s">
        <v>169</v>
      </c>
      <c r="AF363" s="11">
        <v>20</v>
      </c>
      <c r="AG363" s="11">
        <v>0.1047866650644428</v>
      </c>
      <c r="AH363" s="11">
        <v>4.1847782535267983</v>
      </c>
      <c r="AI363" s="11" t="s">
        <v>169</v>
      </c>
      <c r="AJ363" s="11">
        <v>25</v>
      </c>
      <c r="AK363" s="11">
        <v>0.10331637752229041</v>
      </c>
      <c r="AL363" s="11">
        <v>3.186597447050878</v>
      </c>
    </row>
    <row r="364" spans="12:38" x14ac:dyDescent="0.3">
      <c r="L364" s="11" t="s">
        <v>169</v>
      </c>
      <c r="M364" s="11">
        <v>0</v>
      </c>
      <c r="N364" s="11">
        <v>0.44738017278475728</v>
      </c>
      <c r="P364" s="11">
        <v>11.622478248803519</v>
      </c>
      <c r="Q364" s="11" t="s">
        <v>169</v>
      </c>
      <c r="R364" s="11">
        <v>5</v>
      </c>
      <c r="T364" s="11">
        <v>0.13057403497612879</v>
      </c>
      <c r="V364" s="11">
        <v>9.6041087635024898</v>
      </c>
      <c r="W364" s="11" t="s">
        <v>169</v>
      </c>
      <c r="X364" s="11">
        <v>10</v>
      </c>
      <c r="Y364" s="11">
        <v>0.1166079735315587</v>
      </c>
      <c r="Z364" s="11">
        <v>7.3132736343158831</v>
      </c>
      <c r="AA364" s="11" t="s">
        <v>169</v>
      </c>
      <c r="AB364" s="11">
        <v>15</v>
      </c>
      <c r="AC364" s="11">
        <v>0.11167490368646529</v>
      </c>
      <c r="AD364" s="11">
        <v>5.5688635528191313</v>
      </c>
      <c r="AE364" s="11" t="s">
        <v>169</v>
      </c>
      <c r="AF364" s="11">
        <v>20</v>
      </c>
      <c r="AG364" s="11">
        <v>0.10915277610879461</v>
      </c>
      <c r="AH364" s="11">
        <v>4.2405416261740001</v>
      </c>
      <c r="AI364" s="11" t="s">
        <v>169</v>
      </c>
      <c r="AJ364" s="11">
        <v>25</v>
      </c>
      <c r="AK364" s="11">
        <v>0.1076212265857192</v>
      </c>
      <c r="AL364" s="11">
        <v>3.2290597736429181</v>
      </c>
    </row>
    <row r="365" spans="12:38" x14ac:dyDescent="0.3">
      <c r="L365" s="11" t="s">
        <v>169</v>
      </c>
      <c r="M365" s="11">
        <v>0</v>
      </c>
      <c r="N365" s="11">
        <v>0.46527537969614757</v>
      </c>
      <c r="P365" s="11">
        <v>11.77029938255912</v>
      </c>
      <c r="Q365" s="11" t="s">
        <v>169</v>
      </c>
      <c r="R365" s="11">
        <v>5</v>
      </c>
      <c r="T365" s="11">
        <v>0.13579699637517401</v>
      </c>
      <c r="V365" s="11">
        <v>9.7262591530959686</v>
      </c>
      <c r="W365" s="11" t="s">
        <v>169</v>
      </c>
      <c r="X365" s="11">
        <v>10</v>
      </c>
      <c r="Y365" s="11">
        <v>0.12127229247282099</v>
      </c>
      <c r="Z365" s="11">
        <v>7.4062879103547159</v>
      </c>
      <c r="AA365" s="11" t="s">
        <v>169</v>
      </c>
      <c r="AB365" s="11">
        <v>15</v>
      </c>
      <c r="AC365" s="11">
        <v>0.11614189983392401</v>
      </c>
      <c r="AD365" s="11">
        <v>5.6396914525566704</v>
      </c>
      <c r="AE365" s="11" t="s">
        <v>169</v>
      </c>
      <c r="AF365" s="11">
        <v>20</v>
      </c>
      <c r="AG365" s="11">
        <v>0.1135188871531463</v>
      </c>
      <c r="AH365" s="11">
        <v>4.2944751898684217</v>
      </c>
      <c r="AI365" s="11" t="s">
        <v>169</v>
      </c>
      <c r="AJ365" s="11">
        <v>25</v>
      </c>
      <c r="AK365" s="11">
        <v>0.111926075649148</v>
      </c>
      <c r="AL365" s="11">
        <v>3.2701287493369482</v>
      </c>
    </row>
    <row r="366" spans="12:38" x14ac:dyDescent="0.3">
      <c r="L366" s="11" t="s">
        <v>169</v>
      </c>
      <c r="M366" s="11">
        <v>0</v>
      </c>
      <c r="N366" s="11">
        <v>0.48317058660753792</v>
      </c>
      <c r="P366" s="11">
        <v>11.9135688878337</v>
      </c>
      <c r="Q366" s="11" t="s">
        <v>169</v>
      </c>
      <c r="R366" s="11">
        <v>5</v>
      </c>
      <c r="T366" s="11">
        <v>0.14101995777421911</v>
      </c>
      <c r="V366" s="11">
        <v>9.8446483538924401</v>
      </c>
      <c r="W366" s="11" t="s">
        <v>169</v>
      </c>
      <c r="X366" s="11">
        <v>10</v>
      </c>
      <c r="Y366" s="11">
        <v>0.12593661141408341</v>
      </c>
      <c r="Z366" s="11">
        <v>7.4964381410625176</v>
      </c>
      <c r="AA366" s="11" t="s">
        <v>169</v>
      </c>
      <c r="AB366" s="11">
        <v>15</v>
      </c>
      <c r="AC366" s="11">
        <v>0.12060889598138259</v>
      </c>
      <c r="AD366" s="11">
        <v>5.7083384578746754</v>
      </c>
      <c r="AE366" s="11" t="s">
        <v>169</v>
      </c>
      <c r="AF366" s="11">
        <v>20</v>
      </c>
      <c r="AG366" s="11">
        <v>0.11788499819749811</v>
      </c>
      <c r="AH366" s="11">
        <v>4.3467480604105324</v>
      </c>
      <c r="AI366" s="11" t="s">
        <v>169</v>
      </c>
      <c r="AJ366" s="11">
        <v>25</v>
      </c>
      <c r="AK366" s="11">
        <v>0.1162309247125768</v>
      </c>
      <c r="AL366" s="11">
        <v>3.3099331513214811</v>
      </c>
    </row>
    <row r="367" spans="12:38" x14ac:dyDescent="0.3">
      <c r="L367" s="11" t="s">
        <v>169</v>
      </c>
      <c r="M367" s="11">
        <v>0</v>
      </c>
      <c r="N367" s="11">
        <v>0.50106579351892822</v>
      </c>
      <c r="P367" s="11">
        <v>12.05268299442614</v>
      </c>
      <c r="Q367" s="11" t="s">
        <v>169</v>
      </c>
      <c r="R367" s="11">
        <v>5</v>
      </c>
      <c r="T367" s="11">
        <v>0.14624291917326429</v>
      </c>
      <c r="V367" s="11">
        <v>9.9596037860859816</v>
      </c>
      <c r="W367" s="11" t="s">
        <v>169</v>
      </c>
      <c r="X367" s="11">
        <v>10</v>
      </c>
      <c r="Y367" s="11">
        <v>0.13060093035534581</v>
      </c>
      <c r="Z367" s="11">
        <v>7.5839736482172517</v>
      </c>
      <c r="AA367" s="11" t="s">
        <v>169</v>
      </c>
      <c r="AB367" s="11">
        <v>15</v>
      </c>
      <c r="AC367" s="11">
        <v>0.12507589212884121</v>
      </c>
      <c r="AD367" s="11">
        <v>5.7749944206823818</v>
      </c>
      <c r="AE367" s="11" t="s">
        <v>169</v>
      </c>
      <c r="AF367" s="11">
        <v>20</v>
      </c>
      <c r="AG367" s="11">
        <v>0.1222511092418499</v>
      </c>
      <c r="AH367" s="11">
        <v>4.397504804984691</v>
      </c>
      <c r="AI367" s="11" t="s">
        <v>169</v>
      </c>
      <c r="AJ367" s="11">
        <v>25</v>
      </c>
      <c r="AK367" s="11">
        <v>0.12053577377600549</v>
      </c>
      <c r="AL367" s="11">
        <v>3.3485830636661351</v>
      </c>
    </row>
    <row r="368" spans="12:38" x14ac:dyDescent="0.3">
      <c r="L368" s="11" t="s">
        <v>169</v>
      </c>
      <c r="M368" s="11">
        <v>0</v>
      </c>
      <c r="N368" s="11">
        <v>0.51896100043031845</v>
      </c>
      <c r="P368" s="11">
        <v>12.187983577141241</v>
      </c>
      <c r="Q368" s="11" t="s">
        <v>169</v>
      </c>
      <c r="R368" s="11">
        <v>5</v>
      </c>
      <c r="T368" s="11">
        <v>0.15146588057230939</v>
      </c>
      <c r="V368" s="11">
        <v>10.071407954211219</v>
      </c>
      <c r="W368" s="11" t="s">
        <v>169</v>
      </c>
      <c r="X368" s="11">
        <v>10</v>
      </c>
      <c r="Y368" s="11">
        <v>0.1352652492966081</v>
      </c>
      <c r="Z368" s="11">
        <v>7.6691095515156587</v>
      </c>
      <c r="AA368" s="11" t="s">
        <v>169</v>
      </c>
      <c r="AB368" s="11">
        <v>15</v>
      </c>
      <c r="AC368" s="11">
        <v>0.12954288827629981</v>
      </c>
      <c r="AD368" s="11">
        <v>5.8398231489129477</v>
      </c>
      <c r="AE368" s="11" t="s">
        <v>169</v>
      </c>
      <c r="AF368" s="11">
        <v>20</v>
      </c>
      <c r="AG368" s="11">
        <v>0.1266172202862017</v>
      </c>
      <c r="AH368" s="11">
        <v>4.4468701589794879</v>
      </c>
      <c r="AI368" s="11" t="s">
        <v>169</v>
      </c>
      <c r="AJ368" s="11">
        <v>25</v>
      </c>
      <c r="AK368" s="11">
        <v>0.1248406228394343</v>
      </c>
      <c r="AL368" s="11">
        <v>3.3861734690550009</v>
      </c>
    </row>
    <row r="369" spans="12:38" x14ac:dyDescent="0.3">
      <c r="L369" s="11" t="s">
        <v>169</v>
      </c>
      <c r="M369" s="11">
        <v>0</v>
      </c>
      <c r="N369" s="11">
        <v>0.5368562073417088</v>
      </c>
      <c r="P369" s="11">
        <v>12.31976805513801</v>
      </c>
      <c r="Q369" s="11" t="s">
        <v>169</v>
      </c>
      <c r="R369" s="11">
        <v>5</v>
      </c>
      <c r="T369" s="11">
        <v>0.1566888419713546</v>
      </c>
      <c r="V369" s="11">
        <v>10.180306627362331</v>
      </c>
      <c r="W369" s="11" t="s">
        <v>169</v>
      </c>
      <c r="X369" s="11">
        <v>10</v>
      </c>
      <c r="Y369" s="11">
        <v>0.13992956823787039</v>
      </c>
      <c r="Z369" s="11">
        <v>7.7520329975926661</v>
      </c>
      <c r="AA369" s="11" t="s">
        <v>169</v>
      </c>
      <c r="AB369" s="11">
        <v>15</v>
      </c>
      <c r="AC369" s="11">
        <v>0.13400988442375841</v>
      </c>
      <c r="AD369" s="11">
        <v>5.9029671497562326</v>
      </c>
      <c r="AE369" s="11" t="s">
        <v>169</v>
      </c>
      <c r="AF369" s="11">
        <v>20</v>
      </c>
      <c r="AG369" s="11">
        <v>0.13098333133055351</v>
      </c>
      <c r="AH369" s="11">
        <v>4.4949526378334657</v>
      </c>
      <c r="AI369" s="11" t="s">
        <v>169</v>
      </c>
      <c r="AJ369" s="11">
        <v>25</v>
      </c>
      <c r="AK369" s="11">
        <v>0.1291454719028631</v>
      </c>
      <c r="AL369" s="11">
        <v>3.422786999111183</v>
      </c>
    </row>
    <row r="370" spans="12:38" x14ac:dyDescent="0.3">
      <c r="L370" s="11" t="s">
        <v>169</v>
      </c>
      <c r="M370" s="11">
        <v>0</v>
      </c>
      <c r="N370" s="11">
        <v>0.55475141425309915</v>
      </c>
      <c r="P370" s="11">
        <v>12.44829708723382</v>
      </c>
      <c r="Q370" s="11" t="s">
        <v>169</v>
      </c>
      <c r="R370" s="11">
        <v>5</v>
      </c>
      <c r="T370" s="11">
        <v>0.1619118033703997</v>
      </c>
      <c r="V370" s="11">
        <v>10.28651519812416</v>
      </c>
      <c r="W370" s="11" t="s">
        <v>169</v>
      </c>
      <c r="X370" s="11">
        <v>10</v>
      </c>
      <c r="Y370" s="11">
        <v>0.1445938871791328</v>
      </c>
      <c r="Z370" s="11">
        <v>7.8329080021784687</v>
      </c>
      <c r="AA370" s="11" t="s">
        <v>169</v>
      </c>
      <c r="AB370" s="11">
        <v>15</v>
      </c>
      <c r="AC370" s="11">
        <v>0.13847688057121699</v>
      </c>
      <c r="AD370" s="11">
        <v>5.9645513168327442</v>
      </c>
      <c r="AE370" s="11" t="s">
        <v>169</v>
      </c>
      <c r="AF370" s="11">
        <v>20</v>
      </c>
      <c r="AG370" s="11">
        <v>0.13534944237490529</v>
      </c>
      <c r="AH370" s="11">
        <v>4.5418473447201162</v>
      </c>
      <c r="AI370" s="11" t="s">
        <v>169</v>
      </c>
      <c r="AJ370" s="11">
        <v>25</v>
      </c>
      <c r="AK370" s="11">
        <v>0.13345032096629181</v>
      </c>
      <c r="AL370" s="11">
        <v>3.4584960723743272</v>
      </c>
    </row>
    <row r="371" spans="12:38" x14ac:dyDescent="0.3">
      <c r="L371" s="11" t="s">
        <v>169</v>
      </c>
      <c r="M371" s="11">
        <v>0</v>
      </c>
      <c r="N371" s="11">
        <v>0.57264662116448939</v>
      </c>
      <c r="P371" s="11">
        <v>12.57380063481614</v>
      </c>
      <c r="Q371" s="11" t="s">
        <v>169</v>
      </c>
      <c r="R371" s="11">
        <v>5</v>
      </c>
      <c r="T371" s="11">
        <v>0.16713476476944489</v>
      </c>
      <c r="V371" s="11">
        <v>10.390223692593491</v>
      </c>
      <c r="W371" s="11" t="s">
        <v>169</v>
      </c>
      <c r="X371" s="11">
        <v>10</v>
      </c>
      <c r="Y371" s="11">
        <v>0.14925820612039509</v>
      </c>
      <c r="Z371" s="11">
        <v>7.9118792650966343</v>
      </c>
      <c r="AA371" s="11" t="s">
        <v>169</v>
      </c>
      <c r="AB371" s="11">
        <v>15</v>
      </c>
      <c r="AC371" s="11">
        <v>0.14294387671867559</v>
      </c>
      <c r="AD371" s="11">
        <v>6.0246858352133366</v>
      </c>
      <c r="AE371" s="11" t="s">
        <v>169</v>
      </c>
      <c r="AF371" s="11">
        <v>20</v>
      </c>
      <c r="AG371" s="11">
        <v>0.13971555341925701</v>
      </c>
      <c r="AH371" s="11">
        <v>4.5876381826431842</v>
      </c>
      <c r="AI371" s="11" t="s">
        <v>169</v>
      </c>
      <c r="AJ371" s="11">
        <v>25</v>
      </c>
      <c r="AK371" s="11">
        <v>0.1377551700297206</v>
      </c>
      <c r="AL371" s="11">
        <v>3.4933645787524128</v>
      </c>
    </row>
    <row r="372" spans="12:38" x14ac:dyDescent="0.3">
      <c r="L372" s="11" t="s">
        <v>169</v>
      </c>
      <c r="M372" s="11">
        <v>0</v>
      </c>
      <c r="N372" s="11">
        <v>0.59054182807587963</v>
      </c>
      <c r="P372" s="11">
        <v>12.696482796638371</v>
      </c>
      <c r="Q372" s="11" t="s">
        <v>169</v>
      </c>
      <c r="R372" s="11">
        <v>5</v>
      </c>
      <c r="T372" s="11">
        <v>0.17235772616848999</v>
      </c>
      <c r="V372" s="11">
        <v>10.49160076556015</v>
      </c>
      <c r="W372" s="11" t="s">
        <v>169</v>
      </c>
      <c r="X372" s="11">
        <v>10</v>
      </c>
      <c r="Y372" s="11">
        <v>0.15392252506165749</v>
      </c>
      <c r="Z372" s="11">
        <v>7.9890752124882969</v>
      </c>
      <c r="AA372" s="11" t="s">
        <v>169</v>
      </c>
      <c r="AB372" s="11">
        <v>15</v>
      </c>
      <c r="AC372" s="11">
        <v>0.1474108728661343</v>
      </c>
      <c r="AD372" s="11">
        <v>6.0834684979920937</v>
      </c>
      <c r="AE372" s="11" t="s">
        <v>169</v>
      </c>
      <c r="AF372" s="11">
        <v>20</v>
      </c>
      <c r="AG372" s="11">
        <v>0.14408166446360879</v>
      </c>
      <c r="AH372" s="11">
        <v>4.6323996184453744</v>
      </c>
      <c r="AI372" s="11" t="s">
        <v>169</v>
      </c>
      <c r="AJ372" s="11">
        <v>25</v>
      </c>
      <c r="AK372" s="11">
        <v>0.14206001909314939</v>
      </c>
      <c r="AL372" s="11">
        <v>3.5274492227675118</v>
      </c>
    </row>
    <row r="373" spans="12:38" x14ac:dyDescent="0.3">
      <c r="L373" s="11" t="s">
        <v>169</v>
      </c>
      <c r="M373" s="11">
        <v>0</v>
      </c>
      <c r="N373" s="11">
        <v>0.60843703498726998</v>
      </c>
      <c r="P373" s="11">
        <v>12.816525706521761</v>
      </c>
      <c r="Q373" s="11" t="s">
        <v>169</v>
      </c>
      <c r="R373" s="11">
        <v>5</v>
      </c>
      <c r="T373" s="11">
        <v>0.1775806875675352</v>
      </c>
      <c r="V373" s="11">
        <v>10.590796921330639</v>
      </c>
      <c r="W373" s="11" t="s">
        <v>169</v>
      </c>
      <c r="X373" s="11">
        <v>10</v>
      </c>
      <c r="Y373" s="11">
        <v>0.15858684400291981</v>
      </c>
      <c r="Z373" s="11">
        <v>8.0646104493838475</v>
      </c>
      <c r="AA373" s="11" t="s">
        <v>169</v>
      </c>
      <c r="AB373" s="11">
        <v>15</v>
      </c>
      <c r="AC373" s="11">
        <v>0.1518778690135929</v>
      </c>
      <c r="AD373" s="11">
        <v>6.1409865738545104</v>
      </c>
      <c r="AE373" s="11" t="s">
        <v>169</v>
      </c>
      <c r="AF373" s="11">
        <v>20</v>
      </c>
      <c r="AG373" s="11">
        <v>0.14844777550796059</v>
      </c>
      <c r="AH373" s="11">
        <v>4.6761981049118884</v>
      </c>
      <c r="AI373" s="11" t="s">
        <v>169</v>
      </c>
      <c r="AJ373" s="11">
        <v>25</v>
      </c>
      <c r="AK373" s="11">
        <v>0.14636486815657809</v>
      </c>
      <c r="AL373" s="11">
        <v>3.560800606449853</v>
      </c>
    </row>
    <row r="374" spans="12:38" x14ac:dyDescent="0.3">
      <c r="L374" s="11" t="s">
        <v>169</v>
      </c>
      <c r="M374" s="11">
        <v>0</v>
      </c>
      <c r="N374" s="11">
        <v>0.62633224189866032</v>
      </c>
      <c r="P374" s="11">
        <v>12.9340927068345</v>
      </c>
      <c r="Q374" s="11" t="s">
        <v>169</v>
      </c>
      <c r="R374" s="11">
        <v>5</v>
      </c>
      <c r="T374" s="11">
        <v>0.18280364896658041</v>
      </c>
      <c r="V374" s="11">
        <v>10.68794713609817</v>
      </c>
      <c r="W374" s="11" t="s">
        <v>169</v>
      </c>
      <c r="X374" s="11">
        <v>10</v>
      </c>
      <c r="Y374" s="11">
        <v>0.16325116294418221</v>
      </c>
      <c r="Z374" s="11">
        <v>8.1385877565679898</v>
      </c>
      <c r="AA374" s="11" t="s">
        <v>169</v>
      </c>
      <c r="AB374" s="11">
        <v>15</v>
      </c>
      <c r="AC374" s="11">
        <v>0.1563448651610515</v>
      </c>
      <c r="AD374" s="11">
        <v>6.1973183276371682</v>
      </c>
      <c r="AE374" s="11" t="s">
        <v>169</v>
      </c>
      <c r="AF374" s="11">
        <v>20</v>
      </c>
      <c r="AG374" s="11">
        <v>0.1528138865523124</v>
      </c>
      <c r="AH374" s="11">
        <v>4.7190932386362228</v>
      </c>
      <c r="AI374" s="11" t="s">
        <v>169</v>
      </c>
      <c r="AJ374" s="11">
        <v>25</v>
      </c>
      <c r="AK374" s="11">
        <v>0.15066971722000691</v>
      </c>
      <c r="AL374" s="11">
        <v>3.593464111021849</v>
      </c>
    </row>
    <row r="375" spans="12:38" x14ac:dyDescent="0.3">
      <c r="L375" s="11" t="s">
        <v>169</v>
      </c>
      <c r="M375" s="11">
        <v>0</v>
      </c>
      <c r="N375" s="11">
        <v>0.64422744881005056</v>
      </c>
      <c r="P375" s="11">
        <v>13.049330955726781</v>
      </c>
      <c r="Q375" s="11" t="s">
        <v>169</v>
      </c>
      <c r="R375" s="11">
        <v>5</v>
      </c>
      <c r="T375" s="11">
        <v>0.18802661036562551</v>
      </c>
      <c r="V375" s="11">
        <v>10.783173012403079</v>
      </c>
      <c r="W375" s="11" t="s">
        <v>169</v>
      </c>
      <c r="X375" s="11">
        <v>10</v>
      </c>
      <c r="Y375" s="11">
        <v>0.1679154818854445</v>
      </c>
      <c r="Z375" s="11">
        <v>8.211099731144099</v>
      </c>
      <c r="AA375" s="11" t="s">
        <v>169</v>
      </c>
      <c r="AB375" s="11">
        <v>15</v>
      </c>
      <c r="AC375" s="11">
        <v>0.16081186130851011</v>
      </c>
      <c r="AD375" s="11">
        <v>6.2525342695739026</v>
      </c>
      <c r="AE375" s="11" t="s">
        <v>169</v>
      </c>
      <c r="AF375" s="11">
        <v>20</v>
      </c>
      <c r="AG375" s="11">
        <v>0.15717999759666421</v>
      </c>
      <c r="AH375" s="11">
        <v>4.7611387112879271</v>
      </c>
      <c r="AI375" s="11" t="s">
        <v>169</v>
      </c>
      <c r="AJ375" s="11">
        <v>25</v>
      </c>
      <c r="AK375" s="11">
        <v>0.1549745662834357</v>
      </c>
      <c r="AL375" s="11">
        <v>3.6254806212632351</v>
      </c>
    </row>
    <row r="376" spans="12:38" x14ac:dyDescent="0.3">
      <c r="L376" s="11" t="s">
        <v>169</v>
      </c>
      <c r="M376" s="11">
        <v>0</v>
      </c>
      <c r="N376" s="11">
        <v>0.6621226557214408</v>
      </c>
      <c r="P376" s="11">
        <v>13.16237358692092</v>
      </c>
      <c r="Q376" s="11" t="s">
        <v>169</v>
      </c>
      <c r="R376" s="11">
        <v>5</v>
      </c>
      <c r="T376" s="11">
        <v>0.1932495717646707</v>
      </c>
      <c r="V376" s="11">
        <v>10.87658456385191</v>
      </c>
      <c r="W376" s="11" t="s">
        <v>169</v>
      </c>
      <c r="X376" s="11">
        <v>10</v>
      </c>
      <c r="Y376" s="11">
        <v>0.1725798008267069</v>
      </c>
      <c r="Z376" s="11">
        <v>8.2822301455504181</v>
      </c>
      <c r="AA376" s="11" t="s">
        <v>169</v>
      </c>
      <c r="AB376" s="11">
        <v>15</v>
      </c>
      <c r="AC376" s="11">
        <v>0.16527885745596871</v>
      </c>
      <c r="AD376" s="11">
        <v>6.3066981901505352</v>
      </c>
      <c r="AE376" s="11" t="s">
        <v>169</v>
      </c>
      <c r="AF376" s="11">
        <v>20</v>
      </c>
      <c r="AG376" s="11">
        <v>0.16154610864101601</v>
      </c>
      <c r="AH376" s="11">
        <v>4.802383097626989</v>
      </c>
      <c r="AI376" s="11" t="s">
        <v>169</v>
      </c>
      <c r="AJ376" s="11">
        <v>25</v>
      </c>
      <c r="AK376" s="11">
        <v>0.15927941534686449</v>
      </c>
      <c r="AL376" s="11">
        <v>3.6568871255630682</v>
      </c>
    </row>
    <row r="377" spans="12:38" x14ac:dyDescent="0.3">
      <c r="L377" s="11" t="s">
        <v>169</v>
      </c>
      <c r="M377" s="11">
        <v>0</v>
      </c>
      <c r="N377" s="11">
        <v>0.68001786263283115</v>
      </c>
      <c r="P377" s="11">
        <v>13.273341512477209</v>
      </c>
      <c r="Q377" s="11" t="s">
        <v>169</v>
      </c>
      <c r="R377" s="11">
        <v>5</v>
      </c>
      <c r="T377" s="11">
        <v>0.1984725331637158</v>
      </c>
      <c r="V377" s="11">
        <v>10.968281704813441</v>
      </c>
      <c r="W377" s="11" t="s">
        <v>169</v>
      </c>
      <c r="X377" s="11">
        <v>10</v>
      </c>
      <c r="Y377" s="11">
        <v>0.17724411976796919</v>
      </c>
      <c r="Z377" s="11">
        <v>8.3520550819239556</v>
      </c>
      <c r="AA377" s="11" t="s">
        <v>169</v>
      </c>
      <c r="AB377" s="11">
        <v>15</v>
      </c>
      <c r="AC377" s="11">
        <v>0.16974585360342731</v>
      </c>
      <c r="AD377" s="11">
        <v>6.3598680238928331</v>
      </c>
      <c r="AE377" s="11" t="s">
        <v>169</v>
      </c>
      <c r="AF377" s="11">
        <v>20</v>
      </c>
      <c r="AG377" s="11">
        <v>0.16591221968536771</v>
      </c>
      <c r="AH377" s="11">
        <v>4.8428705132554128</v>
      </c>
      <c r="AI377" s="11" t="s">
        <v>169</v>
      </c>
      <c r="AJ377" s="11">
        <v>25</v>
      </c>
      <c r="AK377" s="11">
        <v>0.1635842644102932</v>
      </c>
      <c r="AL377" s="11">
        <v>3.687717216780086</v>
      </c>
    </row>
    <row r="378" spans="12:38" x14ac:dyDescent="0.3">
      <c r="L378" s="11" t="s">
        <v>169</v>
      </c>
      <c r="M378" s="11">
        <v>0</v>
      </c>
      <c r="N378" s="11">
        <v>0.69791306954422139</v>
      </c>
      <c r="P378" s="11">
        <v>13.382344938123451</v>
      </c>
      <c r="Q378" s="11" t="s">
        <v>169</v>
      </c>
      <c r="R378" s="11">
        <v>5</v>
      </c>
      <c r="T378" s="11">
        <v>0.20369549456276101</v>
      </c>
      <c r="V378" s="11">
        <v>11.058355502594781</v>
      </c>
      <c r="W378" s="11" t="s">
        <v>169</v>
      </c>
      <c r="X378" s="11">
        <v>10</v>
      </c>
      <c r="Y378" s="11">
        <v>0.1819084387092316</v>
      </c>
      <c r="Z378" s="11">
        <v>8.420643885599354</v>
      </c>
      <c r="AA378" s="11" t="s">
        <v>169</v>
      </c>
      <c r="AB378" s="11">
        <v>15</v>
      </c>
      <c r="AC378" s="11">
        <v>0.174212849750886</v>
      </c>
      <c r="AD378" s="11">
        <v>6.4120965754305637</v>
      </c>
      <c r="AE378" s="11" t="s">
        <v>169</v>
      </c>
      <c r="AF378" s="11">
        <v>20</v>
      </c>
      <c r="AG378" s="11">
        <v>0.17027833072971951</v>
      </c>
      <c r="AH378" s="11">
        <v>4.8826411674957013</v>
      </c>
      <c r="AI378" s="11" t="s">
        <v>169</v>
      </c>
      <c r="AJ378" s="11">
        <v>25</v>
      </c>
      <c r="AK378" s="11">
        <v>0.16788911347372201</v>
      </c>
      <c r="AL378" s="11">
        <v>3.7180015132449791</v>
      </c>
    </row>
    <row r="379" spans="12:38" x14ac:dyDescent="0.3">
      <c r="L379" s="11" t="s">
        <v>169</v>
      </c>
      <c r="M379" s="11">
        <v>0</v>
      </c>
      <c r="N379" s="11">
        <v>0.71580827645561174</v>
      </c>
      <c r="P379" s="11">
        <v>13.4894846452531</v>
      </c>
      <c r="Q379" s="11" t="s">
        <v>169</v>
      </c>
      <c r="R379" s="11">
        <v>5</v>
      </c>
      <c r="T379" s="11">
        <v>0.20891845596180611</v>
      </c>
      <c r="V379" s="11">
        <v>11.14688923680667</v>
      </c>
      <c r="W379" s="11" t="s">
        <v>169</v>
      </c>
      <c r="X379" s="11">
        <v>10</v>
      </c>
      <c r="Y379" s="11">
        <v>0.18657275765049389</v>
      </c>
      <c r="Z379" s="11">
        <v>8.4880599717873633</v>
      </c>
      <c r="AA379" s="11" t="s">
        <v>169</v>
      </c>
      <c r="AB379" s="11">
        <v>15</v>
      </c>
      <c r="AC379" s="11">
        <v>0.1786798458983446</v>
      </c>
      <c r="AD379" s="11">
        <v>6.4634321337617182</v>
      </c>
      <c r="AE379" s="11" t="s">
        <v>169</v>
      </c>
      <c r="AF379" s="11">
        <v>20</v>
      </c>
      <c r="AG379" s="11">
        <v>0.17464444177407129</v>
      </c>
      <c r="AH379" s="11">
        <v>4.9217318311367499</v>
      </c>
      <c r="AI379" s="11" t="s">
        <v>169</v>
      </c>
      <c r="AJ379" s="11">
        <v>25</v>
      </c>
      <c r="AK379" s="11">
        <v>0.1721939625371508</v>
      </c>
      <c r="AL379" s="11">
        <v>3.7477680149364629</v>
      </c>
    </row>
    <row r="380" spans="12:38" x14ac:dyDescent="0.3">
      <c r="L380" s="11" t="s">
        <v>169</v>
      </c>
      <c r="M380" s="11">
        <v>0</v>
      </c>
      <c r="N380" s="11">
        <v>0.73370348336700209</v>
      </c>
      <c r="P380" s="11">
        <v>13.59485308205754</v>
      </c>
      <c r="Q380" s="11" t="s">
        <v>169</v>
      </c>
      <c r="R380" s="11">
        <v>5</v>
      </c>
      <c r="T380" s="11">
        <v>0.21414141736085129</v>
      </c>
      <c r="V380" s="11">
        <v>11.23395930100871</v>
      </c>
      <c r="W380" s="11" t="s">
        <v>169</v>
      </c>
      <c r="X380" s="11">
        <v>10</v>
      </c>
      <c r="Y380" s="11">
        <v>0.19123707659175629</v>
      </c>
      <c r="Z380" s="11">
        <v>8.5543615121537933</v>
      </c>
      <c r="AA380" s="11" t="s">
        <v>169</v>
      </c>
      <c r="AB380" s="11">
        <v>15</v>
      </c>
      <c r="AC380" s="11">
        <v>0.1831468420458032</v>
      </c>
      <c r="AD380" s="11">
        <v>6.5139189950641416</v>
      </c>
      <c r="AE380" s="11" t="s">
        <v>169</v>
      </c>
      <c r="AF380" s="11">
        <v>20</v>
      </c>
      <c r="AG380" s="11">
        <v>0.1790105528184231</v>
      </c>
      <c r="AH380" s="11">
        <v>4.9601762345409988</v>
      </c>
      <c r="AI380" s="11" t="s">
        <v>169</v>
      </c>
      <c r="AJ380" s="11">
        <v>25</v>
      </c>
      <c r="AK380" s="11">
        <v>0.17649881160057951</v>
      </c>
      <c r="AL380" s="11">
        <v>3.7770424066292918</v>
      </c>
    </row>
    <row r="381" spans="12:38" x14ac:dyDescent="0.3">
      <c r="L381" s="11" t="s">
        <v>169</v>
      </c>
      <c r="M381" s="11">
        <v>0</v>
      </c>
      <c r="N381" s="11">
        <v>0.75159869027839232</v>
      </c>
      <c r="P381" s="11">
        <v>13.69853529741564</v>
      </c>
      <c r="Q381" s="11" t="s">
        <v>169</v>
      </c>
      <c r="R381" s="11">
        <v>5</v>
      </c>
      <c r="T381" s="11">
        <v>0.21936437875989639</v>
      </c>
      <c r="V381" s="11">
        <v>11.319635974418921</v>
      </c>
      <c r="W381" s="11" t="s">
        <v>169</v>
      </c>
      <c r="X381" s="11">
        <v>10</v>
      </c>
      <c r="Y381" s="11">
        <v>0.19590139553301861</v>
      </c>
      <c r="Z381" s="11">
        <v>8.6196020224557941</v>
      </c>
      <c r="AA381" s="11" t="s">
        <v>169</v>
      </c>
      <c r="AB381" s="11">
        <v>15</v>
      </c>
      <c r="AC381" s="11">
        <v>0.1876138381932618</v>
      </c>
      <c r="AD381" s="11">
        <v>6.5635979101649484</v>
      </c>
      <c r="AE381" s="11" t="s">
        <v>169</v>
      </c>
      <c r="AF381" s="11">
        <v>20</v>
      </c>
      <c r="AG381" s="11">
        <v>0.1833766638627749</v>
      </c>
      <c r="AH381" s="11">
        <v>4.9980054083805143</v>
      </c>
      <c r="AI381" s="11" t="s">
        <v>169</v>
      </c>
      <c r="AJ381" s="11">
        <v>25</v>
      </c>
      <c r="AK381" s="11">
        <v>0.1808036606640083</v>
      </c>
      <c r="AL381" s="11">
        <v>3.805848317355732</v>
      </c>
    </row>
    <row r="382" spans="12:38" x14ac:dyDescent="0.3">
      <c r="L382" s="11" t="s">
        <v>169</v>
      </c>
      <c r="M382" s="11">
        <v>0</v>
      </c>
      <c r="N382" s="11">
        <v>0.76949389718978256</v>
      </c>
      <c r="P382" s="11">
        <v>13.80060974438026</v>
      </c>
      <c r="Q382" s="11" t="s">
        <v>169</v>
      </c>
      <c r="R382" s="11">
        <v>5</v>
      </c>
      <c r="T382" s="11">
        <v>0.22458734015894161</v>
      </c>
      <c r="V382" s="11">
        <v>11.40398408586611</v>
      </c>
      <c r="W382" s="11" t="s">
        <v>169</v>
      </c>
      <c r="X382" s="11">
        <v>10</v>
      </c>
      <c r="Y382" s="11">
        <v>0.20056571447428101</v>
      </c>
      <c r="Z382" s="11">
        <v>8.6838308681239376</v>
      </c>
      <c r="AA382" s="11" t="s">
        <v>169</v>
      </c>
      <c r="AB382" s="11">
        <v>15</v>
      </c>
      <c r="AC382" s="11">
        <v>0.1920808343407204</v>
      </c>
      <c r="AD382" s="11">
        <v>6.6125064695278324</v>
      </c>
      <c r="AE382" s="11" t="s">
        <v>169</v>
      </c>
      <c r="AF382" s="11">
        <v>20</v>
      </c>
      <c r="AG382" s="11">
        <v>0.18774277490712671</v>
      </c>
      <c r="AH382" s="11">
        <v>5.0352479767945884</v>
      </c>
      <c r="AI382" s="11" t="s">
        <v>169</v>
      </c>
      <c r="AJ382" s="11">
        <v>25</v>
      </c>
      <c r="AK382" s="11">
        <v>0.18510850972743709</v>
      </c>
      <c r="AL382" s="11">
        <v>3.83420754363729</v>
      </c>
    </row>
    <row r="383" spans="12:38" x14ac:dyDescent="0.3">
      <c r="L383" s="11" t="s">
        <v>169</v>
      </c>
      <c r="M383" s="11">
        <v>0</v>
      </c>
      <c r="N383" s="11">
        <v>0.78738910410117291</v>
      </c>
      <c r="P383" s="11">
        <v>13.901148974849431</v>
      </c>
      <c r="Q383" s="11" t="s">
        <v>169</v>
      </c>
      <c r="R383" s="11">
        <v>5</v>
      </c>
      <c r="T383" s="11">
        <v>0.22981030155798671</v>
      </c>
      <c r="V383" s="11">
        <v>11.48706358782381</v>
      </c>
      <c r="W383" s="11" t="s">
        <v>169</v>
      </c>
      <c r="X383" s="11">
        <v>10</v>
      </c>
      <c r="Y383" s="11">
        <v>0.2052300334155433</v>
      </c>
      <c r="Z383" s="11">
        <v>8.7470937013738315</v>
      </c>
      <c r="AA383" s="11" t="s">
        <v>169</v>
      </c>
      <c r="AB383" s="11">
        <v>15</v>
      </c>
      <c r="AC383" s="11">
        <v>0.196547830488179</v>
      </c>
      <c r="AD383" s="11">
        <v>6.6606794361019714</v>
      </c>
      <c r="AE383" s="11" t="s">
        <v>169</v>
      </c>
      <c r="AF383" s="11">
        <v>20</v>
      </c>
      <c r="AG383" s="11">
        <v>0.1921088859514784</v>
      </c>
      <c r="AH383" s="11">
        <v>5.07193041084534</v>
      </c>
      <c r="AI383" s="11" t="s">
        <v>169</v>
      </c>
      <c r="AJ383" s="11">
        <v>25</v>
      </c>
      <c r="AK383" s="11">
        <v>0.18941335879086579</v>
      </c>
      <c r="AL383" s="11">
        <v>3.8621402424844091</v>
      </c>
    </row>
    <row r="384" spans="12:38" x14ac:dyDescent="0.3">
      <c r="L384" s="11" t="s">
        <v>169</v>
      </c>
      <c r="M384" s="11">
        <v>0</v>
      </c>
      <c r="N384" s="11">
        <v>0.80528431101256326</v>
      </c>
      <c r="P384" s="11">
        <v>14.000220242909471</v>
      </c>
      <c r="Q384" s="11" t="s">
        <v>169</v>
      </c>
      <c r="R384" s="11">
        <v>5</v>
      </c>
      <c r="T384" s="11">
        <v>0.23503326295703189</v>
      </c>
      <c r="V384" s="11">
        <v>11.56893005497634</v>
      </c>
      <c r="W384" s="11" t="s">
        <v>169</v>
      </c>
      <c r="X384" s="11">
        <v>10</v>
      </c>
      <c r="Y384" s="11">
        <v>0.20989435235680559</v>
      </c>
      <c r="Z384" s="11">
        <v>8.8094328408509277</v>
      </c>
      <c r="AA384" s="11" t="s">
        <v>169</v>
      </c>
      <c r="AB384" s="11">
        <v>15</v>
      </c>
      <c r="AC384" s="11">
        <v>0.20101482663563761</v>
      </c>
      <c r="AD384" s="11">
        <v>6.7081490344114254</v>
      </c>
      <c r="AE384" s="11" t="s">
        <v>169</v>
      </c>
      <c r="AF384" s="11">
        <v>20</v>
      </c>
      <c r="AG384" s="11">
        <v>0.19647499699583021</v>
      </c>
      <c r="AH384" s="11">
        <v>5.1080772486516102</v>
      </c>
      <c r="AI384" s="11" t="s">
        <v>169</v>
      </c>
      <c r="AJ384" s="11">
        <v>25</v>
      </c>
      <c r="AK384" s="11">
        <v>0.19371820785429461</v>
      </c>
      <c r="AL384" s="11">
        <v>3.8896650990225901</v>
      </c>
    </row>
    <row r="385" spans="12:38" x14ac:dyDescent="0.3">
      <c r="L385" s="11" t="s">
        <v>169</v>
      </c>
      <c r="M385" s="11">
        <v>0</v>
      </c>
      <c r="N385" s="11">
        <v>0.8231795179239535</v>
      </c>
      <c r="P385" s="11">
        <v>14.097886031109869</v>
      </c>
      <c r="Q385" s="11" t="s">
        <v>169</v>
      </c>
      <c r="R385" s="11">
        <v>5</v>
      </c>
      <c r="T385" s="11">
        <v>0.24025622435607699</v>
      </c>
      <c r="V385" s="11">
        <v>11.64963511910037</v>
      </c>
      <c r="W385" s="11" t="s">
        <v>169</v>
      </c>
      <c r="X385" s="11">
        <v>10</v>
      </c>
      <c r="Y385" s="11">
        <v>0.21455867129806799</v>
      </c>
      <c r="Z385" s="11">
        <v>8.8708876027812629</v>
      </c>
      <c r="AA385" s="11" t="s">
        <v>169</v>
      </c>
      <c r="AB385" s="11">
        <v>15</v>
      </c>
      <c r="AC385" s="11">
        <v>0.20548182278309629</v>
      </c>
      <c r="AD385" s="11">
        <v>6.7549452027176642</v>
      </c>
      <c r="AE385" s="11" t="s">
        <v>169</v>
      </c>
      <c r="AF385" s="11">
        <v>20</v>
      </c>
      <c r="AG385" s="11">
        <v>0.20084110804018199</v>
      </c>
      <c r="AH385" s="11">
        <v>5.1437112874040221</v>
      </c>
      <c r="AI385" s="11" t="s">
        <v>169</v>
      </c>
      <c r="AJ385" s="11">
        <v>25</v>
      </c>
      <c r="AK385" s="11">
        <v>0.1980230569177234</v>
      </c>
      <c r="AL385" s="11">
        <v>3.9167994727067499</v>
      </c>
    </row>
    <row r="386" spans="12:38" x14ac:dyDescent="0.3">
      <c r="L386" s="11" t="s">
        <v>169</v>
      </c>
      <c r="M386" s="11">
        <v>0</v>
      </c>
      <c r="N386" s="11">
        <v>0.84107472483534373</v>
      </c>
      <c r="P386" s="11">
        <v>14.19420451137108</v>
      </c>
      <c r="Q386" s="11" t="s">
        <v>169</v>
      </c>
      <c r="R386" s="11">
        <v>5</v>
      </c>
      <c r="T386" s="11">
        <v>0.2454791857551222</v>
      </c>
      <c r="V386" s="11">
        <v>11.729226849931029</v>
      </c>
      <c r="W386" s="11" t="s">
        <v>169</v>
      </c>
      <c r="X386" s="11">
        <v>10</v>
      </c>
      <c r="Y386" s="11">
        <v>0.21922299023933031</v>
      </c>
      <c r="Z386" s="11">
        <v>8.931494590990873</v>
      </c>
      <c r="AA386" s="11" t="s">
        <v>169</v>
      </c>
      <c r="AB386" s="11">
        <v>15</v>
      </c>
      <c r="AC386" s="11">
        <v>0.20994881893055489</v>
      </c>
      <c r="AD386" s="11">
        <v>6.8010958138616164</v>
      </c>
      <c r="AE386" s="11" t="s">
        <v>169</v>
      </c>
      <c r="AF386" s="11">
        <v>20</v>
      </c>
      <c r="AG386" s="11">
        <v>0.20520721908453379</v>
      </c>
      <c r="AH386" s="11">
        <v>5.1788537515303386</v>
      </c>
      <c r="AI386" s="11" t="s">
        <v>169</v>
      </c>
      <c r="AJ386" s="11">
        <v>25</v>
      </c>
      <c r="AK386" s="11">
        <v>0.20232790598115211</v>
      </c>
      <c r="AL386" s="11">
        <v>3.9435595253746829</v>
      </c>
    </row>
    <row r="387" spans="12:38" x14ac:dyDescent="0.3">
      <c r="L387" s="11" t="s">
        <v>169</v>
      </c>
      <c r="M387" s="11">
        <v>0</v>
      </c>
      <c r="N387" s="11">
        <v>0.85896993174673408</v>
      </c>
      <c r="P387" s="11">
        <v>14.289229950182561</v>
      </c>
      <c r="Q387" s="11" t="s">
        <v>169</v>
      </c>
      <c r="R387" s="11">
        <v>5</v>
      </c>
      <c r="T387" s="11">
        <v>0.25070214715416728</v>
      </c>
      <c r="V387" s="11">
        <v>11.807750089992931</v>
      </c>
      <c r="W387" s="11" t="s">
        <v>169</v>
      </c>
      <c r="X387" s="11">
        <v>10</v>
      </c>
      <c r="Y387" s="11">
        <v>0.22388730918059269</v>
      </c>
      <c r="Z387" s="11">
        <v>8.9912879518707545</v>
      </c>
      <c r="AA387" s="11" t="s">
        <v>169</v>
      </c>
      <c r="AB387" s="11">
        <v>15</v>
      </c>
      <c r="AC387" s="11">
        <v>0.21441581507801349</v>
      </c>
      <c r="AD387" s="11">
        <v>6.8466268694127308</v>
      </c>
      <c r="AE387" s="11" t="s">
        <v>169</v>
      </c>
      <c r="AF387" s="11">
        <v>20</v>
      </c>
      <c r="AG387" s="11">
        <v>0.2095733301288856</v>
      </c>
      <c r="AH387" s="11">
        <v>5.2135244405348118</v>
      </c>
      <c r="AI387" s="11" t="s">
        <v>169</v>
      </c>
      <c r="AJ387" s="11">
        <v>25</v>
      </c>
      <c r="AK387" s="11">
        <v>0.2066327550445809</v>
      </c>
      <c r="AL387" s="11">
        <v>3.9699603338227871</v>
      </c>
    </row>
    <row r="388" spans="12:38" x14ac:dyDescent="0.3">
      <c r="L388" s="11" t="s">
        <v>169</v>
      </c>
      <c r="M388" s="11">
        <v>0</v>
      </c>
      <c r="N388" s="11">
        <v>0.87686513865812443</v>
      </c>
      <c r="P388" s="11">
        <v>7.3604752608182276</v>
      </c>
      <c r="Q388" s="11" t="s">
        <v>169</v>
      </c>
      <c r="R388" s="11">
        <v>5</v>
      </c>
      <c r="T388" s="11">
        <v>0.25592510855321249</v>
      </c>
      <c r="V388" s="11">
        <v>6.082248849400508</v>
      </c>
      <c r="W388" s="11" t="s">
        <v>169</v>
      </c>
      <c r="X388" s="11">
        <v>10</v>
      </c>
      <c r="Y388" s="11">
        <v>0.228551628121855</v>
      </c>
      <c r="Z388" s="11">
        <v>4.631470888449952</v>
      </c>
      <c r="AA388" s="11" t="s">
        <v>169</v>
      </c>
      <c r="AB388" s="11">
        <v>15</v>
      </c>
      <c r="AC388" s="11">
        <v>0.2188828112254721</v>
      </c>
      <c r="AD388" s="11">
        <v>3.5267420195531192</v>
      </c>
      <c r="AE388" s="11" t="s">
        <v>169</v>
      </c>
      <c r="AF388" s="11">
        <v>20</v>
      </c>
      <c r="AG388" s="11">
        <v>0.21393944117323729</v>
      </c>
      <c r="AH388" s="11">
        <v>2.6855203394454019</v>
      </c>
      <c r="AI388" s="11" t="s">
        <v>169</v>
      </c>
      <c r="AJ388" s="11">
        <v>25</v>
      </c>
      <c r="AK388" s="11">
        <v>0.21093760410800971</v>
      </c>
      <c r="AL388" s="11">
        <v>2.0449523819972519</v>
      </c>
    </row>
    <row r="389" spans="12:38" x14ac:dyDescent="0.3">
      <c r="L389" s="11" t="s">
        <v>169</v>
      </c>
      <c r="M389" s="11">
        <v>0</v>
      </c>
      <c r="N389" s="11">
        <v>0.89476034556951467</v>
      </c>
      <c r="P389" s="11">
        <v>7.3604752608182276</v>
      </c>
      <c r="Q389" s="11" t="s">
        <v>169</v>
      </c>
      <c r="R389" s="11">
        <v>5</v>
      </c>
      <c r="T389" s="11">
        <v>0.26114806995225759</v>
      </c>
      <c r="V389" s="11">
        <v>6.082248849400508</v>
      </c>
      <c r="W389" s="11" t="s">
        <v>169</v>
      </c>
      <c r="X389" s="11">
        <v>10</v>
      </c>
      <c r="Y389" s="11">
        <v>0.23321594706311741</v>
      </c>
      <c r="Z389" s="11">
        <v>4.631470888449952</v>
      </c>
      <c r="AA389" s="11" t="s">
        <v>169</v>
      </c>
      <c r="AB389" s="11">
        <v>15</v>
      </c>
      <c r="AC389" s="11">
        <v>0.2233498073729307</v>
      </c>
      <c r="AD389" s="11">
        <v>3.5267420195531192</v>
      </c>
      <c r="AE389" s="11" t="s">
        <v>169</v>
      </c>
      <c r="AF389" s="11">
        <v>20</v>
      </c>
      <c r="AG389" s="11">
        <v>0.2183055522175891</v>
      </c>
      <c r="AH389" s="11">
        <v>2.6855203394454019</v>
      </c>
      <c r="AI389" s="11" t="s">
        <v>169</v>
      </c>
      <c r="AJ389" s="11">
        <v>25</v>
      </c>
      <c r="AK389" s="11">
        <v>0.21524245317143839</v>
      </c>
      <c r="AL389" s="11">
        <v>2.0449523819972519</v>
      </c>
    </row>
    <row r="390" spans="12:38" x14ac:dyDescent="0.3">
      <c r="L390" s="11" t="s">
        <v>169</v>
      </c>
      <c r="M390" s="11">
        <v>0</v>
      </c>
      <c r="N390" s="11">
        <v>1.049029370667707</v>
      </c>
      <c r="P390" s="11">
        <v>7.1066657690658763</v>
      </c>
      <c r="Q390" s="11" t="s">
        <v>169</v>
      </c>
      <c r="R390" s="11">
        <v>5</v>
      </c>
      <c r="T390" s="11">
        <v>0.30617359925437099</v>
      </c>
      <c r="V390" s="11">
        <v>5.8725161304556632</v>
      </c>
      <c r="W390" s="11" t="s">
        <v>169</v>
      </c>
      <c r="X390" s="11">
        <v>10</v>
      </c>
      <c r="Y390" s="11">
        <v>0.27342559310848252</v>
      </c>
      <c r="Z390" s="11">
        <v>4.4717649957447811</v>
      </c>
      <c r="AA390" s="11" t="s">
        <v>169</v>
      </c>
      <c r="AB390" s="11">
        <v>15</v>
      </c>
      <c r="AC390" s="11">
        <v>0.26185839485102219</v>
      </c>
      <c r="AD390" s="11">
        <v>3.4051302257754248</v>
      </c>
      <c r="AE390" s="11" t="s">
        <v>169</v>
      </c>
      <c r="AF390" s="11">
        <v>20</v>
      </c>
      <c r="AG390" s="11">
        <v>0.25594444053096649</v>
      </c>
      <c r="AH390" s="11">
        <v>2.5929161898093538</v>
      </c>
      <c r="AI390" s="11" t="s">
        <v>169</v>
      </c>
      <c r="AJ390" s="11">
        <v>25</v>
      </c>
      <c r="AK390" s="11">
        <v>0.25235322095961749</v>
      </c>
      <c r="AL390" s="11">
        <v>1.974436782618036</v>
      </c>
    </row>
    <row r="391" spans="12:38" x14ac:dyDescent="0.3">
      <c r="L391" s="11" t="s">
        <v>169</v>
      </c>
      <c r="M391" s="11">
        <v>0</v>
      </c>
      <c r="N391" s="11">
        <v>1.2032983957658989</v>
      </c>
      <c r="P391" s="11">
        <v>6.8528562773135233</v>
      </c>
      <c r="Q391" s="11" t="s">
        <v>169</v>
      </c>
      <c r="R391" s="11">
        <v>5</v>
      </c>
      <c r="T391" s="11">
        <v>0.35119912855648439</v>
      </c>
      <c r="V391" s="11">
        <v>5.6627834115108184</v>
      </c>
      <c r="W391" s="11" t="s">
        <v>169</v>
      </c>
      <c r="X391" s="11">
        <v>10</v>
      </c>
      <c r="Y391" s="11">
        <v>0.3136352391538475</v>
      </c>
      <c r="Z391" s="11">
        <v>4.3120591030396103</v>
      </c>
      <c r="AA391" s="11" t="s">
        <v>169</v>
      </c>
      <c r="AB391" s="11">
        <v>15</v>
      </c>
      <c r="AC391" s="11">
        <v>0.30036698232911369</v>
      </c>
      <c r="AD391" s="11">
        <v>3.2835184319977322</v>
      </c>
      <c r="AE391" s="11" t="s">
        <v>169</v>
      </c>
      <c r="AF391" s="11">
        <v>20</v>
      </c>
      <c r="AG391" s="11">
        <v>0.29358332884434402</v>
      </c>
      <c r="AH391" s="11">
        <v>2.5003120401733061</v>
      </c>
      <c r="AI391" s="11" t="s">
        <v>169</v>
      </c>
      <c r="AJ391" s="11">
        <v>25</v>
      </c>
      <c r="AK391" s="11">
        <v>0.28946398874779661</v>
      </c>
      <c r="AL391" s="11">
        <v>1.903921183238821</v>
      </c>
    </row>
    <row r="392" spans="12:38" x14ac:dyDescent="0.3">
      <c r="L392" s="11" t="s">
        <v>169</v>
      </c>
      <c r="M392" s="11">
        <v>0</v>
      </c>
      <c r="N392" s="11">
        <v>1.3575674208640911</v>
      </c>
      <c r="P392" s="11">
        <v>6.5990467855611703</v>
      </c>
      <c r="Q392" s="11" t="s">
        <v>169</v>
      </c>
      <c r="R392" s="11">
        <v>5</v>
      </c>
      <c r="T392" s="11">
        <v>0.39622465785859778</v>
      </c>
      <c r="V392" s="11">
        <v>5.4530506925659727</v>
      </c>
      <c r="W392" s="11" t="s">
        <v>169</v>
      </c>
      <c r="X392" s="11">
        <v>10</v>
      </c>
      <c r="Y392" s="11">
        <v>0.35384488519921248</v>
      </c>
      <c r="Z392" s="11">
        <v>4.1523532103344394</v>
      </c>
      <c r="AA392" s="11" t="s">
        <v>169</v>
      </c>
      <c r="AB392" s="11">
        <v>15</v>
      </c>
      <c r="AC392" s="11">
        <v>0.33887556980720518</v>
      </c>
      <c r="AD392" s="11">
        <v>3.1619066382200378</v>
      </c>
      <c r="AE392" s="11" t="s">
        <v>169</v>
      </c>
      <c r="AF392" s="11">
        <v>20</v>
      </c>
      <c r="AG392" s="11">
        <v>0.33122221715772138</v>
      </c>
      <c r="AH392" s="11">
        <v>2.4077078905372571</v>
      </c>
      <c r="AI392" s="11" t="s">
        <v>169</v>
      </c>
      <c r="AJ392" s="11">
        <v>25</v>
      </c>
      <c r="AK392" s="11">
        <v>0.32657475653597562</v>
      </c>
      <c r="AL392" s="11">
        <v>1.8334055838596051</v>
      </c>
    </row>
    <row r="393" spans="12:38" x14ac:dyDescent="0.3">
      <c r="L393" s="11" t="s">
        <v>169</v>
      </c>
      <c r="M393" s="11">
        <v>0</v>
      </c>
      <c r="N393" s="11">
        <v>1.5118364459622831</v>
      </c>
      <c r="P393" s="11">
        <v>6.3452372938088182</v>
      </c>
      <c r="Q393" s="11" t="s">
        <v>169</v>
      </c>
      <c r="R393" s="11">
        <v>5</v>
      </c>
      <c r="T393" s="11">
        <v>0.44125018716071118</v>
      </c>
      <c r="V393" s="11">
        <v>5.2433179736211279</v>
      </c>
      <c r="W393" s="11" t="s">
        <v>169</v>
      </c>
      <c r="X393" s="11">
        <v>10</v>
      </c>
      <c r="Y393" s="11">
        <v>0.39405453124457762</v>
      </c>
      <c r="Z393" s="11">
        <v>3.9926473176292689</v>
      </c>
      <c r="AA393" s="11" t="s">
        <v>169</v>
      </c>
      <c r="AB393" s="11">
        <v>15</v>
      </c>
      <c r="AC393" s="11">
        <v>0.37738415728529667</v>
      </c>
      <c r="AD393" s="11">
        <v>3.0402948444423439</v>
      </c>
      <c r="AE393" s="11" t="s">
        <v>169</v>
      </c>
      <c r="AF393" s="11">
        <v>20</v>
      </c>
      <c r="AG393" s="11">
        <v>0.36886110547109879</v>
      </c>
      <c r="AH393" s="11">
        <v>2.315103740901209</v>
      </c>
      <c r="AI393" s="11" t="s">
        <v>169</v>
      </c>
      <c r="AJ393" s="11">
        <v>25</v>
      </c>
      <c r="AK393" s="11">
        <v>0.36368552432415457</v>
      </c>
      <c r="AL393" s="11">
        <v>1.76288998448039</v>
      </c>
    </row>
    <row r="394" spans="12:38" x14ac:dyDescent="0.3">
      <c r="L394" s="11" t="s">
        <v>169</v>
      </c>
      <c r="M394" s="11">
        <v>0</v>
      </c>
      <c r="N394" s="11">
        <v>1.666105471060475</v>
      </c>
      <c r="P394" s="11">
        <v>6.0914278020564652</v>
      </c>
      <c r="Q394" s="11" t="s">
        <v>169</v>
      </c>
      <c r="R394" s="11">
        <v>5</v>
      </c>
      <c r="T394" s="11">
        <v>0.48627571646282458</v>
      </c>
      <c r="V394" s="11">
        <v>5.0335852546762823</v>
      </c>
      <c r="W394" s="11" t="s">
        <v>169</v>
      </c>
      <c r="X394" s="11">
        <v>10</v>
      </c>
      <c r="Y394" s="11">
        <v>0.43426417728994271</v>
      </c>
      <c r="Z394" s="11">
        <v>3.8329414249240981</v>
      </c>
      <c r="AA394" s="11" t="s">
        <v>169</v>
      </c>
      <c r="AB394" s="11">
        <v>15</v>
      </c>
      <c r="AC394" s="11">
        <v>0.41589274476338822</v>
      </c>
      <c r="AD394" s="11">
        <v>2.9186830506646499</v>
      </c>
      <c r="AE394" s="11" t="s">
        <v>169</v>
      </c>
      <c r="AF394" s="11">
        <v>20</v>
      </c>
      <c r="AG394" s="11">
        <v>0.40649999378447632</v>
      </c>
      <c r="AH394" s="11">
        <v>2.2224995912651599</v>
      </c>
      <c r="AI394" s="11" t="s">
        <v>169</v>
      </c>
      <c r="AJ394" s="11">
        <v>25</v>
      </c>
      <c r="AK394" s="11">
        <v>0.40079629211233359</v>
      </c>
      <c r="AL394" s="11">
        <v>1.6923743851011741</v>
      </c>
    </row>
    <row r="395" spans="12:38" x14ac:dyDescent="0.3">
      <c r="L395" s="11" t="s">
        <v>169</v>
      </c>
      <c r="M395" s="11">
        <v>0</v>
      </c>
      <c r="N395" s="11">
        <v>1.8203744961586681</v>
      </c>
      <c r="P395" s="11">
        <v>5.8376183103041122</v>
      </c>
      <c r="Q395" s="11" t="s">
        <v>169</v>
      </c>
      <c r="R395" s="11">
        <v>5</v>
      </c>
      <c r="T395" s="11">
        <v>0.53130124576493798</v>
      </c>
      <c r="V395" s="11">
        <v>4.8238525357314366</v>
      </c>
      <c r="W395" s="11" t="s">
        <v>169</v>
      </c>
      <c r="X395" s="11">
        <v>10</v>
      </c>
      <c r="Y395" s="11">
        <v>0.47447382333530769</v>
      </c>
      <c r="Z395" s="11">
        <v>3.6732355322189281</v>
      </c>
      <c r="AA395" s="11" t="s">
        <v>169</v>
      </c>
      <c r="AB395" s="11">
        <v>15</v>
      </c>
      <c r="AC395" s="11">
        <v>0.45440133224147972</v>
      </c>
      <c r="AD395" s="11">
        <v>2.797071256886956</v>
      </c>
      <c r="AE395" s="11" t="s">
        <v>169</v>
      </c>
      <c r="AF395" s="11">
        <v>20</v>
      </c>
      <c r="AG395" s="11">
        <v>0.44413888209785368</v>
      </c>
      <c r="AH395" s="11">
        <v>2.1298954416291118</v>
      </c>
      <c r="AI395" s="11" t="s">
        <v>169</v>
      </c>
      <c r="AJ395" s="11">
        <v>25</v>
      </c>
      <c r="AK395" s="11">
        <v>0.43790705990051271</v>
      </c>
      <c r="AL395" s="11">
        <v>1.621858785721958</v>
      </c>
    </row>
    <row r="396" spans="12:38" x14ac:dyDescent="0.3">
      <c r="L396" s="11" t="s">
        <v>169</v>
      </c>
      <c r="M396" s="11">
        <v>0</v>
      </c>
      <c r="N396" s="11">
        <v>1.97464352125686</v>
      </c>
      <c r="P396" s="11">
        <v>5.5838088185517591</v>
      </c>
      <c r="Q396" s="11" t="s">
        <v>169</v>
      </c>
      <c r="R396" s="11">
        <v>5</v>
      </c>
      <c r="T396" s="11">
        <v>0.57632677506705132</v>
      </c>
      <c r="V396" s="11">
        <v>4.6141198167865927</v>
      </c>
      <c r="W396" s="11" t="s">
        <v>169</v>
      </c>
      <c r="X396" s="11">
        <v>10</v>
      </c>
      <c r="Y396" s="11">
        <v>0.51468346938067278</v>
      </c>
      <c r="Z396" s="11">
        <v>3.5135296395137572</v>
      </c>
      <c r="AA396" s="11" t="s">
        <v>169</v>
      </c>
      <c r="AB396" s="11">
        <v>15</v>
      </c>
      <c r="AC396" s="11">
        <v>0.49290991971957121</v>
      </c>
      <c r="AD396" s="11">
        <v>2.675459463109263</v>
      </c>
      <c r="AE396" s="11" t="s">
        <v>169</v>
      </c>
      <c r="AF396" s="11">
        <v>20</v>
      </c>
      <c r="AG396" s="11">
        <v>0.48177777041123121</v>
      </c>
      <c r="AH396" s="11">
        <v>2.0372912919930641</v>
      </c>
      <c r="AI396" s="11" t="s">
        <v>169</v>
      </c>
      <c r="AJ396" s="11">
        <v>25</v>
      </c>
      <c r="AK396" s="11">
        <v>0.47501782768869172</v>
      </c>
      <c r="AL396" s="11">
        <v>1.5513431863427429</v>
      </c>
    </row>
    <row r="397" spans="12:38" x14ac:dyDescent="0.3">
      <c r="L397" s="11" t="s">
        <v>169</v>
      </c>
      <c r="M397" s="11">
        <v>0</v>
      </c>
      <c r="N397" s="11">
        <v>2.128912546355052</v>
      </c>
      <c r="P397" s="11">
        <v>5.329999326799407</v>
      </c>
      <c r="Q397" s="11" t="s">
        <v>169</v>
      </c>
      <c r="R397" s="11">
        <v>5</v>
      </c>
      <c r="T397" s="11">
        <v>0.62135230436916467</v>
      </c>
      <c r="V397" s="11">
        <v>4.404387097841747</v>
      </c>
      <c r="W397" s="11" t="s">
        <v>169</v>
      </c>
      <c r="X397" s="11">
        <v>10</v>
      </c>
      <c r="Y397" s="11">
        <v>0.55489311542603792</v>
      </c>
      <c r="Z397" s="11">
        <v>3.3538237468085859</v>
      </c>
      <c r="AA397" s="11" t="s">
        <v>169</v>
      </c>
      <c r="AB397" s="11">
        <v>15</v>
      </c>
      <c r="AC397" s="11">
        <v>0.5314185071976627</v>
      </c>
      <c r="AD397" s="11">
        <v>2.553847669331569</v>
      </c>
      <c r="AE397" s="11" t="s">
        <v>169</v>
      </c>
      <c r="AF397" s="11">
        <v>20</v>
      </c>
      <c r="AG397" s="11">
        <v>0.51941665872460852</v>
      </c>
      <c r="AH397" s="11">
        <v>1.944687142357016</v>
      </c>
      <c r="AI397" s="11" t="s">
        <v>169</v>
      </c>
      <c r="AJ397" s="11">
        <v>25</v>
      </c>
      <c r="AK397" s="11">
        <v>0.51212859547687073</v>
      </c>
      <c r="AL397" s="11">
        <v>1.480827586963527</v>
      </c>
    </row>
    <row r="398" spans="12:38" x14ac:dyDescent="0.3">
      <c r="L398" s="11" t="s">
        <v>169</v>
      </c>
      <c r="M398" s="11">
        <v>0</v>
      </c>
      <c r="N398" s="11">
        <v>2.2831815714532442</v>
      </c>
      <c r="P398" s="11">
        <v>5.076189835047054</v>
      </c>
      <c r="Q398" s="11" t="s">
        <v>169</v>
      </c>
      <c r="R398" s="11">
        <v>5</v>
      </c>
      <c r="T398" s="11">
        <v>0.66637783367127812</v>
      </c>
      <c r="V398" s="11">
        <v>4.1946543788969022</v>
      </c>
      <c r="W398" s="11" t="s">
        <v>169</v>
      </c>
      <c r="X398" s="11">
        <v>10</v>
      </c>
      <c r="Y398" s="11">
        <v>0.59510276147140284</v>
      </c>
      <c r="Z398" s="11">
        <v>3.194117854103415</v>
      </c>
      <c r="AA398" s="11" t="s">
        <v>169</v>
      </c>
      <c r="AB398" s="11">
        <v>15</v>
      </c>
      <c r="AC398" s="11">
        <v>0.5699270946757542</v>
      </c>
      <c r="AD398" s="11">
        <v>2.432235875553876</v>
      </c>
      <c r="AE398" s="11" t="s">
        <v>169</v>
      </c>
      <c r="AF398" s="11">
        <v>20</v>
      </c>
      <c r="AG398" s="11">
        <v>0.55705554703798599</v>
      </c>
      <c r="AH398" s="11">
        <v>1.852082992720967</v>
      </c>
      <c r="AI398" s="11" t="s">
        <v>169</v>
      </c>
      <c r="AJ398" s="11">
        <v>25</v>
      </c>
      <c r="AK398" s="11">
        <v>0.54923936326504974</v>
      </c>
      <c r="AL398" s="11">
        <v>1.410311987584312</v>
      </c>
    </row>
    <row r="399" spans="12:38" x14ac:dyDescent="0.3">
      <c r="L399" s="11" t="s">
        <v>169</v>
      </c>
      <c r="M399" s="11">
        <v>0</v>
      </c>
      <c r="N399" s="11">
        <v>2.4374505965514359</v>
      </c>
      <c r="P399" s="11">
        <v>4.8223803432947019</v>
      </c>
      <c r="Q399" s="11" t="s">
        <v>169</v>
      </c>
      <c r="R399" s="11">
        <v>5</v>
      </c>
      <c r="T399" s="11">
        <v>0.71140336297339157</v>
      </c>
      <c r="V399" s="11">
        <v>3.9849216599520561</v>
      </c>
      <c r="W399" s="11" t="s">
        <v>169</v>
      </c>
      <c r="X399" s="11">
        <v>10</v>
      </c>
      <c r="Y399" s="11">
        <v>0.63531240751676799</v>
      </c>
      <c r="Z399" s="11">
        <v>3.0344119613982441</v>
      </c>
      <c r="AA399" s="11" t="s">
        <v>169</v>
      </c>
      <c r="AB399" s="11">
        <v>15</v>
      </c>
      <c r="AC399" s="11">
        <v>0.60843568215384569</v>
      </c>
      <c r="AD399" s="11">
        <v>2.3106240817761821</v>
      </c>
      <c r="AE399" s="11" t="s">
        <v>169</v>
      </c>
      <c r="AF399" s="11">
        <v>20</v>
      </c>
      <c r="AG399" s="11">
        <v>0.59469443535136346</v>
      </c>
      <c r="AH399" s="11">
        <v>1.7594788430849191</v>
      </c>
      <c r="AI399" s="11" t="s">
        <v>169</v>
      </c>
      <c r="AJ399" s="11">
        <v>25</v>
      </c>
      <c r="AK399" s="11">
        <v>0.58635013105322886</v>
      </c>
      <c r="AL399" s="11">
        <v>1.3397963882050961</v>
      </c>
    </row>
    <row r="400" spans="12:38" x14ac:dyDescent="0.3">
      <c r="L400" s="11" t="s">
        <v>169</v>
      </c>
      <c r="M400" s="11">
        <v>0</v>
      </c>
      <c r="N400" s="11">
        <v>2.591719621649629</v>
      </c>
      <c r="P400" s="11">
        <v>4.5685708515423489</v>
      </c>
      <c r="Q400" s="11" t="s">
        <v>169</v>
      </c>
      <c r="R400" s="11">
        <v>5</v>
      </c>
      <c r="T400" s="11">
        <v>0.75642889227550492</v>
      </c>
      <c r="V400" s="11">
        <v>3.7751889410072121</v>
      </c>
      <c r="W400" s="11" t="s">
        <v>169</v>
      </c>
      <c r="X400" s="11">
        <v>10</v>
      </c>
      <c r="Y400" s="11">
        <v>0.67552205356213313</v>
      </c>
      <c r="Z400" s="11">
        <v>2.8747060686930732</v>
      </c>
      <c r="AA400" s="11" t="s">
        <v>169</v>
      </c>
      <c r="AB400" s="11">
        <v>15</v>
      </c>
      <c r="AC400" s="11">
        <v>0.64694426963193719</v>
      </c>
      <c r="AD400" s="11">
        <v>2.1890122879984881</v>
      </c>
      <c r="AE400" s="11" t="s">
        <v>169</v>
      </c>
      <c r="AF400" s="11">
        <v>20</v>
      </c>
      <c r="AG400" s="11">
        <v>0.63233332366474082</v>
      </c>
      <c r="AH400" s="11">
        <v>1.666874693448871</v>
      </c>
      <c r="AI400" s="11" t="s">
        <v>169</v>
      </c>
      <c r="AJ400" s="11">
        <v>25</v>
      </c>
      <c r="AK400" s="11">
        <v>0.62346089884140787</v>
      </c>
      <c r="AL400" s="11">
        <v>1.269280788825881</v>
      </c>
    </row>
    <row r="401" spans="12:38" x14ac:dyDescent="0.3">
      <c r="L401" s="11" t="s">
        <v>169</v>
      </c>
      <c r="M401" s="11">
        <v>0</v>
      </c>
      <c r="N401" s="11">
        <v>2.7459886467478212</v>
      </c>
      <c r="P401" s="11">
        <v>4.3147613597899959</v>
      </c>
      <c r="Q401" s="11" t="s">
        <v>169</v>
      </c>
      <c r="R401" s="11">
        <v>5</v>
      </c>
      <c r="T401" s="11">
        <v>0.80145442157761826</v>
      </c>
      <c r="V401" s="11">
        <v>3.5654562220623669</v>
      </c>
      <c r="W401" s="11" t="s">
        <v>169</v>
      </c>
      <c r="X401" s="11">
        <v>10</v>
      </c>
      <c r="Y401" s="11">
        <v>0.71573169960749805</v>
      </c>
      <c r="Z401" s="11">
        <v>2.7150001759879032</v>
      </c>
      <c r="AA401" s="11" t="s">
        <v>169</v>
      </c>
      <c r="AB401" s="11">
        <v>15</v>
      </c>
      <c r="AC401" s="11">
        <v>0.68545285711002879</v>
      </c>
      <c r="AD401" s="11">
        <v>2.0674004942207942</v>
      </c>
      <c r="AE401" s="11" t="s">
        <v>169</v>
      </c>
      <c r="AF401" s="11">
        <v>20</v>
      </c>
      <c r="AG401" s="11">
        <v>0.66997221197811829</v>
      </c>
      <c r="AH401" s="11">
        <v>1.5742705438128219</v>
      </c>
      <c r="AI401" s="11" t="s">
        <v>169</v>
      </c>
      <c r="AJ401" s="11">
        <v>25</v>
      </c>
      <c r="AK401" s="11">
        <v>0.66057166662958688</v>
      </c>
      <c r="AL401" s="11">
        <v>1.1987651894466651</v>
      </c>
    </row>
    <row r="402" spans="12:38" x14ac:dyDescent="0.3">
      <c r="L402" s="11" t="s">
        <v>169</v>
      </c>
      <c r="M402" s="11">
        <v>0</v>
      </c>
      <c r="N402" s="11">
        <v>2.9002576718460129</v>
      </c>
      <c r="P402" s="11">
        <v>4.0609518680376429</v>
      </c>
      <c r="Q402" s="11" t="s">
        <v>169</v>
      </c>
      <c r="R402" s="11">
        <v>5</v>
      </c>
      <c r="T402" s="11">
        <v>0.8464799508797316</v>
      </c>
      <c r="V402" s="11">
        <v>3.3557235031175221</v>
      </c>
      <c r="W402" s="11" t="s">
        <v>169</v>
      </c>
      <c r="X402" s="11">
        <v>10</v>
      </c>
      <c r="Y402" s="11">
        <v>0.75594134565286319</v>
      </c>
      <c r="Z402" s="11">
        <v>2.5552942832827319</v>
      </c>
      <c r="AA402" s="11" t="s">
        <v>169</v>
      </c>
      <c r="AB402" s="11">
        <v>15</v>
      </c>
      <c r="AC402" s="11">
        <v>0.72396144458812028</v>
      </c>
      <c r="AD402" s="11">
        <v>1.9457887004431</v>
      </c>
      <c r="AE402" s="11" t="s">
        <v>169</v>
      </c>
      <c r="AF402" s="11">
        <v>20</v>
      </c>
      <c r="AG402" s="11">
        <v>0.70761110029149576</v>
      </c>
      <c r="AH402" s="11">
        <v>1.481666394176774</v>
      </c>
      <c r="AI402" s="11" t="s">
        <v>169</v>
      </c>
      <c r="AJ402" s="11">
        <v>25</v>
      </c>
      <c r="AK402" s="11">
        <v>0.6976824344177659</v>
      </c>
      <c r="AL402" s="11">
        <v>1.128249590067449</v>
      </c>
    </row>
    <row r="403" spans="12:38" x14ac:dyDescent="0.3">
      <c r="L403" s="11" t="s">
        <v>169</v>
      </c>
      <c r="M403" s="11">
        <v>0</v>
      </c>
      <c r="N403" s="11">
        <v>3.0545266969442051</v>
      </c>
      <c r="P403" s="11">
        <v>3.8071423762852898</v>
      </c>
      <c r="Q403" s="11" t="s">
        <v>169</v>
      </c>
      <c r="R403" s="11">
        <v>5</v>
      </c>
      <c r="T403" s="11">
        <v>0.89150548018184494</v>
      </c>
      <c r="V403" s="11">
        <v>3.1459907841726769</v>
      </c>
      <c r="W403" s="11" t="s">
        <v>169</v>
      </c>
      <c r="X403" s="11">
        <v>10</v>
      </c>
      <c r="Y403" s="11">
        <v>0.79615099169822834</v>
      </c>
      <c r="Z403" s="11">
        <v>2.395588390577561</v>
      </c>
      <c r="AA403" s="11" t="s">
        <v>169</v>
      </c>
      <c r="AB403" s="11">
        <v>15</v>
      </c>
      <c r="AC403" s="11">
        <v>0.76247003206621178</v>
      </c>
      <c r="AD403" s="11">
        <v>1.8241769066654061</v>
      </c>
      <c r="AE403" s="11" t="s">
        <v>169</v>
      </c>
      <c r="AF403" s="11">
        <v>20</v>
      </c>
      <c r="AG403" s="11">
        <v>0.74524998860487313</v>
      </c>
      <c r="AH403" s="11">
        <v>1.3890622445407259</v>
      </c>
      <c r="AI403" s="11" t="s">
        <v>169</v>
      </c>
      <c r="AJ403" s="11">
        <v>25</v>
      </c>
      <c r="AK403" s="11">
        <v>0.73479320220594502</v>
      </c>
      <c r="AL403" s="11">
        <v>1.0577339906882339</v>
      </c>
    </row>
    <row r="404" spans="12:38" x14ac:dyDescent="0.3">
      <c r="L404" s="11" t="s">
        <v>169</v>
      </c>
      <c r="M404" s="11">
        <v>0</v>
      </c>
      <c r="N404" s="11">
        <v>3.2087957220423968</v>
      </c>
      <c r="P404" s="11">
        <v>3.5533328845329382</v>
      </c>
      <c r="Q404" s="11" t="s">
        <v>169</v>
      </c>
      <c r="R404" s="11">
        <v>5</v>
      </c>
      <c r="T404" s="11">
        <v>0.93653100948395851</v>
      </c>
      <c r="V404" s="11">
        <v>2.9362580652278312</v>
      </c>
      <c r="W404" s="11" t="s">
        <v>169</v>
      </c>
      <c r="X404" s="11">
        <v>10</v>
      </c>
      <c r="Y404" s="11">
        <v>0.83636063774359326</v>
      </c>
      <c r="Z404" s="11">
        <v>2.235882497872391</v>
      </c>
      <c r="AA404" s="11" t="s">
        <v>169</v>
      </c>
      <c r="AB404" s="11">
        <v>15</v>
      </c>
      <c r="AC404" s="11">
        <v>0.80097861954430327</v>
      </c>
      <c r="AD404" s="11">
        <v>1.7025651128877131</v>
      </c>
      <c r="AE404" s="11" t="s">
        <v>169</v>
      </c>
      <c r="AF404" s="11">
        <v>20</v>
      </c>
      <c r="AG404" s="11">
        <v>0.78288887691825049</v>
      </c>
      <c r="AH404" s="11">
        <v>1.296458094904678</v>
      </c>
      <c r="AI404" s="11" t="s">
        <v>169</v>
      </c>
      <c r="AJ404" s="11">
        <v>25</v>
      </c>
      <c r="AK404" s="11">
        <v>0.77190396999412403</v>
      </c>
      <c r="AL404" s="11">
        <v>0.98721839130901801</v>
      </c>
    </row>
    <row r="405" spans="12:38" x14ac:dyDescent="0.3">
      <c r="L405" s="11" t="s">
        <v>169</v>
      </c>
      <c r="M405" s="11">
        <v>0</v>
      </c>
      <c r="N405" s="11">
        <v>3.363064747140589</v>
      </c>
      <c r="P405" s="11">
        <v>3.299523392780586</v>
      </c>
      <c r="Q405" s="11" t="s">
        <v>169</v>
      </c>
      <c r="R405" s="11">
        <v>5</v>
      </c>
      <c r="T405" s="11">
        <v>0.98155653878607185</v>
      </c>
      <c r="V405" s="11">
        <v>2.7265253462829859</v>
      </c>
      <c r="W405" s="11" t="s">
        <v>169</v>
      </c>
      <c r="X405" s="11">
        <v>10</v>
      </c>
      <c r="Y405" s="11">
        <v>0.8765702837889584</v>
      </c>
      <c r="Z405" s="11">
        <v>2.0761766051672201</v>
      </c>
      <c r="AA405" s="11" t="s">
        <v>169</v>
      </c>
      <c r="AB405" s="11">
        <v>15</v>
      </c>
      <c r="AC405" s="11">
        <v>0.83948720702239477</v>
      </c>
      <c r="AD405" s="11">
        <v>1.5809533191100189</v>
      </c>
      <c r="AE405" s="11" t="s">
        <v>169</v>
      </c>
      <c r="AF405" s="11">
        <v>20</v>
      </c>
      <c r="AG405" s="11">
        <v>0.82052776523162807</v>
      </c>
      <c r="AH405" s="11">
        <v>1.203853945268629</v>
      </c>
      <c r="AI405" s="11" t="s">
        <v>169</v>
      </c>
      <c r="AJ405" s="11">
        <v>25</v>
      </c>
      <c r="AK405" s="11">
        <v>0.80901473778230304</v>
      </c>
      <c r="AL405" s="11">
        <v>0.91670279192980253</v>
      </c>
    </row>
    <row r="406" spans="12:38" x14ac:dyDescent="0.3">
      <c r="L406" s="11" t="s">
        <v>169</v>
      </c>
      <c r="M406" s="11">
        <v>0</v>
      </c>
      <c r="N406" s="11">
        <v>3.5173337722387821</v>
      </c>
      <c r="P406" s="11">
        <v>3.045713901028233</v>
      </c>
      <c r="Q406" s="11" t="s">
        <v>169</v>
      </c>
      <c r="R406" s="11">
        <v>5</v>
      </c>
      <c r="T406" s="11">
        <v>1.026582068088185</v>
      </c>
      <c r="V406" s="11">
        <v>2.5167926273381411</v>
      </c>
      <c r="W406" s="11" t="s">
        <v>169</v>
      </c>
      <c r="X406" s="11">
        <v>10</v>
      </c>
      <c r="Y406" s="11">
        <v>0.91677992983432333</v>
      </c>
      <c r="Z406" s="11">
        <v>1.916470712462049</v>
      </c>
      <c r="AA406" s="11" t="s">
        <v>169</v>
      </c>
      <c r="AB406" s="11">
        <v>15</v>
      </c>
      <c r="AC406" s="11">
        <v>0.87799579450048626</v>
      </c>
      <c r="AD406" s="11">
        <v>1.459341525332325</v>
      </c>
      <c r="AE406" s="11" t="s">
        <v>169</v>
      </c>
      <c r="AF406" s="11">
        <v>20</v>
      </c>
      <c r="AG406" s="11">
        <v>0.85816665354500543</v>
      </c>
      <c r="AH406" s="11">
        <v>1.11124979563258</v>
      </c>
      <c r="AI406" s="11" t="s">
        <v>169</v>
      </c>
      <c r="AJ406" s="11">
        <v>25</v>
      </c>
      <c r="AK406" s="11">
        <v>0.84612550557048205</v>
      </c>
      <c r="AL406" s="11">
        <v>0.84618719255058705</v>
      </c>
    </row>
    <row r="407" spans="12:38" x14ac:dyDescent="0.3">
      <c r="L407" s="11" t="s">
        <v>169</v>
      </c>
      <c r="M407" s="11">
        <v>0</v>
      </c>
      <c r="N407" s="11">
        <v>3.6716027973369738</v>
      </c>
      <c r="P407" s="11">
        <v>2.79190440927588</v>
      </c>
      <c r="Q407" s="11" t="s">
        <v>169</v>
      </c>
      <c r="R407" s="11">
        <v>5</v>
      </c>
      <c r="T407" s="11">
        <v>1.071607597390299</v>
      </c>
      <c r="V407" s="11">
        <v>2.3070599083932959</v>
      </c>
      <c r="W407" s="11" t="s">
        <v>169</v>
      </c>
      <c r="X407" s="11">
        <v>10</v>
      </c>
      <c r="Y407" s="11">
        <v>0.95698957587968847</v>
      </c>
      <c r="Z407" s="11">
        <v>1.7567648197568779</v>
      </c>
      <c r="AA407" s="11" t="s">
        <v>169</v>
      </c>
      <c r="AB407" s="11">
        <v>15</v>
      </c>
      <c r="AC407" s="11">
        <v>0.91650438197857775</v>
      </c>
      <c r="AD407" s="11">
        <v>1.337729731554631</v>
      </c>
      <c r="AE407" s="11" t="s">
        <v>169</v>
      </c>
      <c r="AF407" s="11">
        <v>20</v>
      </c>
      <c r="AG407" s="11">
        <v>0.89580554185838279</v>
      </c>
      <c r="AH407" s="11">
        <v>1.0186456459965321</v>
      </c>
      <c r="AI407" s="11" t="s">
        <v>169</v>
      </c>
      <c r="AJ407" s="11">
        <v>25</v>
      </c>
      <c r="AK407" s="11">
        <v>0.88323627335866106</v>
      </c>
      <c r="AL407" s="11">
        <v>0.77567159317137158</v>
      </c>
    </row>
    <row r="408" spans="12:38" x14ac:dyDescent="0.3">
      <c r="L408" s="11" t="s">
        <v>169</v>
      </c>
      <c r="M408" s="11">
        <v>0</v>
      </c>
      <c r="N408" s="11">
        <v>3.825871822435166</v>
      </c>
      <c r="P408" s="11">
        <v>2.538094917523527</v>
      </c>
      <c r="Q408" s="11" t="s">
        <v>169</v>
      </c>
      <c r="R408" s="11">
        <v>5</v>
      </c>
      <c r="T408" s="11">
        <v>1.1166331266924121</v>
      </c>
      <c r="V408" s="11">
        <v>2.0973271894484511</v>
      </c>
      <c r="W408" s="11" t="s">
        <v>169</v>
      </c>
      <c r="X408" s="11">
        <v>10</v>
      </c>
      <c r="Y408" s="11">
        <v>0.99719922192505361</v>
      </c>
      <c r="Z408" s="11">
        <v>1.597058927051707</v>
      </c>
      <c r="AA408" s="11" t="s">
        <v>169</v>
      </c>
      <c r="AB408" s="11">
        <v>15</v>
      </c>
      <c r="AC408" s="11">
        <v>0.95501296945666925</v>
      </c>
      <c r="AD408" s="11">
        <v>1.216117937776938</v>
      </c>
      <c r="AE408" s="11" t="s">
        <v>169</v>
      </c>
      <c r="AF408" s="11">
        <v>20</v>
      </c>
      <c r="AG408" s="11">
        <v>0.93344443017176038</v>
      </c>
      <c r="AH408" s="11">
        <v>0.92604149636048372</v>
      </c>
      <c r="AI408" s="11" t="s">
        <v>169</v>
      </c>
      <c r="AJ408" s="11">
        <v>25</v>
      </c>
      <c r="AK408" s="11">
        <v>0.92034704114684018</v>
      </c>
      <c r="AL408" s="11">
        <v>0.70515599379215588</v>
      </c>
    </row>
    <row r="409" spans="12:38" x14ac:dyDescent="0.3">
      <c r="L409" s="11" t="s">
        <v>169</v>
      </c>
      <c r="M409" s="11">
        <v>0</v>
      </c>
      <c r="N409" s="11">
        <v>3.9801408475333582</v>
      </c>
      <c r="P409" s="11">
        <v>2.284285425771174</v>
      </c>
      <c r="Q409" s="11" t="s">
        <v>169</v>
      </c>
      <c r="R409" s="11">
        <v>5</v>
      </c>
      <c r="T409" s="11">
        <v>1.161658655994525</v>
      </c>
      <c r="V409" s="11">
        <v>1.8875944705036061</v>
      </c>
      <c r="W409" s="11" t="s">
        <v>169</v>
      </c>
      <c r="X409" s="11">
        <v>10</v>
      </c>
      <c r="Y409" s="11">
        <v>1.037408867970419</v>
      </c>
      <c r="Z409" s="11">
        <v>1.4373530343465371</v>
      </c>
      <c r="AA409" s="11" t="s">
        <v>169</v>
      </c>
      <c r="AB409" s="11">
        <v>15</v>
      </c>
      <c r="AC409" s="11">
        <v>0.99352155693476074</v>
      </c>
      <c r="AD409" s="11">
        <v>1.0945061439992441</v>
      </c>
      <c r="AE409" s="11" t="s">
        <v>169</v>
      </c>
      <c r="AF409" s="11">
        <v>20</v>
      </c>
      <c r="AG409" s="11">
        <v>0.97108331848513774</v>
      </c>
      <c r="AH409" s="11">
        <v>0.83343734672443537</v>
      </c>
      <c r="AI409" s="11" t="s">
        <v>169</v>
      </c>
      <c r="AJ409" s="11">
        <v>25</v>
      </c>
      <c r="AK409" s="11">
        <v>0.95745780893501919</v>
      </c>
      <c r="AL409" s="11">
        <v>0.6346403944129404</v>
      </c>
    </row>
    <row r="410" spans="12:38" x14ac:dyDescent="0.3">
      <c r="L410" s="11" t="s">
        <v>169</v>
      </c>
      <c r="M410" s="11">
        <v>0</v>
      </c>
      <c r="N410" s="11">
        <v>4.1344098726315508</v>
      </c>
      <c r="P410" s="11">
        <v>2.030475934018821</v>
      </c>
      <c r="Q410" s="11" t="s">
        <v>169</v>
      </c>
      <c r="R410" s="11">
        <v>5</v>
      </c>
      <c r="T410" s="11">
        <v>1.206684185296639</v>
      </c>
      <c r="V410" s="11">
        <v>1.6778617515587599</v>
      </c>
      <c r="W410" s="11" t="s">
        <v>169</v>
      </c>
      <c r="X410" s="11">
        <v>10</v>
      </c>
      <c r="Y410" s="11">
        <v>1.0776185140157839</v>
      </c>
      <c r="Z410" s="11">
        <v>1.2776471416413659</v>
      </c>
      <c r="AA410" s="11" t="s">
        <v>169</v>
      </c>
      <c r="AB410" s="11">
        <v>15</v>
      </c>
      <c r="AC410" s="11">
        <v>1.0320301444128519</v>
      </c>
      <c r="AD410" s="11">
        <v>0.97289435022155057</v>
      </c>
      <c r="AE410" s="11" t="s">
        <v>169</v>
      </c>
      <c r="AF410" s="11">
        <v>20</v>
      </c>
      <c r="AG410" s="11">
        <v>1.0087222067985151</v>
      </c>
      <c r="AH410" s="11">
        <v>0.74083319708838724</v>
      </c>
      <c r="AI410" s="11" t="s">
        <v>169</v>
      </c>
      <c r="AJ410" s="11">
        <v>25</v>
      </c>
      <c r="AK410" s="11">
        <v>0.99456857672319821</v>
      </c>
      <c r="AL410" s="11">
        <v>0.56412479503372492</v>
      </c>
    </row>
    <row r="411" spans="12:38" x14ac:dyDescent="0.3">
      <c r="L411" s="11" t="s">
        <v>169</v>
      </c>
      <c r="M411" s="11">
        <v>0</v>
      </c>
      <c r="N411" s="11">
        <v>4.288678897729743</v>
      </c>
      <c r="P411" s="11">
        <v>1.776666442266468</v>
      </c>
      <c r="Q411" s="11" t="s">
        <v>169</v>
      </c>
      <c r="R411" s="11">
        <v>5</v>
      </c>
      <c r="T411" s="11">
        <v>1.2517097145987519</v>
      </c>
      <c r="V411" s="11">
        <v>1.4681290326139149</v>
      </c>
      <c r="W411" s="11" t="s">
        <v>169</v>
      </c>
      <c r="X411" s="11">
        <v>10</v>
      </c>
      <c r="Y411" s="11">
        <v>1.117828160061149</v>
      </c>
      <c r="Z411" s="11">
        <v>1.1179412489361951</v>
      </c>
      <c r="AA411" s="11" t="s">
        <v>169</v>
      </c>
      <c r="AB411" s="11">
        <v>15</v>
      </c>
      <c r="AC411" s="11">
        <v>1.0705387318909441</v>
      </c>
      <c r="AD411" s="11">
        <v>0.85128255644385709</v>
      </c>
      <c r="AE411" s="11" t="s">
        <v>169</v>
      </c>
      <c r="AF411" s="11">
        <v>20</v>
      </c>
      <c r="AG411" s="11">
        <v>1.0463610951118929</v>
      </c>
      <c r="AH411" s="11">
        <v>0.64822904745233823</v>
      </c>
      <c r="AI411" s="11" t="s">
        <v>169</v>
      </c>
      <c r="AJ411" s="11">
        <v>25</v>
      </c>
      <c r="AK411" s="11">
        <v>1.031679344511377</v>
      </c>
      <c r="AL411" s="11">
        <v>0.493609195654509</v>
      </c>
    </row>
    <row r="412" spans="12:38" x14ac:dyDescent="0.3">
      <c r="L412" s="11" t="s">
        <v>169</v>
      </c>
      <c r="M412" s="11">
        <v>0</v>
      </c>
      <c r="N412" s="11">
        <v>4.4429479228279352</v>
      </c>
      <c r="P412" s="11">
        <v>1.522856950514115</v>
      </c>
      <c r="Q412" s="11" t="s">
        <v>169</v>
      </c>
      <c r="R412" s="11">
        <v>5</v>
      </c>
      <c r="T412" s="11">
        <v>1.296735243900865</v>
      </c>
      <c r="V412" s="11">
        <v>1.258396313669071</v>
      </c>
      <c r="W412" s="11" t="s">
        <v>169</v>
      </c>
      <c r="X412" s="11">
        <v>10</v>
      </c>
      <c r="Y412" s="11">
        <v>1.158037806106514</v>
      </c>
      <c r="Z412" s="11">
        <v>0.95823535623102485</v>
      </c>
      <c r="AA412" s="11" t="s">
        <v>169</v>
      </c>
      <c r="AB412" s="11">
        <v>15</v>
      </c>
      <c r="AC412" s="11">
        <v>1.1090473193690349</v>
      </c>
      <c r="AD412" s="11">
        <v>0.72967076266616315</v>
      </c>
      <c r="AE412" s="11" t="s">
        <v>169</v>
      </c>
      <c r="AF412" s="11">
        <v>20</v>
      </c>
      <c r="AG412" s="11">
        <v>1.08399998342527</v>
      </c>
      <c r="AH412" s="11">
        <v>0.55562489781629054</v>
      </c>
      <c r="AI412" s="11" t="s">
        <v>169</v>
      </c>
      <c r="AJ412" s="11">
        <v>25</v>
      </c>
      <c r="AK412" s="11">
        <v>1.068790112299556</v>
      </c>
      <c r="AL412" s="11">
        <v>0.42309359627529353</v>
      </c>
    </row>
    <row r="413" spans="12:38" x14ac:dyDescent="0.3">
      <c r="L413" s="11" t="s">
        <v>169</v>
      </c>
      <c r="M413" s="11">
        <v>0</v>
      </c>
      <c r="N413" s="11">
        <v>4.5972169479261273</v>
      </c>
      <c r="P413" s="11">
        <v>1.2690474587617619</v>
      </c>
      <c r="Q413" s="11" t="s">
        <v>169</v>
      </c>
      <c r="R413" s="11">
        <v>5</v>
      </c>
      <c r="T413" s="11">
        <v>1.341760773202979</v>
      </c>
      <c r="V413" s="11">
        <v>1.048663594724226</v>
      </c>
      <c r="W413" s="11" t="s">
        <v>169</v>
      </c>
      <c r="X413" s="11">
        <v>10</v>
      </c>
      <c r="Y413" s="11">
        <v>1.1982474521518789</v>
      </c>
      <c r="Z413" s="11">
        <v>0.79852946352585397</v>
      </c>
      <c r="AA413" s="11" t="s">
        <v>169</v>
      </c>
      <c r="AB413" s="11">
        <v>15</v>
      </c>
      <c r="AC413" s="11">
        <v>1.147555906847127</v>
      </c>
      <c r="AD413" s="11">
        <v>0.60805896888846878</v>
      </c>
      <c r="AE413" s="11" t="s">
        <v>169</v>
      </c>
      <c r="AF413" s="11">
        <v>20</v>
      </c>
      <c r="AG413" s="11">
        <v>1.121638871738647</v>
      </c>
      <c r="AH413" s="11">
        <v>0.46302074818024203</v>
      </c>
      <c r="AI413" s="11" t="s">
        <v>169</v>
      </c>
      <c r="AJ413" s="11">
        <v>25</v>
      </c>
      <c r="AK413" s="11">
        <v>1.105900880087735</v>
      </c>
      <c r="AL413" s="11">
        <v>0.35257799689607799</v>
      </c>
    </row>
    <row r="414" spans="12:38" x14ac:dyDescent="0.3">
      <c r="L414" s="11" t="s">
        <v>169</v>
      </c>
      <c r="M414" s="11">
        <v>0</v>
      </c>
      <c r="N414" s="11">
        <v>4.7514859730243204</v>
      </c>
      <c r="P414" s="11">
        <v>1.01523796700941</v>
      </c>
      <c r="Q414" s="11" t="s">
        <v>169</v>
      </c>
      <c r="R414" s="11">
        <v>5</v>
      </c>
      <c r="T414" s="11">
        <v>1.3867863025050919</v>
      </c>
      <c r="V414" s="11">
        <v>0.83893087577937919</v>
      </c>
      <c r="W414" s="11" t="s">
        <v>169</v>
      </c>
      <c r="X414" s="11">
        <v>10</v>
      </c>
      <c r="Y414" s="11">
        <v>1.238457098197244</v>
      </c>
      <c r="Z414" s="11">
        <v>0.63882357082068264</v>
      </c>
      <c r="AA414" s="11" t="s">
        <v>169</v>
      </c>
      <c r="AB414" s="11">
        <v>15</v>
      </c>
      <c r="AC414" s="11">
        <v>1.1860644943252181</v>
      </c>
      <c r="AD414" s="11">
        <v>0.48644717511077479</v>
      </c>
      <c r="AE414" s="11" t="s">
        <v>169</v>
      </c>
      <c r="AF414" s="11">
        <v>20</v>
      </c>
      <c r="AG414" s="11">
        <v>1.159277760052025</v>
      </c>
      <c r="AH414" s="11">
        <v>0.3704165985441934</v>
      </c>
      <c r="AI414" s="11" t="s">
        <v>169</v>
      </c>
      <c r="AJ414" s="11">
        <v>25</v>
      </c>
      <c r="AK414" s="11">
        <v>1.143011647875914</v>
      </c>
      <c r="AL414" s="11">
        <v>0.28206239751686207</v>
      </c>
    </row>
    <row r="415" spans="12:38" x14ac:dyDescent="0.3">
      <c r="L415" s="11" t="s">
        <v>169</v>
      </c>
      <c r="M415" s="11">
        <v>0</v>
      </c>
      <c r="N415" s="11">
        <v>4.9057549981225117</v>
      </c>
      <c r="P415" s="11">
        <v>0.76142847525705815</v>
      </c>
      <c r="Q415" s="11" t="s">
        <v>169</v>
      </c>
      <c r="R415" s="11">
        <v>5</v>
      </c>
      <c r="T415" s="11">
        <v>1.4318118318072059</v>
      </c>
      <c r="V415" s="11">
        <v>0.62919815683453439</v>
      </c>
      <c r="W415" s="11" t="s">
        <v>169</v>
      </c>
      <c r="X415" s="11">
        <v>10</v>
      </c>
      <c r="Y415" s="11">
        <v>1.278666744242609</v>
      </c>
      <c r="Z415" s="11">
        <v>0.47911767811551259</v>
      </c>
      <c r="AA415" s="11" t="s">
        <v>169</v>
      </c>
      <c r="AB415" s="11">
        <v>15</v>
      </c>
      <c r="AC415" s="11">
        <v>1.22457308180331</v>
      </c>
      <c r="AD415" s="11">
        <v>0.36483538133308141</v>
      </c>
      <c r="AE415" s="11" t="s">
        <v>169</v>
      </c>
      <c r="AF415" s="11">
        <v>20</v>
      </c>
      <c r="AG415" s="11">
        <v>1.1969166483654019</v>
      </c>
      <c r="AH415" s="11">
        <v>0.27781244890814483</v>
      </c>
      <c r="AI415" s="11" t="s">
        <v>169</v>
      </c>
      <c r="AJ415" s="11">
        <v>25</v>
      </c>
      <c r="AK415" s="11">
        <v>1.180122415664093</v>
      </c>
      <c r="AL415" s="11">
        <v>0.21154679813764671</v>
      </c>
    </row>
    <row r="416" spans="12:38" x14ac:dyDescent="0.3">
      <c r="L416" s="11" t="s">
        <v>169</v>
      </c>
      <c r="M416" s="11">
        <v>0</v>
      </c>
      <c r="N416" s="11">
        <v>5.0600240232207039</v>
      </c>
      <c r="P416" s="11">
        <v>0.50761898350470602</v>
      </c>
      <c r="Q416" s="11" t="s">
        <v>169</v>
      </c>
      <c r="R416" s="11">
        <v>5</v>
      </c>
      <c r="T416" s="11">
        <v>1.4768373611093191</v>
      </c>
      <c r="V416" s="11">
        <v>0.4194654378896896</v>
      </c>
      <c r="W416" s="11" t="s">
        <v>169</v>
      </c>
      <c r="X416" s="11">
        <v>10</v>
      </c>
      <c r="Y416" s="11">
        <v>1.3188763902879741</v>
      </c>
      <c r="Z416" s="11">
        <v>0.31941178541034088</v>
      </c>
      <c r="AA416" s="11" t="s">
        <v>169</v>
      </c>
      <c r="AB416" s="11">
        <v>15</v>
      </c>
      <c r="AC416" s="11">
        <v>1.2630816692814011</v>
      </c>
      <c r="AD416" s="11">
        <v>0.24322358755538739</v>
      </c>
      <c r="AE416" s="11" t="s">
        <v>169</v>
      </c>
      <c r="AF416" s="11">
        <v>20</v>
      </c>
      <c r="AG416" s="11">
        <v>1.2345555366787799</v>
      </c>
      <c r="AH416" s="11">
        <v>0.1852082992720967</v>
      </c>
      <c r="AI416" s="11" t="s">
        <v>169</v>
      </c>
      <c r="AJ416" s="11">
        <v>25</v>
      </c>
      <c r="AK416" s="11">
        <v>1.217233183452272</v>
      </c>
      <c r="AL416" s="11">
        <v>0.1410311987584314</v>
      </c>
    </row>
    <row r="417" spans="12:38" x14ac:dyDescent="0.3">
      <c r="L417" s="11" t="s">
        <v>169</v>
      </c>
      <c r="M417" s="11">
        <v>0</v>
      </c>
      <c r="N417" s="11">
        <v>5.2142930483188961</v>
      </c>
      <c r="P417" s="11">
        <v>0.25380949175235212</v>
      </c>
      <c r="Q417" s="11" t="s">
        <v>169</v>
      </c>
      <c r="R417" s="11">
        <v>5</v>
      </c>
      <c r="T417" s="11">
        <v>1.521862890411432</v>
      </c>
      <c r="V417" s="11">
        <v>0.2097327189448448</v>
      </c>
      <c r="W417" s="11" t="s">
        <v>169</v>
      </c>
      <c r="X417" s="11">
        <v>10</v>
      </c>
      <c r="Y417" s="11">
        <v>1.359086036333339</v>
      </c>
      <c r="Z417" s="11">
        <v>0.15970589270516999</v>
      </c>
      <c r="AA417" s="11" t="s">
        <v>169</v>
      </c>
      <c r="AB417" s="11">
        <v>15</v>
      </c>
      <c r="AC417" s="11">
        <v>1.301590256759493</v>
      </c>
      <c r="AD417" s="11">
        <v>0.1216117937776935</v>
      </c>
      <c r="AE417" s="11" t="s">
        <v>169</v>
      </c>
      <c r="AF417" s="11">
        <v>20</v>
      </c>
      <c r="AG417" s="11">
        <v>1.2721944249921571</v>
      </c>
      <c r="AH417" s="11">
        <v>9.2604149636048128E-2</v>
      </c>
      <c r="AI417" s="11" t="s">
        <v>169</v>
      </c>
      <c r="AJ417" s="11">
        <v>25</v>
      </c>
      <c r="AK417" s="11">
        <v>1.2543439512404519</v>
      </c>
      <c r="AL417" s="11">
        <v>7.0515599379215477E-2</v>
      </c>
    </row>
    <row r="418" spans="12:38" x14ac:dyDescent="0.3">
      <c r="L418" s="11" t="s">
        <v>169</v>
      </c>
      <c r="M418" s="11">
        <v>0</v>
      </c>
      <c r="N418" s="11">
        <v>5.3685620734170882</v>
      </c>
      <c r="P418" s="11">
        <v>0</v>
      </c>
      <c r="Q418" s="11" t="s">
        <v>169</v>
      </c>
      <c r="R418" s="11">
        <v>5</v>
      </c>
      <c r="T418" s="11">
        <v>1.566888419713546</v>
      </c>
      <c r="V418" s="11">
        <v>0</v>
      </c>
      <c r="W418" s="11" t="s">
        <v>169</v>
      </c>
      <c r="X418" s="11">
        <v>10</v>
      </c>
      <c r="Y418" s="11">
        <v>1.3992956823787039</v>
      </c>
      <c r="Z418" s="11">
        <v>0</v>
      </c>
      <c r="AA418" s="11" t="s">
        <v>169</v>
      </c>
      <c r="AB418" s="11">
        <v>15</v>
      </c>
      <c r="AC418" s="11">
        <v>1.3400988442375841</v>
      </c>
      <c r="AD418" s="11">
        <v>0</v>
      </c>
      <c r="AE418" s="11" t="s">
        <v>169</v>
      </c>
      <c r="AF418" s="11">
        <v>20</v>
      </c>
      <c r="AG418" s="11">
        <v>1.3098333133055351</v>
      </c>
      <c r="AH418" s="11">
        <v>0</v>
      </c>
      <c r="AI418" s="11" t="s">
        <v>169</v>
      </c>
      <c r="AJ418" s="11">
        <v>25</v>
      </c>
      <c r="AK418" s="11">
        <v>1.291454719028631</v>
      </c>
      <c r="AL418" s="11"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4EA17-2C10-4FDF-9EBA-838BAF7FD568}">
  <dimension ref="A1:AK58"/>
  <sheetViews>
    <sheetView zoomScale="70" zoomScaleNormal="70" workbookViewId="0">
      <selection activeCell="Z50" sqref="T50:Z53"/>
    </sheetView>
  </sheetViews>
  <sheetFormatPr defaultRowHeight="14.4" x14ac:dyDescent="0.3"/>
  <sheetData>
    <row r="1" spans="1:36" x14ac:dyDescent="0.3">
      <c r="A1" s="181" t="s">
        <v>138</v>
      </c>
      <c r="B1" s="181"/>
      <c r="C1" s="181" t="s">
        <v>139</v>
      </c>
      <c r="D1" s="181"/>
      <c r="E1" s="181" t="s">
        <v>140</v>
      </c>
      <c r="F1" s="181"/>
      <c r="G1" s="181" t="s">
        <v>141</v>
      </c>
      <c r="H1" s="181"/>
      <c r="J1" s="65"/>
      <c r="K1" s="179"/>
      <c r="L1" s="179"/>
      <c r="M1" s="65"/>
      <c r="N1" s="65"/>
      <c r="O1" s="65"/>
      <c r="P1" s="65"/>
      <c r="Q1" s="65"/>
    </row>
    <row r="2" spans="1:36" ht="20.399999999999999" x14ac:dyDescent="0.3">
      <c r="A2">
        <v>-5.4347800000000002E-2</v>
      </c>
      <c r="B2">
        <v>0.426288</v>
      </c>
      <c r="C2">
        <v>-2.5562399999999999E-2</v>
      </c>
      <c r="D2">
        <v>0.17843600000000001</v>
      </c>
      <c r="E2" s="2">
        <v>9.0196380000000001E-5</v>
      </c>
      <c r="F2">
        <v>-0.16722400000000001</v>
      </c>
      <c r="G2">
        <v>-5.6497199999999997E-2</v>
      </c>
      <c r="H2">
        <v>-0.193268</v>
      </c>
      <c r="J2" s="4"/>
      <c r="K2" s="4"/>
      <c r="L2" s="4"/>
      <c r="M2" s="4"/>
      <c r="N2" s="4"/>
      <c r="O2" s="4"/>
      <c r="P2" s="4"/>
      <c r="Q2" s="4"/>
      <c r="Z2" s="42"/>
    </row>
    <row r="3" spans="1:36" x14ac:dyDescent="0.3">
      <c r="A3">
        <v>0.217391</v>
      </c>
      <c r="B3">
        <v>10.0108</v>
      </c>
      <c r="C3">
        <v>0.54004600000000003</v>
      </c>
      <c r="D3">
        <v>12.8384</v>
      </c>
      <c r="E3">
        <v>2.2668200000000001</v>
      </c>
      <c r="F3">
        <v>47.324399999999997</v>
      </c>
      <c r="G3">
        <v>1.52542</v>
      </c>
      <c r="H3">
        <v>26.846</v>
      </c>
    </row>
    <row r="4" spans="1:36" x14ac:dyDescent="0.3">
      <c r="A4">
        <v>1.0869599999999999</v>
      </c>
      <c r="B4">
        <v>25.1218</v>
      </c>
      <c r="C4">
        <v>1.26058</v>
      </c>
      <c r="D4">
        <v>31.560199999999998</v>
      </c>
      <c r="E4">
        <v>3.0413299999999999</v>
      </c>
      <c r="F4">
        <v>61.371200000000002</v>
      </c>
      <c r="G4">
        <v>3.1073400000000002</v>
      </c>
      <c r="H4">
        <v>53.885199999999998</v>
      </c>
    </row>
    <row r="5" spans="1:36" x14ac:dyDescent="0.3">
      <c r="A5">
        <v>2.2010900000000002</v>
      </c>
      <c r="B5">
        <v>44.276200000000003</v>
      </c>
      <c r="C5">
        <v>1.7233400000000001</v>
      </c>
      <c r="D5">
        <v>41.902099999999997</v>
      </c>
      <c r="E5">
        <v>3.4423400000000002</v>
      </c>
      <c r="F5">
        <v>67.893000000000001</v>
      </c>
      <c r="G5">
        <v>3.9548000000000001</v>
      </c>
      <c r="H5">
        <v>65.860900000000001</v>
      </c>
    </row>
    <row r="6" spans="1:36" ht="20.399999999999999" x14ac:dyDescent="0.3">
      <c r="A6">
        <v>3.0163000000000002</v>
      </c>
      <c r="B6">
        <v>60.241199999999999</v>
      </c>
      <c r="C6">
        <v>2.0831300000000001</v>
      </c>
      <c r="D6">
        <v>49.391300000000001</v>
      </c>
      <c r="E6">
        <v>4.1420000000000003</v>
      </c>
      <c r="F6">
        <v>70.735799999999998</v>
      </c>
      <c r="G6">
        <v>4.2937900000000004</v>
      </c>
      <c r="H6">
        <v>67.407899999999998</v>
      </c>
      <c r="U6" s="39"/>
    </row>
    <row r="7" spans="1:36" x14ac:dyDescent="0.3">
      <c r="A7">
        <v>3.96739</v>
      </c>
      <c r="B7">
        <v>73.644900000000007</v>
      </c>
      <c r="C7">
        <v>2.6985899999999998</v>
      </c>
      <c r="D7">
        <v>57.060600000000001</v>
      </c>
      <c r="E7">
        <v>5.2191200000000002</v>
      </c>
      <c r="F7">
        <v>73.745800000000003</v>
      </c>
      <c r="G7">
        <v>4.6610199999999997</v>
      </c>
      <c r="H7">
        <v>67.217699999999994</v>
      </c>
    </row>
    <row r="8" spans="1:36" x14ac:dyDescent="0.3">
      <c r="A8">
        <v>4.7282599999999997</v>
      </c>
      <c r="B8">
        <v>83.856399999999994</v>
      </c>
      <c r="C8">
        <v>3.2622399999999998</v>
      </c>
      <c r="D8">
        <v>62.055700000000002</v>
      </c>
      <c r="E8">
        <v>6.9966200000000001</v>
      </c>
      <c r="F8">
        <v>78.260900000000007</v>
      </c>
      <c r="G8">
        <v>5.6214700000000004</v>
      </c>
      <c r="H8">
        <v>71.665199999999999</v>
      </c>
    </row>
    <row r="9" spans="1:36" x14ac:dyDescent="0.3">
      <c r="A9">
        <v>5.0271699999999999</v>
      </c>
      <c r="B9">
        <v>84.488100000000003</v>
      </c>
      <c r="C9">
        <v>4.0811500000000001</v>
      </c>
      <c r="D9">
        <v>65.626599999999996</v>
      </c>
      <c r="E9">
        <v>8.9090600000000002</v>
      </c>
      <c r="F9">
        <v>82.608699999999999</v>
      </c>
      <c r="G9">
        <v>6.8644100000000003</v>
      </c>
      <c r="H9">
        <v>74.956699999999998</v>
      </c>
    </row>
    <row r="10" spans="1:36" x14ac:dyDescent="0.3">
      <c r="A10">
        <v>5.625</v>
      </c>
      <c r="B10">
        <v>91.080299999999994</v>
      </c>
      <c r="C10">
        <v>4.31203</v>
      </c>
      <c r="D10">
        <v>68.836799999999997</v>
      </c>
      <c r="E10">
        <v>11.3619</v>
      </c>
      <c r="F10">
        <v>84.949799999999996</v>
      </c>
      <c r="G10">
        <v>9.0395500000000002</v>
      </c>
      <c r="H10">
        <v>77.290099999999995</v>
      </c>
    </row>
    <row r="11" spans="1:36" x14ac:dyDescent="0.3">
      <c r="A11">
        <v>6.1413000000000002</v>
      </c>
      <c r="B11">
        <v>96.822000000000003</v>
      </c>
      <c r="C11">
        <v>5.7705900000000003</v>
      </c>
      <c r="D11">
        <v>74.729600000000005</v>
      </c>
      <c r="E11">
        <v>13.2484</v>
      </c>
      <c r="F11">
        <v>87.458200000000005</v>
      </c>
      <c r="G11">
        <v>11.3559</v>
      </c>
      <c r="H11">
        <v>80.0107</v>
      </c>
    </row>
    <row r="12" spans="1:36" x14ac:dyDescent="0.3">
      <c r="A12">
        <v>6.46739</v>
      </c>
      <c r="B12">
        <v>97.666200000000003</v>
      </c>
      <c r="C12">
        <v>7.3314000000000004</v>
      </c>
      <c r="D12">
        <v>80.623000000000005</v>
      </c>
      <c r="E12">
        <v>14.084300000000001</v>
      </c>
      <c r="F12">
        <v>87.792599999999993</v>
      </c>
      <c r="G12">
        <v>13.418100000000001</v>
      </c>
      <c r="H12">
        <v>81.378</v>
      </c>
    </row>
    <row r="13" spans="1:36" x14ac:dyDescent="0.3">
      <c r="A13">
        <v>6.7934799999999997</v>
      </c>
      <c r="B13">
        <v>96.379000000000005</v>
      </c>
      <c r="C13">
        <v>9.0711999999999993</v>
      </c>
      <c r="D13">
        <v>86.696100000000001</v>
      </c>
      <c r="E13">
        <v>15.3523</v>
      </c>
      <c r="F13">
        <v>86.789299999999997</v>
      </c>
      <c r="G13">
        <v>16.129899999999999</v>
      </c>
      <c r="H13">
        <v>82.364199999999997</v>
      </c>
    </row>
    <row r="14" spans="1:36" x14ac:dyDescent="0.3">
      <c r="A14">
        <v>7.1739100000000002</v>
      </c>
      <c r="B14">
        <v>91.040700000000001</v>
      </c>
      <c r="C14">
        <v>10.759600000000001</v>
      </c>
      <c r="D14">
        <v>91.877399999999994</v>
      </c>
      <c r="E14">
        <v>15.973800000000001</v>
      </c>
      <c r="F14">
        <v>84.615399999999994</v>
      </c>
      <c r="G14">
        <v>17.1751</v>
      </c>
      <c r="H14">
        <v>83.144400000000005</v>
      </c>
    </row>
    <row r="15" spans="1:36" x14ac:dyDescent="0.3">
      <c r="A15">
        <v>7.7445700000000004</v>
      </c>
      <c r="B15">
        <v>85.484399999999994</v>
      </c>
      <c r="C15">
        <v>11.271100000000001</v>
      </c>
      <c r="D15">
        <v>92.594099999999997</v>
      </c>
      <c r="E15">
        <v>17.005700000000001</v>
      </c>
      <c r="F15">
        <v>71.404700000000005</v>
      </c>
      <c r="G15">
        <v>19.6328</v>
      </c>
      <c r="H15">
        <v>83.742599999999996</v>
      </c>
      <c r="AE15" t="s">
        <v>152</v>
      </c>
      <c r="AI15" t="s">
        <v>151</v>
      </c>
    </row>
    <row r="16" spans="1:36" ht="43.2" x14ac:dyDescent="0.3">
      <c r="A16">
        <v>8.1793499999999995</v>
      </c>
      <c r="B16">
        <v>84.407499999999999</v>
      </c>
      <c r="C16">
        <v>11.6546</v>
      </c>
      <c r="D16">
        <v>92.953299999999999</v>
      </c>
      <c r="E16">
        <v>17.4665</v>
      </c>
      <c r="F16">
        <v>67.056899999999999</v>
      </c>
      <c r="G16">
        <v>21.8644</v>
      </c>
      <c r="H16">
        <v>83.180599999999998</v>
      </c>
      <c r="AD16" s="63" t="s">
        <v>124</v>
      </c>
      <c r="AE16" s="63"/>
      <c r="AF16" s="63" t="s">
        <v>129</v>
      </c>
      <c r="AH16" s="63" t="s">
        <v>124</v>
      </c>
      <c r="AI16" s="63"/>
      <c r="AJ16" s="63" t="s">
        <v>129</v>
      </c>
    </row>
    <row r="17" spans="1:37" x14ac:dyDescent="0.3">
      <c r="A17">
        <v>8.6141299999999994</v>
      </c>
      <c r="B17">
        <v>83.117500000000007</v>
      </c>
      <c r="C17">
        <v>12.1143</v>
      </c>
      <c r="D17">
        <v>91.3523</v>
      </c>
      <c r="G17">
        <v>23.022600000000001</v>
      </c>
      <c r="H17">
        <v>78.363299999999995</v>
      </c>
      <c r="AD17" s="207">
        <v>1</v>
      </c>
      <c r="AE17" s="69" t="s">
        <v>125</v>
      </c>
      <c r="AF17" s="63">
        <v>342.84</v>
      </c>
      <c r="AG17" s="71">
        <f>100*(AF19-AF17)/AF19</f>
        <v>2.2997349747798723</v>
      </c>
      <c r="AH17" s="207">
        <v>1</v>
      </c>
      <c r="AI17" s="69" t="s">
        <v>125</v>
      </c>
      <c r="AJ17" s="63">
        <v>354.87</v>
      </c>
      <c r="AK17" s="71">
        <f>100*(AJ19-AJ17)/AJ19</f>
        <v>7.4943954955424639</v>
      </c>
    </row>
    <row r="18" spans="1:37" x14ac:dyDescent="0.3">
      <c r="A18">
        <v>9.0489099999999993</v>
      </c>
      <c r="B18">
        <v>82.040700000000001</v>
      </c>
      <c r="C18">
        <v>12.5482</v>
      </c>
      <c r="D18">
        <v>88.859899999999996</v>
      </c>
      <c r="AD18" s="207"/>
      <c r="AE18" s="70" t="s">
        <v>126</v>
      </c>
      <c r="AF18" s="63">
        <v>352.42</v>
      </c>
      <c r="AG18" s="72">
        <f>100*(AF20-AF18)/AF20</f>
        <v>-9.6568961599645495E-2</v>
      </c>
      <c r="AH18" s="207"/>
      <c r="AI18" s="70" t="s">
        <v>126</v>
      </c>
      <c r="AJ18" s="63">
        <v>311.20999999999998</v>
      </c>
      <c r="AK18" s="72">
        <f>100*(AJ20-AJ18)/AJ20</f>
        <v>4.4048533251420769</v>
      </c>
    </row>
    <row r="19" spans="1:37" x14ac:dyDescent="0.3">
      <c r="A19">
        <v>9.4021699999999999</v>
      </c>
      <c r="B19">
        <v>81.605400000000003</v>
      </c>
      <c r="C19">
        <v>13.1107</v>
      </c>
      <c r="D19">
        <v>89.042199999999994</v>
      </c>
      <c r="J19" s="22"/>
      <c r="AD19" s="207"/>
      <c r="AE19" s="69" t="s">
        <v>127</v>
      </c>
      <c r="AF19" s="63">
        <v>350.91</v>
      </c>
      <c r="AH19" s="207"/>
      <c r="AI19" s="69" t="s">
        <v>127</v>
      </c>
      <c r="AJ19" s="63">
        <v>383.62</v>
      </c>
    </row>
    <row r="20" spans="1:37" x14ac:dyDescent="0.3">
      <c r="A20">
        <v>9.7282600000000006</v>
      </c>
      <c r="B20">
        <v>80.744500000000002</v>
      </c>
      <c r="C20">
        <v>13.6219</v>
      </c>
      <c r="D20">
        <v>87.0458</v>
      </c>
      <c r="AD20" s="207"/>
      <c r="AE20" s="70" t="s">
        <v>128</v>
      </c>
      <c r="AF20" s="63">
        <v>352.08</v>
      </c>
      <c r="AH20" s="207"/>
      <c r="AI20" s="70" t="s">
        <v>128</v>
      </c>
      <c r="AJ20" s="63">
        <v>325.55</v>
      </c>
    </row>
    <row r="21" spans="1:37" ht="20.399999999999999" x14ac:dyDescent="0.3">
      <c r="A21">
        <v>10.3261</v>
      </c>
      <c r="B21">
        <v>81.368600000000001</v>
      </c>
      <c r="C21">
        <v>14.3621</v>
      </c>
      <c r="D21">
        <v>84.594700000000003</v>
      </c>
      <c r="U21" s="39"/>
      <c r="AD21" s="207">
        <v>2</v>
      </c>
      <c r="AE21" s="69" t="s">
        <v>125</v>
      </c>
      <c r="AF21" s="63">
        <v>331.61</v>
      </c>
      <c r="AG21" s="71">
        <f>100*(AF23-AF21)/AF23</f>
        <v>2.7807502308741006</v>
      </c>
      <c r="AH21" s="207">
        <v>2</v>
      </c>
      <c r="AI21" s="69" t="s">
        <v>125</v>
      </c>
      <c r="AJ21" s="63"/>
      <c r="AK21" s="71">
        <f>100*(AJ23-AJ21)/AJ23</f>
        <v>100</v>
      </c>
    </row>
    <row r="22" spans="1:37" x14ac:dyDescent="0.3">
      <c r="A22">
        <v>10.978300000000001</v>
      </c>
      <c r="B22">
        <v>82.417599999999993</v>
      </c>
      <c r="C22">
        <v>14.641999999999999</v>
      </c>
      <c r="D22">
        <v>79.783900000000003</v>
      </c>
      <c r="AD22" s="207"/>
      <c r="AE22" s="70" t="s">
        <v>126</v>
      </c>
      <c r="AF22" s="63">
        <v>243.65</v>
      </c>
      <c r="AG22" s="72">
        <f>100*(AF24-AF22)/AF24</f>
        <v>2.2271268057784845</v>
      </c>
      <c r="AH22" s="207"/>
      <c r="AI22" s="70" t="s">
        <v>126</v>
      </c>
      <c r="AJ22" s="63"/>
      <c r="AK22" s="72">
        <f>100*(AJ24-AJ22)/AJ24</f>
        <v>100</v>
      </c>
    </row>
    <row r="23" spans="1:37" x14ac:dyDescent="0.3">
      <c r="A23">
        <v>11.8207</v>
      </c>
      <c r="B23">
        <v>84.314400000000006</v>
      </c>
      <c r="AD23" s="207"/>
      <c r="AE23" s="69" t="s">
        <v>127</v>
      </c>
      <c r="AF23" s="63">
        <v>341.09500000000003</v>
      </c>
      <c r="AH23" s="207"/>
      <c r="AI23" s="69" t="s">
        <v>127</v>
      </c>
      <c r="AJ23" s="63">
        <v>385.87</v>
      </c>
    </row>
    <row r="24" spans="1:37" x14ac:dyDescent="0.3">
      <c r="A24">
        <v>12.146699999999999</v>
      </c>
      <c r="B24">
        <v>83.666600000000003</v>
      </c>
      <c r="AD24" s="207"/>
      <c r="AE24" s="70" t="s">
        <v>128</v>
      </c>
      <c r="AF24" s="63">
        <v>249.2</v>
      </c>
      <c r="AH24" s="207"/>
      <c r="AI24" s="70" t="s">
        <v>128</v>
      </c>
      <c r="AJ24" s="63">
        <v>320.58999999999997</v>
      </c>
    </row>
    <row r="25" spans="1:37" x14ac:dyDescent="0.3">
      <c r="A25">
        <v>12.4457</v>
      </c>
      <c r="B25">
        <v>80.035499999999999</v>
      </c>
      <c r="AD25" s="207">
        <v>3</v>
      </c>
      <c r="AE25" s="69" t="s">
        <v>125</v>
      </c>
      <c r="AF25" s="63">
        <v>342.38</v>
      </c>
      <c r="AG25" s="71">
        <f>100*(AF27-AF25)/AF27</f>
        <v>4.8997277929003911</v>
      </c>
      <c r="AH25" s="207">
        <v>3</v>
      </c>
      <c r="AI25" s="69" t="s">
        <v>125</v>
      </c>
      <c r="AJ25" s="63">
        <v>382.8</v>
      </c>
      <c r="AK25" s="71">
        <f>100*(AJ27-AJ25)/AJ27</f>
        <v>0.34623695103219848</v>
      </c>
    </row>
    <row r="26" spans="1:37" x14ac:dyDescent="0.3">
      <c r="A26">
        <v>12.635899999999999</v>
      </c>
      <c r="B26">
        <v>77.686099999999996</v>
      </c>
      <c r="AD26" s="207"/>
      <c r="AE26" s="70" t="s">
        <v>126</v>
      </c>
      <c r="AF26" s="63">
        <v>238.00450000000001</v>
      </c>
      <c r="AG26" s="72">
        <f>100*(AF28-AF26)/AF28</f>
        <v>2.3691443104438403</v>
      </c>
      <c r="AH26" s="207"/>
      <c r="AI26" s="70" t="s">
        <v>126</v>
      </c>
      <c r="AJ26" s="63">
        <v>322.94</v>
      </c>
      <c r="AK26" s="72">
        <f>100*(AJ28-AJ26)/AJ28</f>
        <v>0.96295387634935803</v>
      </c>
    </row>
    <row r="27" spans="1:37" x14ac:dyDescent="0.3">
      <c r="A27">
        <v>12.962</v>
      </c>
      <c r="B27">
        <v>75.546300000000002</v>
      </c>
      <c r="AD27" s="207"/>
      <c r="AE27" s="69" t="s">
        <v>127</v>
      </c>
      <c r="AF27" s="63">
        <v>360.02</v>
      </c>
      <c r="AH27" s="207"/>
      <c r="AI27" s="69" t="s">
        <v>127</v>
      </c>
      <c r="AJ27" s="63">
        <v>384.13</v>
      </c>
    </row>
    <row r="28" spans="1:37" x14ac:dyDescent="0.3">
      <c r="A28">
        <v>13.614100000000001</v>
      </c>
      <c r="B28">
        <v>73.398200000000003</v>
      </c>
      <c r="AD28" s="207"/>
      <c r="AE28" s="70" t="s">
        <v>128</v>
      </c>
      <c r="AF28" s="63">
        <v>243.78</v>
      </c>
      <c r="AH28" s="207"/>
      <c r="AI28" s="70" t="s">
        <v>128</v>
      </c>
      <c r="AJ28" s="63">
        <v>326.08</v>
      </c>
    </row>
    <row r="29" spans="1:37" x14ac:dyDescent="0.3">
      <c r="A29">
        <v>14.0489</v>
      </c>
      <c r="B29">
        <v>72.321299999999994</v>
      </c>
      <c r="AD29" s="207">
        <v>4</v>
      </c>
      <c r="AE29" s="69" t="s">
        <v>125</v>
      </c>
      <c r="AF29" s="63"/>
      <c r="AG29" s="71">
        <f>100*(AF31-AF29)/AF31</f>
        <v>100</v>
      </c>
      <c r="AH29" s="207">
        <v>4</v>
      </c>
      <c r="AI29" s="69" t="s">
        <v>125</v>
      </c>
      <c r="AJ29" s="63">
        <v>362.85</v>
      </c>
      <c r="AK29" s="71">
        <f>100*(AJ31-AJ29)/AJ31</f>
        <v>1.8926591861565498</v>
      </c>
    </row>
    <row r="30" spans="1:37" x14ac:dyDescent="0.3">
      <c r="A30">
        <v>14.6196</v>
      </c>
      <c r="B30">
        <v>71.027900000000002</v>
      </c>
      <c r="AD30" s="207"/>
      <c r="AE30" s="70" t="s">
        <v>126</v>
      </c>
      <c r="AF30" s="63"/>
      <c r="AG30" s="72">
        <f>100*(AF32-AF30)/AF32</f>
        <v>100</v>
      </c>
      <c r="AH30" s="207"/>
      <c r="AI30" s="70" t="s">
        <v>126</v>
      </c>
      <c r="AJ30" s="63">
        <v>309.17</v>
      </c>
      <c r="AK30" s="72">
        <f>100*(AJ32-AJ30)/AJ32</f>
        <v>3.1604335024744645</v>
      </c>
    </row>
    <row r="31" spans="1:37" x14ac:dyDescent="0.3">
      <c r="A31">
        <v>15.190200000000001</v>
      </c>
      <c r="B31">
        <v>71.013300000000001</v>
      </c>
      <c r="J31" s="65"/>
      <c r="K31" s="179"/>
      <c r="L31" s="179"/>
      <c r="M31" s="65"/>
      <c r="N31" s="65"/>
      <c r="O31" s="65"/>
      <c r="P31" s="65"/>
      <c r="Q31" s="65"/>
      <c r="AD31" s="207"/>
      <c r="AE31" s="69" t="s">
        <v>127</v>
      </c>
      <c r="AF31" s="63">
        <v>352.84</v>
      </c>
      <c r="AH31" s="207"/>
      <c r="AI31" s="69" t="s">
        <v>127</v>
      </c>
      <c r="AJ31" s="63">
        <v>369.85</v>
      </c>
    </row>
    <row r="32" spans="1:37" x14ac:dyDescent="0.3">
      <c r="A32">
        <v>15.3261</v>
      </c>
      <c r="B32">
        <v>69.517799999999994</v>
      </c>
      <c r="AD32" s="207"/>
      <c r="AE32" s="70" t="s">
        <v>128</v>
      </c>
      <c r="AF32" s="63">
        <v>253.92</v>
      </c>
      <c r="AH32" s="207"/>
      <c r="AI32" s="70" t="s">
        <v>128</v>
      </c>
      <c r="AJ32" s="63">
        <v>319.26</v>
      </c>
    </row>
    <row r="33" spans="1:37" x14ac:dyDescent="0.3">
      <c r="A33">
        <v>15.353300000000001</v>
      </c>
      <c r="B33">
        <v>63.335900000000002</v>
      </c>
      <c r="AD33" s="207">
        <v>5</v>
      </c>
      <c r="AE33" s="69" t="s">
        <v>125</v>
      </c>
      <c r="AF33" s="63">
        <v>326.54899999999998</v>
      </c>
      <c r="AG33" s="71">
        <f>100*(AF35-AF33)/AF35</f>
        <v>1.6649702780672002</v>
      </c>
      <c r="AH33" s="207">
        <v>5</v>
      </c>
      <c r="AI33" s="69" t="s">
        <v>125</v>
      </c>
      <c r="AJ33" s="63">
        <v>378.56</v>
      </c>
      <c r="AK33" s="71">
        <f>100*(AJ35-AJ33)/AJ35</f>
        <v>1.1541072640869017</v>
      </c>
    </row>
    <row r="34" spans="1:37" x14ac:dyDescent="0.3">
      <c r="A34">
        <v>15.353300000000001</v>
      </c>
      <c r="B34">
        <v>58.646799999999999</v>
      </c>
      <c r="AD34" s="207"/>
      <c r="AE34" s="70" t="s">
        <v>126</v>
      </c>
      <c r="AF34" s="63">
        <v>244.24</v>
      </c>
      <c r="AG34" s="72">
        <f>100*(AF36-AF34)/AF36</f>
        <v>-2.333766288180342</v>
      </c>
      <c r="AH34" s="207"/>
      <c r="AI34" s="70" t="s">
        <v>126</v>
      </c>
      <c r="AJ34" s="63">
        <v>323.68</v>
      </c>
      <c r="AK34" s="72">
        <f>100*(AJ36-AJ34)/AJ36</f>
        <v>1.0122633719685623</v>
      </c>
    </row>
    <row r="35" spans="1:37" x14ac:dyDescent="0.3">
      <c r="A35">
        <v>15.815200000000001</v>
      </c>
      <c r="B35">
        <v>55.224699999999999</v>
      </c>
      <c r="AD35" s="207"/>
      <c r="AE35" s="69" t="s">
        <v>127</v>
      </c>
      <c r="AF35" s="63">
        <v>332.07799999999997</v>
      </c>
      <c r="AH35" s="207"/>
      <c r="AI35" s="69" t="s">
        <v>127</v>
      </c>
      <c r="AJ35" s="63">
        <v>382.98</v>
      </c>
    </row>
    <row r="36" spans="1:37" ht="21.6" x14ac:dyDescent="0.3">
      <c r="V36" s="40" t="s">
        <v>51</v>
      </c>
      <c r="AD36" s="207"/>
      <c r="AE36" s="70" t="s">
        <v>128</v>
      </c>
      <c r="AF36" s="63">
        <v>238.67</v>
      </c>
      <c r="AH36" s="207"/>
      <c r="AI36" s="70" t="s">
        <v>128</v>
      </c>
      <c r="AJ36" s="63">
        <v>326.99</v>
      </c>
    </row>
    <row r="37" spans="1:37" x14ac:dyDescent="0.3">
      <c r="AD37" s="207">
        <v>6</v>
      </c>
      <c r="AE37" s="69" t="s">
        <v>125</v>
      </c>
      <c r="AF37" s="63"/>
      <c r="AG37" s="71">
        <f>100*(AF39-AF37)/AF39</f>
        <v>100</v>
      </c>
      <c r="AH37" s="207">
        <v>6</v>
      </c>
      <c r="AI37" s="69" t="s">
        <v>125</v>
      </c>
      <c r="AJ37" s="63"/>
      <c r="AK37" s="71">
        <f>100*(AJ39-AJ37)/AJ39</f>
        <v>100</v>
      </c>
    </row>
    <row r="38" spans="1:37" x14ac:dyDescent="0.3">
      <c r="AD38" s="207"/>
      <c r="AE38" s="70" t="s">
        <v>126</v>
      </c>
      <c r="AF38" s="63"/>
      <c r="AG38" s="72">
        <f>100*(AF40-AF38)/AF40</f>
        <v>100</v>
      </c>
      <c r="AH38" s="207"/>
      <c r="AI38" s="70" t="s">
        <v>126</v>
      </c>
      <c r="AJ38" s="63"/>
      <c r="AK38" s="72">
        <f>100*(AJ40-AJ38)/AJ40</f>
        <v>100</v>
      </c>
    </row>
    <row r="39" spans="1:37" x14ac:dyDescent="0.3">
      <c r="AD39" s="207"/>
      <c r="AE39" s="69" t="s">
        <v>127</v>
      </c>
      <c r="AF39" s="63">
        <v>323.13</v>
      </c>
      <c r="AH39" s="207"/>
      <c r="AI39" s="69" t="s">
        <v>127</v>
      </c>
      <c r="AJ39" s="63">
        <v>378.94</v>
      </c>
    </row>
    <row r="40" spans="1:37" x14ac:dyDescent="0.3">
      <c r="AD40" s="207"/>
      <c r="AE40" s="70" t="s">
        <v>128</v>
      </c>
      <c r="AF40" s="63">
        <v>222.03299999999999</v>
      </c>
      <c r="AH40" s="207"/>
      <c r="AI40" s="70" t="s">
        <v>128</v>
      </c>
      <c r="AJ40" s="63">
        <v>320.59800000000001</v>
      </c>
    </row>
    <row r="41" spans="1:37" x14ac:dyDescent="0.3">
      <c r="AD41" s="207">
        <v>7</v>
      </c>
      <c r="AE41" s="69" t="s">
        <v>125</v>
      </c>
      <c r="AF41" s="63">
        <v>328.17</v>
      </c>
      <c r="AG41" s="71">
        <f>100*(AF43-AF41)/AF43</f>
        <v>-4.0488268864933543</v>
      </c>
      <c r="AH41" s="207">
        <v>9</v>
      </c>
      <c r="AI41" s="69" t="s">
        <v>125</v>
      </c>
      <c r="AJ41" s="63">
        <v>370.24</v>
      </c>
      <c r="AK41" s="71">
        <f>100*(AJ43-AJ41)/AJ43</f>
        <v>4.3307493540051656</v>
      </c>
    </row>
    <row r="42" spans="1:37" x14ac:dyDescent="0.3">
      <c r="AD42" s="207"/>
      <c r="AE42" s="70" t="s">
        <v>126</v>
      </c>
      <c r="AF42" s="63">
        <v>251.77</v>
      </c>
      <c r="AG42" s="72">
        <f>100*(AF44-AF42)/AF44</f>
        <v>-3.3072093882072964</v>
      </c>
      <c r="AH42" s="207"/>
      <c r="AI42" s="70" t="s">
        <v>126</v>
      </c>
      <c r="AJ42" s="63">
        <v>314.02</v>
      </c>
      <c r="AK42" s="72">
        <f>100*(AJ44-AJ42)/AJ44</f>
        <v>3.5416986637997323</v>
      </c>
    </row>
    <row r="43" spans="1:37" x14ac:dyDescent="0.3">
      <c r="AD43" s="207"/>
      <c r="AE43" s="69" t="s">
        <v>127</v>
      </c>
      <c r="AF43" s="63">
        <v>315.39999999999998</v>
      </c>
      <c r="AH43" s="207"/>
      <c r="AI43" s="69" t="s">
        <v>127</v>
      </c>
      <c r="AJ43" s="73">
        <v>387</v>
      </c>
    </row>
    <row r="44" spans="1:37" x14ac:dyDescent="0.3">
      <c r="AD44" s="207"/>
      <c r="AE44" s="70" t="s">
        <v>128</v>
      </c>
      <c r="AF44" s="63">
        <v>243.71</v>
      </c>
      <c r="AH44" s="207"/>
      <c r="AI44" s="70" t="s">
        <v>128</v>
      </c>
      <c r="AJ44" s="73">
        <v>325.55</v>
      </c>
    </row>
    <row r="45" spans="1:37" x14ac:dyDescent="0.3">
      <c r="AD45" s="207">
        <v>8</v>
      </c>
      <c r="AE45" s="69" t="s">
        <v>125</v>
      </c>
      <c r="AF45" s="63">
        <v>341.53</v>
      </c>
      <c r="AG45" s="71">
        <f>100*(AF47-AF45)/AF47</f>
        <v>0.55903333818605794</v>
      </c>
      <c r="AH45" s="207">
        <v>10</v>
      </c>
      <c r="AI45" s="69" t="s">
        <v>125</v>
      </c>
      <c r="AJ45" s="63"/>
      <c r="AK45" s="71">
        <f>100*(AJ47-AJ45)/AJ47</f>
        <v>100</v>
      </c>
    </row>
    <row r="46" spans="1:37" x14ac:dyDescent="0.3">
      <c r="AD46" s="207"/>
      <c r="AE46" s="70" t="s">
        <v>126</v>
      </c>
      <c r="AF46" s="63">
        <v>265.42</v>
      </c>
      <c r="AG46" s="72">
        <f>100*(AF48-AF46)/AF48</f>
        <v>-3.8460033647638845</v>
      </c>
      <c r="AH46" s="207"/>
      <c r="AI46" s="70" t="s">
        <v>126</v>
      </c>
      <c r="AJ46" s="63"/>
      <c r="AK46" s="72">
        <f>100*(AJ48-AJ46)/AJ48</f>
        <v>100</v>
      </c>
    </row>
    <row r="47" spans="1:37" x14ac:dyDescent="0.3">
      <c r="AD47" s="207"/>
      <c r="AE47" s="69" t="s">
        <v>127</v>
      </c>
      <c r="AF47" s="63">
        <v>343.45</v>
      </c>
      <c r="AH47" s="207"/>
      <c r="AI47" s="69" t="s">
        <v>127</v>
      </c>
      <c r="AJ47" s="63">
        <v>387</v>
      </c>
    </row>
    <row r="48" spans="1:37" x14ac:dyDescent="0.3">
      <c r="AD48" s="207"/>
      <c r="AE48" s="70" t="s">
        <v>128</v>
      </c>
      <c r="AF48" s="63">
        <v>255.59</v>
      </c>
      <c r="AH48" s="207"/>
      <c r="AI48" s="70" t="s">
        <v>128</v>
      </c>
      <c r="AJ48" s="63">
        <v>328.74</v>
      </c>
    </row>
    <row r="49" spans="23:35" x14ac:dyDescent="0.3">
      <c r="AD49" s="207">
        <v>9</v>
      </c>
      <c r="AE49" s="69" t="s">
        <v>125</v>
      </c>
      <c r="AF49" s="63"/>
      <c r="AG49" s="71">
        <f>100*(AF51-AF49)/AF51</f>
        <v>100</v>
      </c>
    </row>
    <row r="50" spans="23:35" ht="20.399999999999999" x14ac:dyDescent="0.3">
      <c r="W50" s="39"/>
      <c r="AD50" s="207"/>
      <c r="AE50" s="70" t="s">
        <v>126</v>
      </c>
      <c r="AF50" s="63"/>
      <c r="AG50" s="72">
        <f>100*(AF52-AF50)/AF52</f>
        <v>100</v>
      </c>
    </row>
    <row r="51" spans="23:35" x14ac:dyDescent="0.3">
      <c r="W51" s="41"/>
      <c r="AD51" s="207"/>
      <c r="AE51" s="69" t="s">
        <v>127</v>
      </c>
      <c r="AF51" s="63">
        <v>335.77</v>
      </c>
      <c r="AI51">
        <v>1</v>
      </c>
    </row>
    <row r="52" spans="23:35" x14ac:dyDescent="0.3">
      <c r="AD52" s="207"/>
      <c r="AE52" s="70" t="s">
        <v>128</v>
      </c>
      <c r="AF52" s="63">
        <v>255.48</v>
      </c>
      <c r="AI52">
        <v>2</v>
      </c>
    </row>
    <row r="53" spans="23:35" ht="20.399999999999999" x14ac:dyDescent="0.3">
      <c r="W53" s="39"/>
      <c r="AD53" s="207">
        <v>10</v>
      </c>
      <c r="AE53" s="69" t="s">
        <v>125</v>
      </c>
      <c r="AF53" s="63">
        <v>327.79599999999999</v>
      </c>
      <c r="AG53" s="71">
        <f>100*(AF55-AF53)/AF55</f>
        <v>4.8045536388453227</v>
      </c>
      <c r="AI53">
        <v>3</v>
      </c>
    </row>
    <row r="54" spans="23:35" x14ac:dyDescent="0.3">
      <c r="AD54" s="207"/>
      <c r="AE54" s="70" t="s">
        <v>126</v>
      </c>
      <c r="AF54" s="63">
        <v>253.35</v>
      </c>
      <c r="AG54" s="72">
        <f>100*(AF56-AF54)/AF56</f>
        <v>2.7671169788148635</v>
      </c>
      <c r="AI54">
        <v>4</v>
      </c>
    </row>
    <row r="55" spans="23:35" x14ac:dyDescent="0.3">
      <c r="AD55" s="207"/>
      <c r="AE55" s="69" t="s">
        <v>127</v>
      </c>
      <c r="AF55" s="63">
        <v>344.34</v>
      </c>
      <c r="AI55">
        <v>5</v>
      </c>
    </row>
    <row r="56" spans="23:35" x14ac:dyDescent="0.3">
      <c r="AD56" s="207"/>
      <c r="AE56" s="70" t="s">
        <v>128</v>
      </c>
      <c r="AF56" s="63">
        <v>260.56</v>
      </c>
      <c r="AI56">
        <v>6</v>
      </c>
    </row>
    <row r="57" spans="23:35" x14ac:dyDescent="0.3">
      <c r="AI57">
        <v>7</v>
      </c>
    </row>
    <row r="58" spans="23:35" x14ac:dyDescent="0.3">
      <c r="AI58">
        <v>8</v>
      </c>
    </row>
  </sheetData>
  <mergeCells count="24">
    <mergeCell ref="K1:L1"/>
    <mergeCell ref="A1:B1"/>
    <mergeCell ref="C1:D1"/>
    <mergeCell ref="E1:F1"/>
    <mergeCell ref="G1:H1"/>
    <mergeCell ref="AH33:AH36"/>
    <mergeCell ref="AD17:AD20"/>
    <mergeCell ref="AH17:AH20"/>
    <mergeCell ref="AD21:AD24"/>
    <mergeCell ref="AH21:AH24"/>
    <mergeCell ref="AD25:AD28"/>
    <mergeCell ref="AH25:AH28"/>
    <mergeCell ref="AD29:AD32"/>
    <mergeCell ref="AH29:AH32"/>
    <mergeCell ref="AD49:AD52"/>
    <mergeCell ref="AD53:AD56"/>
    <mergeCell ref="AD37:AD40"/>
    <mergeCell ref="AD33:AD36"/>
    <mergeCell ref="K31:L31"/>
    <mergeCell ref="AH37:AH40"/>
    <mergeCell ref="AD41:AD44"/>
    <mergeCell ref="AH41:AH44"/>
    <mergeCell ref="AD45:AD48"/>
    <mergeCell ref="AH45:AH4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CF732-A054-492A-83B2-7C92FAB252E9}">
  <dimension ref="A1:AN1106"/>
  <sheetViews>
    <sheetView zoomScale="70" zoomScaleNormal="70" workbookViewId="0">
      <selection activeCell="AC23" sqref="AC23"/>
    </sheetView>
  </sheetViews>
  <sheetFormatPr defaultRowHeight="14.4" x14ac:dyDescent="0.3"/>
  <cols>
    <col min="22" max="22" width="10" bestFit="1" customWidth="1"/>
    <col min="23" max="30" width="10" customWidth="1"/>
    <col min="32" max="32" width="11.5546875" customWidth="1"/>
    <col min="36" max="36" width="12.88671875" customWidth="1"/>
  </cols>
  <sheetData>
    <row r="1" spans="1:40" x14ac:dyDescent="0.3">
      <c r="E1" t="s">
        <v>120</v>
      </c>
      <c r="F1" s="24">
        <v>0.2</v>
      </c>
      <c r="I1" t="s">
        <v>120</v>
      </c>
      <c r="J1" s="24">
        <v>0.2</v>
      </c>
      <c r="M1" t="s">
        <v>120</v>
      </c>
      <c r="N1" s="24">
        <v>0.2</v>
      </c>
      <c r="O1" s="24"/>
      <c r="P1" s="24"/>
      <c r="Q1" t="s">
        <v>121</v>
      </c>
      <c r="R1" s="24">
        <v>0.25</v>
      </c>
      <c r="U1" t="s">
        <v>121</v>
      </c>
      <c r="V1" s="24">
        <v>0.2</v>
      </c>
      <c r="W1" s="181" t="s">
        <v>173</v>
      </c>
      <c r="X1" s="181"/>
      <c r="Y1" s="24"/>
      <c r="Z1" s="24"/>
      <c r="AA1" t="s">
        <v>120</v>
      </c>
      <c r="AB1" s="24">
        <v>0.2</v>
      </c>
      <c r="AE1" t="s">
        <v>120</v>
      </c>
      <c r="AF1" s="24">
        <v>0.2</v>
      </c>
      <c r="AI1" t="s">
        <v>121</v>
      </c>
      <c r="AJ1" s="24">
        <v>0.2</v>
      </c>
    </row>
    <row r="2" spans="1:40" x14ac:dyDescent="0.3">
      <c r="C2" s="211" t="s">
        <v>112</v>
      </c>
      <c r="D2" s="211"/>
      <c r="E2" s="211" t="s">
        <v>112</v>
      </c>
      <c r="F2" s="211"/>
      <c r="G2" s="211" t="s">
        <v>113</v>
      </c>
      <c r="H2" s="211"/>
      <c r="I2" s="211" t="s">
        <v>113</v>
      </c>
      <c r="J2" s="211"/>
      <c r="K2" s="211" t="s">
        <v>114</v>
      </c>
      <c r="L2" s="211"/>
      <c r="M2" s="211" t="s">
        <v>114</v>
      </c>
      <c r="N2" s="211"/>
      <c r="O2" s="209" t="s">
        <v>116</v>
      </c>
      <c r="P2" s="209"/>
      <c r="Q2" s="209" t="s">
        <v>116</v>
      </c>
      <c r="R2" s="209"/>
      <c r="S2" s="209" t="s">
        <v>117</v>
      </c>
      <c r="T2" s="209"/>
      <c r="U2" s="209" t="s">
        <v>117</v>
      </c>
      <c r="V2" s="209"/>
      <c r="W2" s="90" t="s">
        <v>54</v>
      </c>
      <c r="X2" s="90"/>
      <c r="Y2" s="208" t="s">
        <v>122</v>
      </c>
      <c r="Z2" s="208"/>
      <c r="AA2" s="208" t="s">
        <v>122</v>
      </c>
      <c r="AB2" s="208"/>
      <c r="AC2" s="208" t="s">
        <v>123</v>
      </c>
      <c r="AD2" s="208"/>
      <c r="AE2" s="208" t="s">
        <v>123</v>
      </c>
      <c r="AF2" s="208"/>
      <c r="AG2" s="210" t="s">
        <v>119</v>
      </c>
      <c r="AH2" s="210"/>
      <c r="AI2" s="210" t="s">
        <v>119</v>
      </c>
      <c r="AJ2" s="210"/>
    </row>
    <row r="3" spans="1:40" ht="48" customHeight="1" x14ac:dyDescent="0.3">
      <c r="A3" s="43" t="s">
        <v>52</v>
      </c>
      <c r="B3" s="43" t="s">
        <v>53</v>
      </c>
      <c r="C3" s="179" t="s">
        <v>115</v>
      </c>
      <c r="D3" s="179"/>
      <c r="E3" s="211" t="s">
        <v>136</v>
      </c>
      <c r="F3" s="211"/>
      <c r="G3" s="179" t="s">
        <v>115</v>
      </c>
      <c r="H3" s="179"/>
      <c r="I3" s="211" t="s">
        <v>157</v>
      </c>
      <c r="J3" s="211"/>
      <c r="K3" s="179" t="s">
        <v>115</v>
      </c>
      <c r="L3" s="179"/>
      <c r="M3" s="211" t="s">
        <v>158</v>
      </c>
      <c r="N3" s="211"/>
      <c r="O3" s="179" t="s">
        <v>115</v>
      </c>
      <c r="P3" s="179"/>
      <c r="Q3" s="209" t="s">
        <v>159</v>
      </c>
      <c r="R3" s="209"/>
      <c r="S3" s="179" t="s">
        <v>115</v>
      </c>
      <c r="T3" s="179"/>
      <c r="U3" s="209" t="s">
        <v>174</v>
      </c>
      <c r="V3" s="209"/>
      <c r="W3" s="209" t="s">
        <v>157</v>
      </c>
      <c r="X3" s="209"/>
      <c r="Y3" s="179" t="s">
        <v>115</v>
      </c>
      <c r="Z3" s="179"/>
      <c r="AA3" s="208" t="s">
        <v>134</v>
      </c>
      <c r="AB3" s="208"/>
      <c r="AC3" s="179" t="s">
        <v>115</v>
      </c>
      <c r="AD3" s="179"/>
      <c r="AE3" s="208" t="s">
        <v>135</v>
      </c>
      <c r="AF3" s="208"/>
      <c r="AG3" s="179" t="s">
        <v>115</v>
      </c>
      <c r="AH3" s="179"/>
      <c r="AI3" s="209" t="s">
        <v>137</v>
      </c>
      <c r="AJ3" s="209"/>
      <c r="AK3" s="179" t="s">
        <v>118</v>
      </c>
      <c r="AL3" s="179"/>
      <c r="AM3" s="1"/>
      <c r="AN3" s="1"/>
    </row>
    <row r="4" spans="1:40" x14ac:dyDescent="0.3">
      <c r="A4" s="44"/>
      <c r="B4" s="44"/>
      <c r="C4">
        <v>0</v>
      </c>
      <c r="D4" s="67">
        <v>0</v>
      </c>
      <c r="E4" s="1">
        <v>0</v>
      </c>
      <c r="F4" s="67">
        <v>0</v>
      </c>
      <c r="G4" s="67">
        <v>0</v>
      </c>
      <c r="H4" s="67">
        <v>0</v>
      </c>
      <c r="I4" s="1">
        <v>0</v>
      </c>
      <c r="J4" s="1">
        <v>0</v>
      </c>
      <c r="K4" s="67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/>
      <c r="X4" s="1"/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>
        <v>0</v>
      </c>
      <c r="AH4">
        <v>0</v>
      </c>
      <c r="AI4">
        <v>0</v>
      </c>
      <c r="AJ4">
        <v>0</v>
      </c>
    </row>
    <row r="5" spans="1:40" x14ac:dyDescent="0.3">
      <c r="A5" s="44"/>
      <c r="B5" s="44"/>
      <c r="C5">
        <v>0.43812200000000001</v>
      </c>
      <c r="D5" s="67">
        <v>26.517399999999999</v>
      </c>
      <c r="E5" s="1">
        <v>0.60472000000000015</v>
      </c>
      <c r="F5" s="1">
        <v>34.710699999999996</v>
      </c>
      <c r="G5" s="1">
        <v>1.2231399999999999</v>
      </c>
      <c r="H5" s="1">
        <v>28.020399999999999</v>
      </c>
      <c r="I5" s="1">
        <v>1.0645199999999999</v>
      </c>
      <c r="J5" s="1">
        <v>23.904499999999999</v>
      </c>
      <c r="K5" s="1">
        <v>0.77656400000000003</v>
      </c>
      <c r="L5" s="1">
        <v>40.363999999999997</v>
      </c>
      <c r="M5" s="1">
        <v>0.34255999999999998</v>
      </c>
      <c r="N5" s="1">
        <v>19.520599999999998</v>
      </c>
      <c r="O5" s="1">
        <v>1.0484</v>
      </c>
      <c r="P5" s="1">
        <v>43.308300000000003</v>
      </c>
      <c r="Q5" s="1">
        <v>0.51978000000000013</v>
      </c>
      <c r="R5" s="1">
        <v>22.174900000000001</v>
      </c>
      <c r="S5" s="1">
        <v>1.3769400000000001</v>
      </c>
      <c r="T5" s="1">
        <v>56.684699999999999</v>
      </c>
      <c r="U5" s="1">
        <v>0.51289999999999991</v>
      </c>
      <c r="V5" s="1">
        <v>22.7075</v>
      </c>
      <c r="W5" s="1"/>
      <c r="X5" s="1"/>
      <c r="Y5" s="1">
        <v>0.96820700000000004</v>
      </c>
      <c r="Z5" s="1">
        <v>28.9344</v>
      </c>
      <c r="AA5" s="1">
        <v>0.48560999999999988</v>
      </c>
      <c r="AB5" s="1">
        <v>13.5015</v>
      </c>
      <c r="AC5" s="1">
        <v>1.0149999999999999</v>
      </c>
      <c r="AD5" s="1">
        <v>28.167899999999999</v>
      </c>
      <c r="AE5" s="1">
        <v>0.79888000000000026</v>
      </c>
      <c r="AF5" s="1">
        <v>20.584199999999999</v>
      </c>
      <c r="AG5">
        <v>1.6141700000000001</v>
      </c>
      <c r="AH5">
        <v>58.2273</v>
      </c>
      <c r="AI5">
        <v>0.87033999999999989</v>
      </c>
      <c r="AJ5">
        <v>32.1325</v>
      </c>
    </row>
    <row r="6" spans="1:40" x14ac:dyDescent="0.3">
      <c r="A6" s="44"/>
      <c r="B6" s="44"/>
      <c r="C6">
        <v>0.80822499999999997</v>
      </c>
      <c r="D6" s="67">
        <v>44.368200000000002</v>
      </c>
      <c r="E6" s="1">
        <v>1.33907</v>
      </c>
      <c r="F6" s="1">
        <v>57.101399999999998</v>
      </c>
      <c r="G6" s="1">
        <v>2.1487599999999998</v>
      </c>
      <c r="H6" s="1">
        <v>47.4</v>
      </c>
      <c r="I6" s="1">
        <v>1.9397000000000002</v>
      </c>
      <c r="J6" s="1">
        <v>41.164899999999996</v>
      </c>
      <c r="K6" s="1">
        <v>1.48983</v>
      </c>
      <c r="L6" s="1">
        <v>60.899900000000002</v>
      </c>
      <c r="M6" s="1">
        <v>0.73219000000000012</v>
      </c>
      <c r="N6" s="1">
        <v>35.849899999999998</v>
      </c>
      <c r="O6" s="1">
        <v>2.1027900000000002</v>
      </c>
      <c r="P6" s="1">
        <v>78.636399999999995</v>
      </c>
      <c r="Q6" s="1">
        <v>1.2757700000000001</v>
      </c>
      <c r="R6" s="1">
        <v>49.258000000000003</v>
      </c>
      <c r="S6" s="1">
        <v>1.9490000000000001</v>
      </c>
      <c r="T6" s="1">
        <v>75.232900000000001</v>
      </c>
      <c r="U6" s="1">
        <v>0.89051000000000013</v>
      </c>
      <c r="V6" s="1">
        <v>41.293499999999995</v>
      </c>
      <c r="W6" s="1"/>
      <c r="X6" s="1"/>
      <c r="Y6" s="1">
        <v>1.51902</v>
      </c>
      <c r="Z6" s="1">
        <v>42.620600000000003</v>
      </c>
      <c r="AA6" s="1">
        <v>0.74618999999999991</v>
      </c>
      <c r="AB6" s="1">
        <v>21.583399999999997</v>
      </c>
      <c r="AC6" s="1">
        <v>1.4404300000000001</v>
      </c>
      <c r="AD6" s="1">
        <v>41.551400000000001</v>
      </c>
      <c r="AE6" s="1">
        <v>1.2479000000000002</v>
      </c>
      <c r="AF6" s="1">
        <v>34.657000000000004</v>
      </c>
      <c r="AG6">
        <v>2.8608899999999999</v>
      </c>
      <c r="AH6">
        <v>95.250200000000007</v>
      </c>
      <c r="AI6">
        <v>1.53203</v>
      </c>
      <c r="AJ6">
        <v>53.241700000000002</v>
      </c>
    </row>
    <row r="7" spans="1:40" x14ac:dyDescent="0.3">
      <c r="A7" s="44"/>
      <c r="B7" s="44"/>
      <c r="C7">
        <v>1.3031999999999999</v>
      </c>
      <c r="D7" s="67">
        <v>56.786099999999998</v>
      </c>
      <c r="E7" s="1">
        <v>2.38137</v>
      </c>
      <c r="F7" s="1">
        <v>80.1524</v>
      </c>
      <c r="G7" s="1">
        <v>2.9752100000000001</v>
      </c>
      <c r="H7" s="1">
        <v>61.151299999999999</v>
      </c>
      <c r="I7" s="1">
        <v>2.5785</v>
      </c>
      <c r="J7" s="1">
        <v>51.654299999999999</v>
      </c>
      <c r="K7" s="1">
        <v>1.98061</v>
      </c>
      <c r="L7" s="1">
        <v>78.301000000000002</v>
      </c>
      <c r="M7" s="1">
        <v>0.99202000000000012</v>
      </c>
      <c r="N7" s="1">
        <v>45.806899999999999</v>
      </c>
      <c r="O7" s="1">
        <v>2.71035</v>
      </c>
      <c r="P7" s="1">
        <v>100.46</v>
      </c>
      <c r="Q7" s="1">
        <v>2.16201</v>
      </c>
      <c r="R7" s="1">
        <v>76.872700000000009</v>
      </c>
      <c r="S7" s="1">
        <v>2.52772</v>
      </c>
      <c r="T7" s="1">
        <v>88.580699999999993</v>
      </c>
      <c r="U7" s="1">
        <v>1.25682</v>
      </c>
      <c r="V7" s="1">
        <v>52.843800000000002</v>
      </c>
      <c r="W7" s="1"/>
      <c r="X7" s="1"/>
      <c r="Y7" s="1">
        <v>2.1823299999999999</v>
      </c>
      <c r="Z7" s="1">
        <v>53.864899999999999</v>
      </c>
      <c r="AA7" s="1">
        <v>1.17258</v>
      </c>
      <c r="AB7" s="1">
        <v>34.434800000000003</v>
      </c>
      <c r="AC7" s="1">
        <v>2.0756399999999999</v>
      </c>
      <c r="AD7" s="1">
        <v>58.819099999999999</v>
      </c>
      <c r="AE7" s="1">
        <v>1.6851100000000001</v>
      </c>
      <c r="AF7" s="1">
        <v>48.331600000000002</v>
      </c>
      <c r="AG7">
        <v>3.5826799999999999</v>
      </c>
      <c r="AH7">
        <v>115.395</v>
      </c>
      <c r="AI7">
        <v>2.3593999999999999</v>
      </c>
      <c r="AJ7">
        <v>76.209999999999994</v>
      </c>
    </row>
    <row r="8" spans="1:40" x14ac:dyDescent="0.3">
      <c r="A8" s="44"/>
      <c r="B8" s="44"/>
      <c r="C8">
        <v>2.1007600000000002</v>
      </c>
      <c r="D8" s="67">
        <v>79.422899999999998</v>
      </c>
      <c r="E8" s="1">
        <v>3.1038700000000001</v>
      </c>
      <c r="F8" s="1">
        <v>91.146299999999997</v>
      </c>
      <c r="G8" s="1">
        <v>4.4462799999999998</v>
      </c>
      <c r="H8" s="1">
        <v>76.873900000000006</v>
      </c>
      <c r="I8" s="1">
        <v>3.2766400000000004</v>
      </c>
      <c r="J8" s="1">
        <v>60.551000000000002</v>
      </c>
      <c r="K8" s="1">
        <v>2.79128</v>
      </c>
      <c r="L8" s="1">
        <v>97.447599999999994</v>
      </c>
      <c r="M8" s="1">
        <v>1.3347700000000002</v>
      </c>
      <c r="N8" s="1">
        <v>55.498699999999999</v>
      </c>
      <c r="O8" s="1">
        <v>3.3705599999999998</v>
      </c>
      <c r="P8" s="1">
        <v>116.726</v>
      </c>
      <c r="Q8" s="1">
        <v>2.9418299999999999</v>
      </c>
      <c r="R8" s="1">
        <v>102.09699999999999</v>
      </c>
      <c r="S8" s="1">
        <v>3.1596500000000001</v>
      </c>
      <c r="T8" s="1">
        <v>107.30200000000001</v>
      </c>
      <c r="U8" s="1">
        <v>1.8595900000000001</v>
      </c>
      <c r="V8" s="1">
        <v>69.837599999999995</v>
      </c>
      <c r="W8" s="1"/>
      <c r="X8" s="1"/>
      <c r="Y8" s="1">
        <v>2.7513000000000001</v>
      </c>
      <c r="Z8" s="1">
        <v>60.417700000000004</v>
      </c>
      <c r="AA8" s="1">
        <v>1.48054</v>
      </c>
      <c r="AB8" s="1">
        <v>41.323599999999999</v>
      </c>
      <c r="AC8" s="1">
        <v>2.6002700000000001</v>
      </c>
      <c r="AD8" s="1">
        <v>67.449299999999994</v>
      </c>
      <c r="AE8" s="1">
        <v>2.2290999999999999</v>
      </c>
      <c r="AF8" s="1">
        <v>59.617100000000001</v>
      </c>
      <c r="AG8">
        <v>4.1076100000000002</v>
      </c>
      <c r="AH8">
        <v>128.303</v>
      </c>
      <c r="AI8">
        <v>2.8202099999999994</v>
      </c>
      <c r="AJ8">
        <v>91.079300000000003</v>
      </c>
    </row>
    <row r="9" spans="1:40" x14ac:dyDescent="0.3">
      <c r="A9" s="44"/>
      <c r="B9" s="44"/>
      <c r="C9">
        <v>2.5737199999999998</v>
      </c>
      <c r="D9" s="67">
        <v>90.288600000000002</v>
      </c>
      <c r="E9" s="1">
        <v>3.8500699999999997</v>
      </c>
      <c r="F9" s="1">
        <v>101.477</v>
      </c>
      <c r="G9" s="1">
        <v>4.8760300000000001</v>
      </c>
      <c r="H9" s="1">
        <v>81.721400000000003</v>
      </c>
      <c r="I9" s="1">
        <v>4.0695699999999997</v>
      </c>
      <c r="J9" s="1">
        <v>69.049700000000001</v>
      </c>
      <c r="K9" s="1">
        <v>3.4666000000000001</v>
      </c>
      <c r="L9" s="1">
        <v>114.331</v>
      </c>
      <c r="M9" s="1">
        <v>1.9258199999999999</v>
      </c>
      <c r="N9" s="1">
        <v>71.032300000000006</v>
      </c>
      <c r="O9" s="1">
        <v>3.8801800000000002</v>
      </c>
      <c r="P9" s="1">
        <v>127.624</v>
      </c>
      <c r="Q9" s="1">
        <v>3.6868000000000003</v>
      </c>
      <c r="R9" s="1">
        <v>118.295</v>
      </c>
      <c r="S9" s="1">
        <v>3.56541</v>
      </c>
      <c r="T9" s="1">
        <v>119.437</v>
      </c>
      <c r="U9" s="1">
        <v>2.4744599999999997</v>
      </c>
      <c r="V9" s="1">
        <v>83.645600000000002</v>
      </c>
      <c r="W9" s="1"/>
      <c r="X9" s="1"/>
      <c r="Y9" s="1">
        <v>3.1442999999999999</v>
      </c>
      <c r="Z9" s="1">
        <v>64.623500000000007</v>
      </c>
      <c r="AA9" s="1">
        <v>2.00169</v>
      </c>
      <c r="AB9" s="1">
        <v>48.8735</v>
      </c>
      <c r="AC9" s="1">
        <v>3.1118100000000002</v>
      </c>
      <c r="AD9" s="1">
        <v>75.647800000000004</v>
      </c>
      <c r="AE9" s="1">
        <v>2.8798599999999999</v>
      </c>
      <c r="AF9" s="1">
        <v>68.513599999999997</v>
      </c>
      <c r="AG9">
        <v>4.6259800000000002</v>
      </c>
      <c r="AH9">
        <v>137.41499999999999</v>
      </c>
      <c r="AI9">
        <v>3.9432599999999995</v>
      </c>
      <c r="AJ9">
        <v>119.624</v>
      </c>
    </row>
    <row r="10" spans="1:40" x14ac:dyDescent="0.3">
      <c r="A10" s="44"/>
      <c r="B10" s="44"/>
      <c r="C10">
        <v>2.9813800000000001</v>
      </c>
      <c r="D10" s="67">
        <v>98.049800000000005</v>
      </c>
      <c r="E10" s="1">
        <v>4.4778200000000004</v>
      </c>
      <c r="F10" s="1">
        <v>108.23099999999999</v>
      </c>
      <c r="G10" s="1">
        <v>5.3719000000000001</v>
      </c>
      <c r="H10" s="1">
        <v>83.167400000000001</v>
      </c>
      <c r="I10" s="1">
        <v>4.7798499999999997</v>
      </c>
      <c r="J10" s="1">
        <v>74.096800000000002</v>
      </c>
      <c r="K10" s="1">
        <v>3.9108800000000001</v>
      </c>
      <c r="L10" s="1">
        <v>123.383</v>
      </c>
      <c r="M10" s="1">
        <v>2.5406</v>
      </c>
      <c r="N10" s="1">
        <v>85.902199999999993</v>
      </c>
      <c r="O10" s="1">
        <v>4.2286799999999998</v>
      </c>
      <c r="P10" s="1">
        <v>134.19399999999999</v>
      </c>
      <c r="Q10" s="1">
        <v>4.3136500000000009</v>
      </c>
      <c r="R10" s="1">
        <v>130.245</v>
      </c>
      <c r="S10" s="1">
        <v>4.0243900000000004</v>
      </c>
      <c r="T10" s="1">
        <v>130.184</v>
      </c>
      <c r="U10" s="1">
        <v>3.1719200000000001</v>
      </c>
      <c r="V10" s="1">
        <v>101.569</v>
      </c>
      <c r="W10" s="1"/>
      <c r="X10" s="1"/>
      <c r="Y10" s="1">
        <v>3.9396200000000001</v>
      </c>
      <c r="Z10" s="1">
        <v>70.201300000000003</v>
      </c>
      <c r="AA10" s="1">
        <v>2.5939000000000001</v>
      </c>
      <c r="AB10" s="1">
        <v>56.157699999999998</v>
      </c>
      <c r="AC10" s="1">
        <v>3.3086899999999999</v>
      </c>
      <c r="AD10" s="1">
        <v>77.804299999999998</v>
      </c>
      <c r="AE10" s="1">
        <v>3.5898699999999995</v>
      </c>
      <c r="AF10" s="1">
        <v>77.144800000000004</v>
      </c>
      <c r="AG10">
        <v>4.9737499999999999</v>
      </c>
      <c r="AH10">
        <v>142.39699999999999</v>
      </c>
      <c r="AI10">
        <v>4.8541299999999996</v>
      </c>
      <c r="AJ10">
        <v>134.893</v>
      </c>
    </row>
    <row r="11" spans="1:40" x14ac:dyDescent="0.3">
      <c r="A11" s="44"/>
      <c r="B11" s="44"/>
      <c r="C11">
        <v>3.7944300000000002</v>
      </c>
      <c r="D11" s="67">
        <v>108.91500000000001</v>
      </c>
      <c r="E11" s="1">
        <v>5.1292600000000004</v>
      </c>
      <c r="F11" s="1">
        <v>113.13</v>
      </c>
      <c r="G11" s="1">
        <v>5.9834699999999996</v>
      </c>
      <c r="H11" s="1">
        <v>83.175399999999996</v>
      </c>
      <c r="I11" s="1">
        <v>5.9519200000000003</v>
      </c>
      <c r="J11" s="1">
        <v>81.004099999999994</v>
      </c>
      <c r="K11" s="1">
        <v>4.2878999999999996</v>
      </c>
      <c r="L11" s="1">
        <v>129.65100000000001</v>
      </c>
      <c r="M11" s="1">
        <v>3.0252899999999996</v>
      </c>
      <c r="N11" s="1">
        <v>98.116699999999994</v>
      </c>
      <c r="O11" s="1">
        <v>4.5306699999999998</v>
      </c>
      <c r="P11" s="1">
        <v>136.77600000000001</v>
      </c>
      <c r="Q11" s="1">
        <v>4.8224800000000005</v>
      </c>
      <c r="R11" s="1">
        <v>136.619</v>
      </c>
      <c r="S11" s="1">
        <v>4.5631899999999996</v>
      </c>
      <c r="T11" s="1">
        <v>138.505</v>
      </c>
      <c r="U11" s="1">
        <v>3.7984499999999999</v>
      </c>
      <c r="V11" s="1">
        <v>117.76599999999999</v>
      </c>
      <c r="W11" s="1"/>
      <c r="X11" s="1"/>
      <c r="Y11" s="1">
        <v>4.3626500000000004</v>
      </c>
      <c r="Z11" s="1">
        <v>71.866600000000005</v>
      </c>
      <c r="AA11" s="1">
        <v>3.0676799999999997</v>
      </c>
      <c r="AB11" s="1">
        <v>60.394799999999996</v>
      </c>
      <c r="AC11" s="68">
        <v>3.4992800000000002</v>
      </c>
      <c r="AD11" s="1">
        <v>77.801000000000002</v>
      </c>
      <c r="AE11" s="1">
        <v>4.2762799999999999</v>
      </c>
      <c r="AF11" s="1">
        <v>84.581199999999995</v>
      </c>
      <c r="AG11">
        <v>5.4002600000000003</v>
      </c>
      <c r="AH11">
        <v>148.06299999999999</v>
      </c>
      <c r="AI11">
        <v>5.4695200000000002</v>
      </c>
      <c r="AJ11">
        <v>141.666</v>
      </c>
    </row>
    <row r="12" spans="1:40" x14ac:dyDescent="0.3">
      <c r="A12" s="44"/>
      <c r="B12" s="44"/>
      <c r="C12">
        <v>4.7973800000000004</v>
      </c>
      <c r="D12" s="67">
        <v>116.935</v>
      </c>
      <c r="E12" s="1">
        <v>5.73332</v>
      </c>
      <c r="F12" s="1">
        <v>116.438</v>
      </c>
      <c r="G12" s="1">
        <v>7.4214900000000004</v>
      </c>
      <c r="H12" s="1">
        <v>90.391599999999997</v>
      </c>
      <c r="I12" s="1">
        <v>6.5557000000000007</v>
      </c>
      <c r="J12" s="1">
        <v>84.723299999999995</v>
      </c>
      <c r="K12" s="1">
        <v>4.4912999999999998</v>
      </c>
      <c r="L12" s="1">
        <v>131.39400000000001</v>
      </c>
      <c r="M12" s="1">
        <v>3.6048399999999998</v>
      </c>
      <c r="N12" s="1">
        <v>109.004</v>
      </c>
      <c r="O12" s="1">
        <v>4.7234800000000003</v>
      </c>
      <c r="P12" s="1">
        <v>136.76300000000001</v>
      </c>
      <c r="Q12" s="1">
        <v>4.8936299999999999</v>
      </c>
      <c r="R12" s="1">
        <v>135.42399999999998</v>
      </c>
      <c r="S12" s="1">
        <v>5.0288199999999996</v>
      </c>
      <c r="T12" s="1">
        <v>142.31899999999999</v>
      </c>
      <c r="U12" s="1">
        <v>4.5554199999999998</v>
      </c>
      <c r="V12" s="1">
        <v>131.84</v>
      </c>
      <c r="W12" s="1"/>
      <c r="X12" s="1"/>
      <c r="Y12" s="1">
        <v>4.86775</v>
      </c>
      <c r="Z12" s="1">
        <v>72.457899999999995</v>
      </c>
      <c r="AA12" s="1">
        <v>4.1336700000000004</v>
      </c>
      <c r="AB12" s="1">
        <v>66.217700000000008</v>
      </c>
      <c r="AC12" s="1">
        <v>3.79461</v>
      </c>
      <c r="AD12" s="1">
        <v>80.927599999999998</v>
      </c>
      <c r="AE12" s="1">
        <v>4.6549899999999997</v>
      </c>
      <c r="AF12" s="1">
        <v>88.697799999999987</v>
      </c>
      <c r="AG12">
        <v>5.8464600000000004</v>
      </c>
      <c r="AH12">
        <v>149.41300000000001</v>
      </c>
      <c r="AI12">
        <v>5.90747</v>
      </c>
      <c r="AJ12">
        <v>145.517</v>
      </c>
    </row>
    <row r="13" spans="1:40" x14ac:dyDescent="0.3">
      <c r="A13" s="44"/>
      <c r="B13" s="44"/>
      <c r="C13">
        <v>5.5432399999999999</v>
      </c>
      <c r="D13" s="67">
        <v>120.816</v>
      </c>
      <c r="E13" s="1">
        <v>6.4913499999999997</v>
      </c>
      <c r="F13" s="1">
        <v>118.28800000000001</v>
      </c>
      <c r="G13" s="1">
        <v>8.4628099999999993</v>
      </c>
      <c r="H13" s="1">
        <v>94.854500000000002</v>
      </c>
      <c r="I13" s="1">
        <v>7.5976299999999997</v>
      </c>
      <c r="J13" s="1">
        <v>89.638800000000003</v>
      </c>
      <c r="K13" s="1">
        <v>4.7824</v>
      </c>
      <c r="L13" s="1">
        <v>131.74799999999999</v>
      </c>
      <c r="M13" s="1">
        <v>4.1370900000000006</v>
      </c>
      <c r="N13" s="1">
        <v>118.962</v>
      </c>
      <c r="O13" s="1">
        <v>4.9843000000000002</v>
      </c>
      <c r="P13" s="1">
        <v>133.96799999999999</v>
      </c>
      <c r="Q13" s="1">
        <v>5.2487700000000004</v>
      </c>
      <c r="R13" s="1">
        <v>137.94799999999998</v>
      </c>
      <c r="S13" s="1">
        <v>5.2682900000000004</v>
      </c>
      <c r="T13" s="1">
        <v>142.31899999999999</v>
      </c>
      <c r="U13" s="1">
        <v>5.2535999999999996</v>
      </c>
      <c r="V13" s="1">
        <v>140.339</v>
      </c>
      <c r="W13" s="1"/>
      <c r="X13" s="1"/>
      <c r="Y13" s="1">
        <v>5.2077799999999996</v>
      </c>
      <c r="Z13" s="1">
        <v>72.461200000000005</v>
      </c>
      <c r="AA13" s="1">
        <v>4.9746199999999998</v>
      </c>
      <c r="AB13" s="1">
        <v>71.3797</v>
      </c>
      <c r="AC13" s="1">
        <v>4.3063399999999996</v>
      </c>
      <c r="AD13" s="1">
        <v>87.722200000000001</v>
      </c>
      <c r="AE13" s="1">
        <v>4.8680699999999995</v>
      </c>
      <c r="AF13" s="1">
        <v>90.291600000000003</v>
      </c>
      <c r="AG13">
        <v>6.1220499999999998</v>
      </c>
      <c r="AH13">
        <v>148.876</v>
      </c>
      <c r="AI13">
        <v>6.15604</v>
      </c>
      <c r="AJ13">
        <v>147.642</v>
      </c>
    </row>
    <row r="14" spans="1:40" x14ac:dyDescent="0.3">
      <c r="A14" s="44"/>
      <c r="B14" s="44"/>
      <c r="C14">
        <v>6.4153599999999997</v>
      </c>
      <c r="D14" s="67">
        <v>122.10899999999999</v>
      </c>
      <c r="E14" s="1">
        <v>7.0717299999999996</v>
      </c>
      <c r="F14" s="1">
        <v>118.946</v>
      </c>
      <c r="G14" s="1">
        <v>9.8677700000000002</v>
      </c>
      <c r="H14" s="1">
        <v>100.107</v>
      </c>
      <c r="I14" s="1">
        <v>8.7699500000000015</v>
      </c>
      <c r="J14" s="1">
        <v>93.360200000000006</v>
      </c>
      <c r="K14" s="1">
        <v>5.0640000000000001</v>
      </c>
      <c r="L14" s="1">
        <v>131.232</v>
      </c>
      <c r="M14" s="1">
        <v>4.7879299999999994</v>
      </c>
      <c r="N14" s="1">
        <v>126.797</v>
      </c>
      <c r="O14" s="1">
        <v>5.2448899999999998</v>
      </c>
      <c r="P14" s="1">
        <v>133.60300000000001</v>
      </c>
      <c r="Q14" s="1">
        <v>5.3908699999999996</v>
      </c>
      <c r="R14" s="1">
        <v>138.34700000000001</v>
      </c>
      <c r="S14" s="1">
        <v>5.5410199999999996</v>
      </c>
      <c r="T14" s="1">
        <v>142.31899999999999</v>
      </c>
      <c r="U14" s="1">
        <v>5.5730699999999995</v>
      </c>
      <c r="V14" s="1">
        <v>144.58799999999999</v>
      </c>
      <c r="W14" s="1"/>
      <c r="X14" s="1"/>
      <c r="Y14" s="1">
        <v>6.0643599999999998</v>
      </c>
      <c r="Z14" s="1">
        <v>76.378399999999999</v>
      </c>
      <c r="AA14" s="1">
        <v>6.0524500000000003</v>
      </c>
      <c r="AB14" s="1">
        <v>76.9375</v>
      </c>
      <c r="AC14" s="1">
        <v>4.8775399999999998</v>
      </c>
      <c r="AD14" s="1">
        <v>92.031999999999996</v>
      </c>
      <c r="AE14" s="1">
        <v>5.1877800000000001</v>
      </c>
      <c r="AF14" s="1">
        <v>91.354699999999994</v>
      </c>
      <c r="AG14">
        <v>6.5288700000000004</v>
      </c>
      <c r="AH14">
        <v>145.05099999999999</v>
      </c>
      <c r="AI14">
        <v>6.4166299999999996</v>
      </c>
      <c r="AJ14">
        <v>147.37700000000001</v>
      </c>
    </row>
    <row r="15" spans="1:40" x14ac:dyDescent="0.3">
      <c r="A15" s="44"/>
      <c r="B15" s="44"/>
      <c r="C15">
        <v>6.9891399999999999</v>
      </c>
      <c r="D15" s="67">
        <v>121.851</v>
      </c>
      <c r="E15" s="1">
        <v>8.3035400000000017</v>
      </c>
      <c r="F15" s="1">
        <v>118.804</v>
      </c>
      <c r="G15" s="1">
        <v>11.388400000000001</v>
      </c>
      <c r="H15" s="1">
        <v>102.221</v>
      </c>
      <c r="I15" s="1">
        <v>9.6579499999999996</v>
      </c>
      <c r="J15" s="1">
        <v>98.009700000000009</v>
      </c>
      <c r="K15" s="1">
        <v>5.6551799999999997</v>
      </c>
      <c r="L15" s="1">
        <v>134.89599999999999</v>
      </c>
      <c r="M15" s="1">
        <v>5.2140299999999993</v>
      </c>
      <c r="N15" s="1">
        <v>130.78100000000001</v>
      </c>
      <c r="O15" s="1">
        <v>5.48447</v>
      </c>
      <c r="P15" s="1">
        <v>134.97399999999999</v>
      </c>
      <c r="Q15" s="1">
        <v>5.4621100000000009</v>
      </c>
      <c r="R15" s="1">
        <v>136.08999999999997</v>
      </c>
      <c r="S15" s="1">
        <v>5.9135299999999997</v>
      </c>
      <c r="T15" s="1">
        <v>143.35900000000001</v>
      </c>
      <c r="U15" s="1">
        <v>5.86904</v>
      </c>
      <c r="V15" s="1">
        <v>146.44800000000001</v>
      </c>
      <c r="W15" s="1"/>
      <c r="X15" s="1"/>
      <c r="Y15" s="1">
        <v>6.8797199999999998</v>
      </c>
      <c r="Z15" s="1">
        <v>80.295100000000005</v>
      </c>
      <c r="AA15" s="1">
        <v>6.4669999999999987</v>
      </c>
      <c r="AB15" s="1">
        <v>78.789700000000011</v>
      </c>
      <c r="AC15" s="1">
        <v>5.5739900000000002</v>
      </c>
      <c r="AD15" s="1">
        <v>93.423900000000003</v>
      </c>
      <c r="AE15" s="1">
        <v>5.7564099999999998</v>
      </c>
      <c r="AF15" s="1">
        <v>90.029399999999995</v>
      </c>
      <c r="AG15">
        <v>6.9947499999999998</v>
      </c>
      <c r="AH15">
        <v>142.43</v>
      </c>
      <c r="AI15">
        <v>6.7484500000000001</v>
      </c>
      <c r="AJ15">
        <v>145.12200000000001</v>
      </c>
    </row>
    <row r="16" spans="1:40" x14ac:dyDescent="0.3">
      <c r="A16" s="44"/>
      <c r="B16" s="44"/>
      <c r="C16">
        <v>7.7323899999999997</v>
      </c>
      <c r="D16" s="67">
        <v>120.428</v>
      </c>
      <c r="E16" s="1">
        <v>9.3458000000000006</v>
      </c>
      <c r="F16" s="1">
        <v>117.33799999999999</v>
      </c>
      <c r="G16" s="1">
        <v>13.2066</v>
      </c>
      <c r="H16" s="1">
        <v>103.161</v>
      </c>
      <c r="I16" s="1">
        <v>10.617149999999999</v>
      </c>
      <c r="J16" s="1">
        <v>99.871799999999993</v>
      </c>
      <c r="K16" s="1">
        <v>6.4208999999999996</v>
      </c>
      <c r="L16" s="1">
        <v>139.25899999999999</v>
      </c>
      <c r="M16" s="1">
        <v>5.7230799999999995</v>
      </c>
      <c r="N16" s="1">
        <v>134.23399999999998</v>
      </c>
      <c r="O16" s="1">
        <v>5.7138099999999996</v>
      </c>
      <c r="P16" s="1">
        <v>134.43799999999999</v>
      </c>
      <c r="Q16" s="1">
        <v>5.6400600000000001</v>
      </c>
      <c r="R16" s="1">
        <v>132.374</v>
      </c>
      <c r="S16" s="1">
        <v>6.2328200000000002</v>
      </c>
      <c r="T16" s="1">
        <v>145.43899999999999</v>
      </c>
      <c r="U16" s="1">
        <v>6.1770100000000001</v>
      </c>
      <c r="V16" s="1">
        <v>146.18300000000002</v>
      </c>
      <c r="W16" s="1"/>
      <c r="X16" s="1"/>
      <c r="Y16" s="1">
        <v>7.6637300000000002</v>
      </c>
      <c r="Z16" s="1">
        <v>82.941199999999995</v>
      </c>
      <c r="AA16" s="1">
        <v>6.5617599999999996</v>
      </c>
      <c r="AB16" s="1">
        <v>77.993800000000007</v>
      </c>
      <c r="AC16" s="1">
        <v>6.5207199999999998</v>
      </c>
      <c r="AD16" s="1">
        <v>90.707700000000003</v>
      </c>
      <c r="AE16" s="1">
        <v>6.5263400000000003</v>
      </c>
      <c r="AF16" s="1">
        <v>89.368600000000001</v>
      </c>
      <c r="AG16">
        <v>7.27034</v>
      </c>
      <c r="AH16">
        <v>142.411</v>
      </c>
      <c r="AI16">
        <v>6.949889999999999</v>
      </c>
      <c r="AJ16">
        <v>143.928</v>
      </c>
    </row>
    <row r="17" spans="1:36" x14ac:dyDescent="0.3">
      <c r="A17" s="44"/>
      <c r="B17" s="44"/>
      <c r="C17">
        <v>8.6451799999999999</v>
      </c>
      <c r="D17" s="67">
        <v>117.97</v>
      </c>
      <c r="E17" s="1">
        <v>10.660599999999999</v>
      </c>
      <c r="F17" s="1">
        <v>116.003</v>
      </c>
      <c r="G17" s="1">
        <v>14.8264</v>
      </c>
      <c r="H17" s="1">
        <v>100.565</v>
      </c>
      <c r="I17" s="1">
        <v>11.244949999999999</v>
      </c>
      <c r="J17" s="1">
        <v>99.874099999999999</v>
      </c>
      <c r="K17" s="1">
        <v>7.0507799999999996</v>
      </c>
      <c r="L17" s="1">
        <v>143.44499999999999</v>
      </c>
      <c r="M17" s="1">
        <v>6.3506199999999993</v>
      </c>
      <c r="N17" s="1">
        <v>136.89100000000002</v>
      </c>
      <c r="O17" s="1">
        <v>6.17272</v>
      </c>
      <c r="P17" s="1">
        <v>130.935</v>
      </c>
      <c r="Q17" s="1">
        <v>5.8772000000000002</v>
      </c>
      <c r="R17" s="1">
        <v>128.923</v>
      </c>
      <c r="S17" s="1">
        <v>6.7516600000000002</v>
      </c>
      <c r="T17" s="1">
        <v>147.86600000000001</v>
      </c>
      <c r="U17" s="1">
        <v>6.3901499999999993</v>
      </c>
      <c r="V17" s="1">
        <v>146.98099999999999</v>
      </c>
      <c r="W17" s="1"/>
      <c r="X17" s="1"/>
      <c r="Y17" s="1">
        <v>8.3030799999999996</v>
      </c>
      <c r="Z17" s="1">
        <v>84.413300000000007</v>
      </c>
      <c r="AA17" s="1">
        <v>7.3553300000000004</v>
      </c>
      <c r="AB17" s="1">
        <v>81.831000000000003</v>
      </c>
      <c r="AC17" s="1">
        <v>7.4808700000000004</v>
      </c>
      <c r="AD17" s="1">
        <v>85.831500000000005</v>
      </c>
      <c r="AE17" s="1">
        <v>6.9292899999999991</v>
      </c>
      <c r="AF17" s="1">
        <v>86.184200000000004</v>
      </c>
      <c r="AG17">
        <v>7.5787399999999998</v>
      </c>
      <c r="AH17">
        <v>141.35400000000001</v>
      </c>
      <c r="AI17">
        <v>7.1630899999999995</v>
      </c>
      <c r="AJ17">
        <v>143.929</v>
      </c>
    </row>
    <row r="18" spans="1:36" x14ac:dyDescent="0.3">
      <c r="A18" s="44"/>
      <c r="B18" s="44"/>
      <c r="C18">
        <v>9.1119800000000009</v>
      </c>
      <c r="D18" s="67">
        <v>116.289</v>
      </c>
      <c r="E18" s="1">
        <v>13.135999999999999</v>
      </c>
      <c r="F18" s="1">
        <v>112.009</v>
      </c>
      <c r="G18" s="1">
        <v>17.603300000000001</v>
      </c>
      <c r="H18" s="1">
        <v>95.628399999999999</v>
      </c>
      <c r="I18" s="1">
        <v>12.393750000000001</v>
      </c>
      <c r="J18" s="1">
        <v>100.94</v>
      </c>
      <c r="K18" s="1">
        <v>7.7781799999999999</v>
      </c>
      <c r="L18" s="1">
        <v>145.721</v>
      </c>
      <c r="M18" s="1">
        <v>7.0255599999999987</v>
      </c>
      <c r="N18" s="1">
        <v>139.41600000000003</v>
      </c>
      <c r="O18" s="1">
        <v>6.5484600000000004</v>
      </c>
      <c r="P18" s="1">
        <v>125.35599999999999</v>
      </c>
      <c r="Q18" s="1">
        <v>6.4108599999999996</v>
      </c>
      <c r="R18" s="1">
        <v>120.164</v>
      </c>
      <c r="S18" s="1">
        <v>7.44346</v>
      </c>
      <c r="T18" s="1">
        <v>147.346</v>
      </c>
      <c r="U18" s="1">
        <v>6.7454800000000006</v>
      </c>
      <c r="V18" s="1">
        <v>146.982</v>
      </c>
      <c r="W18" s="1"/>
      <c r="X18" s="1"/>
      <c r="Y18" s="1">
        <v>9.3544199999999993</v>
      </c>
      <c r="Z18" s="1">
        <v>85.400800000000004</v>
      </c>
      <c r="AA18" s="1">
        <v>7.9593899999999991</v>
      </c>
      <c r="AB18" s="1">
        <v>83.946799999999996</v>
      </c>
      <c r="AC18" s="1">
        <v>8.7962799999999994</v>
      </c>
      <c r="AD18" s="1">
        <v>78.249399999999994</v>
      </c>
      <c r="AE18" s="1">
        <v>7.5811099999999998</v>
      </c>
      <c r="AF18" s="1">
        <v>81.142300000000006</v>
      </c>
      <c r="AG18">
        <v>8.2217800000000008</v>
      </c>
      <c r="AH18">
        <v>140.446</v>
      </c>
      <c r="AI18">
        <v>7.3763700000000005</v>
      </c>
      <c r="AJ18">
        <v>142.86799999999999</v>
      </c>
    </row>
    <row r="19" spans="1:36" x14ac:dyDescent="0.3">
      <c r="A19" s="44"/>
      <c r="B19" s="44"/>
      <c r="C19">
        <v>10.0685</v>
      </c>
      <c r="D19" s="67">
        <v>116.289</v>
      </c>
      <c r="E19" s="1">
        <v>14.9956</v>
      </c>
      <c r="F19" s="1">
        <v>106.959</v>
      </c>
      <c r="G19" s="1">
        <v>19.504100000000001</v>
      </c>
      <c r="H19" s="1">
        <v>92.381699999999995</v>
      </c>
      <c r="I19" s="1">
        <v>13.222850000000001</v>
      </c>
      <c r="J19" s="1">
        <v>100.28</v>
      </c>
      <c r="K19" s="1">
        <v>8.9422599999999992</v>
      </c>
      <c r="L19" s="1">
        <v>148.352</v>
      </c>
      <c r="M19" s="1">
        <v>7.8663499999999988</v>
      </c>
      <c r="N19" s="1">
        <v>141.54300000000001</v>
      </c>
      <c r="O19" s="1">
        <v>7.0184899999999999</v>
      </c>
      <c r="P19" s="1">
        <v>114.738</v>
      </c>
      <c r="Q19" s="1">
        <v>6.6957000000000004</v>
      </c>
      <c r="R19" s="1">
        <v>112.46599999999999</v>
      </c>
      <c r="S19" s="1">
        <v>8.0022199999999994</v>
      </c>
      <c r="T19" s="1">
        <v>145.785</v>
      </c>
      <c r="U19" s="1">
        <v>7.0533799999999989</v>
      </c>
      <c r="V19" s="1">
        <v>147.64699999999999</v>
      </c>
      <c r="W19" s="1"/>
      <c r="X19" s="1"/>
      <c r="Y19" s="1">
        <v>10.848100000000001</v>
      </c>
      <c r="Z19" s="1">
        <v>84.242699999999999</v>
      </c>
      <c r="AA19" s="1">
        <v>7.9712300000000003</v>
      </c>
      <c r="AB19" s="1">
        <v>81.163700000000006</v>
      </c>
      <c r="AC19" s="1">
        <v>9.5985099999999992</v>
      </c>
      <c r="AD19" s="1">
        <v>74.887799999999999</v>
      </c>
      <c r="AE19" s="1">
        <v>8.2091600000000007</v>
      </c>
      <c r="AF19" s="1">
        <v>77.162300000000002</v>
      </c>
      <c r="AG19">
        <v>8.5301799999999997</v>
      </c>
      <c r="AH19">
        <v>138.00899999999999</v>
      </c>
      <c r="AI19">
        <v>7.6491300000000004</v>
      </c>
      <c r="AJ19">
        <v>138.35500000000002</v>
      </c>
    </row>
    <row r="20" spans="1:36" x14ac:dyDescent="0.3">
      <c r="A20" s="44"/>
      <c r="B20" s="44"/>
      <c r="C20">
        <v>11.280200000000001</v>
      </c>
      <c r="D20" s="67">
        <v>116.547</v>
      </c>
      <c r="E20" s="1">
        <v>17.459199999999999</v>
      </c>
      <c r="F20" s="1">
        <v>99.783999999999992</v>
      </c>
      <c r="G20" s="1">
        <v>21.239699999999999</v>
      </c>
      <c r="H20" s="1">
        <v>89.918099999999995</v>
      </c>
      <c r="I20" s="1">
        <v>14.277249999999999</v>
      </c>
      <c r="J20" s="1">
        <v>96.965199999999996</v>
      </c>
      <c r="K20" s="1">
        <v>10.3589</v>
      </c>
      <c r="L20" s="1">
        <v>150.12</v>
      </c>
      <c r="M20" s="1">
        <v>8.7426999999999992</v>
      </c>
      <c r="N20" s="1">
        <v>143.00700000000001</v>
      </c>
      <c r="O20" s="1">
        <v>7.42584</v>
      </c>
      <c r="P20" s="1">
        <v>105.68600000000001</v>
      </c>
      <c r="Q20" s="1">
        <v>6.9328099999999999</v>
      </c>
      <c r="R20" s="1">
        <v>109.54600000000001</v>
      </c>
      <c r="S20" s="1">
        <v>8.5476700000000001</v>
      </c>
      <c r="T20" s="1">
        <v>140.41200000000001</v>
      </c>
      <c r="U20" s="1">
        <v>7.3139599999999998</v>
      </c>
      <c r="V20" s="1">
        <v>147.648</v>
      </c>
      <c r="W20" s="1"/>
      <c r="X20" s="1"/>
      <c r="Y20" s="1">
        <v>12.1866</v>
      </c>
      <c r="Z20" s="1">
        <v>81.226500000000001</v>
      </c>
      <c r="AA20" s="1">
        <v>8.6818999999999988</v>
      </c>
      <c r="AB20" s="1">
        <v>83.013600000000011</v>
      </c>
      <c r="AC20" s="1">
        <v>10.407400000000001</v>
      </c>
      <c r="AD20" s="1">
        <v>71.094099999999997</v>
      </c>
      <c r="AE20" s="1">
        <v>8.9199000000000002</v>
      </c>
      <c r="AF20" s="1">
        <v>75.837600000000009</v>
      </c>
      <c r="AG20">
        <v>9.2585300000000004</v>
      </c>
      <c r="AH20">
        <v>132.608</v>
      </c>
      <c r="AI20">
        <v>7.8742600000000005</v>
      </c>
      <c r="AJ20">
        <v>137.16200000000001</v>
      </c>
    </row>
    <row r="21" spans="1:36" x14ac:dyDescent="0.3">
      <c r="A21" s="44"/>
      <c r="B21" s="44"/>
      <c r="C21">
        <v>12.2578</v>
      </c>
      <c r="D21" s="67">
        <v>116.289</v>
      </c>
      <c r="E21" s="1">
        <v>20.029399999999999</v>
      </c>
      <c r="F21" s="1">
        <v>93.933600000000013</v>
      </c>
      <c r="G21" s="1">
        <v>23.223099999999999</v>
      </c>
      <c r="H21" s="1">
        <v>86.934200000000004</v>
      </c>
      <c r="I21" s="1">
        <v>15.367149999999999</v>
      </c>
      <c r="J21" s="1">
        <v>94.978200000000001</v>
      </c>
      <c r="K21" s="1">
        <v>11.514099999999999</v>
      </c>
      <c r="L21" s="1">
        <v>149.62100000000001</v>
      </c>
      <c r="M21" s="1">
        <v>9.3821999999999992</v>
      </c>
      <c r="N21" s="1">
        <v>144.46899999999999</v>
      </c>
      <c r="O21" s="1">
        <v>7.8696299999999999</v>
      </c>
      <c r="P21" s="1">
        <v>96.977999999999994</v>
      </c>
      <c r="Q21" s="1">
        <v>7.0516500000000004</v>
      </c>
      <c r="R21" s="1">
        <v>104.23699999999999</v>
      </c>
      <c r="S21" s="1">
        <v>9.5055399999999999</v>
      </c>
      <c r="T21" s="1">
        <v>116.143</v>
      </c>
      <c r="U21" s="1">
        <v>7.6219999999999999</v>
      </c>
      <c r="V21" s="1">
        <v>146.45400000000001</v>
      </c>
      <c r="W21" s="1"/>
      <c r="X21" s="1"/>
      <c r="Y21" s="1">
        <v>13.1746</v>
      </c>
      <c r="Z21" s="1">
        <v>77.913700000000006</v>
      </c>
      <c r="AA21" s="1">
        <v>9.2978000000000005</v>
      </c>
      <c r="AB21" s="1">
        <v>83.936599999999999</v>
      </c>
      <c r="AC21" s="1">
        <v>10.795500000000001</v>
      </c>
      <c r="AD21" s="1">
        <v>67.847700000000003</v>
      </c>
      <c r="AE21" s="1">
        <v>9.4647000000000006</v>
      </c>
      <c r="AF21" s="1">
        <v>76.105099999999993</v>
      </c>
      <c r="AG21">
        <v>9.6784800000000004</v>
      </c>
      <c r="AH21">
        <v>127.919</v>
      </c>
      <c r="AI21">
        <v>8.2534300000000016</v>
      </c>
      <c r="AJ21">
        <v>135.172</v>
      </c>
    </row>
    <row r="22" spans="1:36" x14ac:dyDescent="0.3">
      <c r="A22" s="44"/>
      <c r="B22" s="44"/>
      <c r="C22">
        <v>13.532500000000001</v>
      </c>
      <c r="D22" s="67">
        <v>114.995</v>
      </c>
      <c r="E22" s="1">
        <v>23.3932</v>
      </c>
      <c r="F22" s="1">
        <v>89.269799999999989</v>
      </c>
      <c r="G22" s="1">
        <v>25.603300000000001</v>
      </c>
      <c r="H22" s="1">
        <v>84.086399999999998</v>
      </c>
      <c r="I22" s="1">
        <v>16.456949999999999</v>
      </c>
      <c r="J22" s="1">
        <v>92.5929</v>
      </c>
      <c r="K22" s="1">
        <v>13.194800000000001</v>
      </c>
      <c r="L22" s="1">
        <v>143.22</v>
      </c>
      <c r="M22" s="1">
        <v>10.3889</v>
      </c>
      <c r="N22" s="1">
        <v>145.137</v>
      </c>
      <c r="O22" s="1">
        <v>8.1155200000000001</v>
      </c>
      <c r="P22" s="1">
        <v>87.069299999999998</v>
      </c>
      <c r="Q22" s="1">
        <v>7.1584599999999998</v>
      </c>
      <c r="R22" s="1">
        <v>101.45</v>
      </c>
      <c r="S22" s="1">
        <v>9.9246099999999995</v>
      </c>
      <c r="T22" s="1">
        <v>106.43600000000001</v>
      </c>
      <c r="U22" s="1">
        <v>8.2147000000000006</v>
      </c>
      <c r="V22" s="1">
        <v>140.08499999999998</v>
      </c>
      <c r="W22" s="1"/>
      <c r="X22" s="1"/>
      <c r="Y22" s="1">
        <v>14.656599999999999</v>
      </c>
      <c r="Z22" s="1">
        <v>72.748999999999995</v>
      </c>
      <c r="AA22" s="1">
        <v>10.020299999999999</v>
      </c>
      <c r="AB22" s="1">
        <v>83.003499999999988</v>
      </c>
      <c r="AC22" s="1">
        <v>11.0328</v>
      </c>
      <c r="AD22" s="1">
        <v>62.444000000000003</v>
      </c>
      <c r="AE22" s="1">
        <v>10.199200000000001</v>
      </c>
      <c r="AF22" s="1">
        <v>73.983999999999995</v>
      </c>
      <c r="AG22">
        <v>9.9606300000000001</v>
      </c>
      <c r="AH22">
        <v>119.78700000000001</v>
      </c>
      <c r="AI22">
        <v>8.5141600000000004</v>
      </c>
      <c r="AJ22">
        <v>133.04900000000001</v>
      </c>
    </row>
    <row r="23" spans="1:36" x14ac:dyDescent="0.3">
      <c r="A23" s="44"/>
      <c r="B23" s="44"/>
      <c r="C23">
        <v>15.485200000000001</v>
      </c>
      <c r="D23" s="67">
        <v>109.17400000000001</v>
      </c>
      <c r="E23" s="1">
        <v>26.899100000000001</v>
      </c>
      <c r="F23" s="1">
        <v>87.918099999999995</v>
      </c>
      <c r="G23" s="1">
        <v>26.694199999999999</v>
      </c>
      <c r="H23" s="1">
        <v>81.352599999999995</v>
      </c>
      <c r="I23" s="1">
        <v>18.28135</v>
      </c>
      <c r="J23" s="1">
        <v>87.688199999999995</v>
      </c>
      <c r="K23" s="1">
        <v>14.409599999999999</v>
      </c>
      <c r="L23" s="1">
        <v>136.809</v>
      </c>
      <c r="M23" s="1">
        <v>11.1943</v>
      </c>
      <c r="N23" s="1">
        <v>145.405</v>
      </c>
      <c r="O23" s="1">
        <v>8.1842100000000002</v>
      </c>
      <c r="P23" s="1">
        <v>77.346599999999995</v>
      </c>
      <c r="Q23" s="1">
        <v>7.3125700000000009</v>
      </c>
      <c r="R23" s="1">
        <v>99.724599999999995</v>
      </c>
      <c r="S23" s="1">
        <v>10.4435</v>
      </c>
      <c r="T23" s="1">
        <v>93.781099999999995</v>
      </c>
      <c r="U23" s="1">
        <v>8.6179000000000006</v>
      </c>
      <c r="V23" s="1">
        <v>132.91800000000001</v>
      </c>
      <c r="W23" s="1"/>
      <c r="X23" s="1"/>
      <c r="Y23" s="1">
        <v>16.334</v>
      </c>
      <c r="Z23" s="1">
        <v>66.413600000000002</v>
      </c>
      <c r="AA23" s="1">
        <v>10.5296</v>
      </c>
      <c r="AB23" s="1">
        <v>80.879300000000001</v>
      </c>
      <c r="AC23" s="1"/>
      <c r="AD23" s="1"/>
      <c r="AE23" s="1">
        <v>10.815200000000001</v>
      </c>
      <c r="AF23" s="1">
        <v>73.853499999999997</v>
      </c>
      <c r="AG23">
        <v>10.124700000000001</v>
      </c>
      <c r="AH23">
        <v>112.009</v>
      </c>
      <c r="AI23">
        <v>8.8342000000000009</v>
      </c>
      <c r="AJ23">
        <v>130.262</v>
      </c>
    </row>
    <row r="24" spans="1:36" x14ac:dyDescent="0.3">
      <c r="A24" s="44"/>
      <c r="B24" s="44"/>
      <c r="C24">
        <v>18.3934</v>
      </c>
      <c r="D24" s="67">
        <v>101.413</v>
      </c>
      <c r="E24" s="1">
        <v>28.652100000000001</v>
      </c>
      <c r="F24" s="1">
        <v>87.374700000000004</v>
      </c>
      <c r="G24" s="1"/>
      <c r="H24" s="1"/>
      <c r="I24" s="1">
        <v>19.844950000000001</v>
      </c>
      <c r="J24" s="1">
        <v>85.304599999999994</v>
      </c>
      <c r="K24" s="1">
        <v>15.3528</v>
      </c>
      <c r="L24" s="1">
        <v>129.697</v>
      </c>
      <c r="M24" s="1">
        <v>11.7628</v>
      </c>
      <c r="N24" s="1">
        <v>145.54</v>
      </c>
      <c r="O24" s="1"/>
      <c r="P24" s="1"/>
      <c r="Q24" s="1">
        <v>7.4309600000000007</v>
      </c>
      <c r="R24" s="1">
        <v>100.38900000000001</v>
      </c>
      <c r="S24" s="1">
        <v>10.9956</v>
      </c>
      <c r="T24" s="1">
        <v>83.900300000000001</v>
      </c>
      <c r="U24" s="1">
        <v>8.855599999999999</v>
      </c>
      <c r="V24" s="1">
        <v>122.96300000000001</v>
      </c>
      <c r="W24" s="1"/>
      <c r="X24" s="1"/>
      <c r="Y24" s="1">
        <v>17.053599999999999</v>
      </c>
      <c r="Z24" s="1">
        <v>61.534599999999998</v>
      </c>
      <c r="AA24" s="1">
        <v>10.873099999999999</v>
      </c>
      <c r="AB24" s="1">
        <v>78.623799999999989</v>
      </c>
      <c r="AC24" s="1"/>
      <c r="AD24" s="1"/>
      <c r="AE24" s="1">
        <v>10.992900000000001</v>
      </c>
      <c r="AF24" s="1">
        <v>72.792200000000008</v>
      </c>
      <c r="AI24">
        <v>9.2014000000000014</v>
      </c>
      <c r="AJ24">
        <v>129.06899999999999</v>
      </c>
    </row>
    <row r="25" spans="1:36" x14ac:dyDescent="0.3">
      <c r="A25" s="44"/>
      <c r="B25" s="44"/>
      <c r="C25">
        <v>20.559200000000001</v>
      </c>
      <c r="D25" s="67">
        <v>96.626900000000006</v>
      </c>
      <c r="E25" s="1">
        <v>29.078499999999998</v>
      </c>
      <c r="F25" s="1">
        <v>86.841399999999993</v>
      </c>
      <c r="G25" s="1"/>
      <c r="H25" s="1"/>
      <c r="I25" s="1">
        <v>21.254549999999998</v>
      </c>
      <c r="J25" s="1">
        <v>83.716999999999999</v>
      </c>
      <c r="K25" s="1">
        <v>15.8406</v>
      </c>
      <c r="L25" s="1">
        <v>119.27200000000001</v>
      </c>
      <c r="M25" s="1">
        <v>11.952399999999999</v>
      </c>
      <c r="N25" s="1">
        <v>144.346</v>
      </c>
      <c r="O25" s="1"/>
      <c r="P25" s="1"/>
      <c r="Q25" s="1">
        <v>7.5495800000000006</v>
      </c>
      <c r="R25" s="1">
        <v>98.132499999999993</v>
      </c>
      <c r="S25" s="1">
        <v>11.481199999999999</v>
      </c>
      <c r="T25" s="1">
        <v>76.966399999999993</v>
      </c>
      <c r="U25" s="1">
        <v>9.2949999999999999</v>
      </c>
      <c r="V25" s="1">
        <v>107.30000000000001</v>
      </c>
      <c r="W25" s="1"/>
      <c r="X25" s="1"/>
      <c r="Y25" s="1">
        <v>17.495100000000001</v>
      </c>
      <c r="Z25" s="1">
        <v>56.848399999999998</v>
      </c>
      <c r="AA25" s="1">
        <v>11.642999999999999</v>
      </c>
      <c r="AB25" s="1">
        <v>77.822800000000001</v>
      </c>
      <c r="AC25" s="1"/>
      <c r="AD25" s="1"/>
      <c r="AE25" s="1">
        <v>11.0762</v>
      </c>
      <c r="AF25" s="1">
        <v>67.880899999999997</v>
      </c>
      <c r="AI25">
        <v>9.5213999999999999</v>
      </c>
      <c r="AJ25">
        <v>127.34500000000001</v>
      </c>
    </row>
    <row r="26" spans="1:36" x14ac:dyDescent="0.3">
      <c r="A26" s="44"/>
      <c r="B26" s="44"/>
      <c r="C26">
        <v>23.0017</v>
      </c>
      <c r="D26" s="67">
        <v>92.746300000000005</v>
      </c>
      <c r="E26" s="1">
        <v>29.398299999999999</v>
      </c>
      <c r="F26" s="1">
        <v>84.586100000000002</v>
      </c>
      <c r="G26" s="1"/>
      <c r="H26" s="1"/>
      <c r="I26" s="1">
        <v>24.500049999999998</v>
      </c>
      <c r="J26" s="1">
        <v>82.8001</v>
      </c>
      <c r="K26" s="1"/>
      <c r="L26" s="1"/>
      <c r="M26" s="1">
        <v>12.473699999999999</v>
      </c>
      <c r="N26" s="1">
        <v>143.286</v>
      </c>
      <c r="O26" s="1"/>
      <c r="P26" s="1"/>
      <c r="Q26" s="1">
        <v>7.6919400000000007</v>
      </c>
      <c r="R26" s="1">
        <v>95.079899999999995</v>
      </c>
      <c r="S26" s="1">
        <v>11.9468</v>
      </c>
      <c r="T26" s="1">
        <v>69.512500000000003</v>
      </c>
      <c r="U26" s="1">
        <v>9.8407999999999998</v>
      </c>
      <c r="V26" s="1">
        <v>95.222499999999997</v>
      </c>
      <c r="W26" s="1"/>
      <c r="X26" s="1"/>
      <c r="Y26" s="1">
        <v>17.904599999999999</v>
      </c>
      <c r="Z26" s="1">
        <v>49.1325</v>
      </c>
      <c r="AA26" s="1">
        <v>12.365499999999999</v>
      </c>
      <c r="AB26" s="1">
        <v>76.757199999999997</v>
      </c>
      <c r="AC26" s="1"/>
      <c r="AD26" s="1"/>
      <c r="AE26" s="1"/>
      <c r="AF26" s="1"/>
      <c r="AI26">
        <v>9.7940000000000005</v>
      </c>
      <c r="AJ26">
        <v>124.956</v>
      </c>
    </row>
    <row r="27" spans="1:36" x14ac:dyDescent="0.3">
      <c r="A27" s="44"/>
      <c r="B27" s="44"/>
      <c r="C27">
        <v>24.786999999999999</v>
      </c>
      <c r="D27" s="67">
        <v>92.358199999999997</v>
      </c>
      <c r="E27" s="1">
        <v>29.528600000000001</v>
      </c>
      <c r="F27" s="1">
        <v>81.802099999999996</v>
      </c>
      <c r="G27" s="1"/>
      <c r="H27" s="1"/>
      <c r="I27" s="1">
        <v>26.525449999999999</v>
      </c>
      <c r="J27" s="1">
        <v>81.613099999999989</v>
      </c>
      <c r="K27" s="1"/>
      <c r="L27" s="1"/>
      <c r="M27" s="1">
        <v>12.580399999999999</v>
      </c>
      <c r="N27" s="1">
        <v>141.69399999999999</v>
      </c>
      <c r="O27" s="1"/>
      <c r="P27" s="1"/>
      <c r="Q27" s="1">
        <v>7.7632000000000012</v>
      </c>
      <c r="R27" s="1">
        <v>92.558000000000007</v>
      </c>
      <c r="S27" s="1">
        <v>12.139699999999999</v>
      </c>
      <c r="T27" s="1">
        <v>62.578499999999998</v>
      </c>
      <c r="U27" s="1">
        <v>10.2799</v>
      </c>
      <c r="V27" s="1">
        <v>83.144199999999998</v>
      </c>
      <c r="W27" s="1"/>
      <c r="X27" s="1"/>
      <c r="Y27" s="1"/>
      <c r="Z27" s="1"/>
      <c r="AA27" s="1">
        <v>12.697099999999999</v>
      </c>
      <c r="AB27" s="1">
        <v>75.694500000000005</v>
      </c>
      <c r="AC27" s="1"/>
      <c r="AD27" s="1"/>
      <c r="AE27" s="1"/>
      <c r="AF27" s="1"/>
      <c r="AI27">
        <v>9.9245999999999999</v>
      </c>
      <c r="AJ27">
        <v>120.84100000000001</v>
      </c>
    </row>
    <row r="28" spans="1:36" x14ac:dyDescent="0.3">
      <c r="A28" s="44"/>
      <c r="B28" s="44"/>
      <c r="C28">
        <v>26.487300000000001</v>
      </c>
      <c r="D28" s="67">
        <v>92.099500000000006</v>
      </c>
      <c r="E28" s="1"/>
      <c r="F28" s="1"/>
      <c r="G28" s="1"/>
      <c r="H28" s="1"/>
      <c r="I28" s="1"/>
      <c r="J28" s="1"/>
      <c r="K28" s="1"/>
      <c r="L28" s="1"/>
      <c r="M28" s="1">
        <v>12.900399999999999</v>
      </c>
      <c r="N28" s="1">
        <v>138.50899999999999</v>
      </c>
      <c r="O28" s="1"/>
      <c r="P28" s="1"/>
      <c r="Q28" s="1">
        <v>7.8580300000000012</v>
      </c>
      <c r="R28" s="1">
        <v>91.496400000000008</v>
      </c>
      <c r="S28" s="1">
        <v>12.212899999999999</v>
      </c>
      <c r="T28" s="1">
        <v>55.297899999999998</v>
      </c>
      <c r="U28" s="1">
        <v>10.7659</v>
      </c>
      <c r="V28" s="1">
        <v>77.968999999999994</v>
      </c>
      <c r="W28" s="1"/>
      <c r="X28" s="1"/>
      <c r="Y28" s="1"/>
      <c r="Z28" s="1"/>
      <c r="AA28" s="1">
        <v>13.158999999999999</v>
      </c>
      <c r="AB28" s="1">
        <v>74.365799999999993</v>
      </c>
      <c r="AC28" s="1"/>
      <c r="AD28" s="1"/>
      <c r="AE28" s="1"/>
      <c r="AF28" s="1"/>
      <c r="AI28">
        <v>10.0198</v>
      </c>
      <c r="AJ28">
        <v>113.93899999999999</v>
      </c>
    </row>
    <row r="29" spans="1:36" x14ac:dyDescent="0.3">
      <c r="A29" s="44"/>
      <c r="B29" s="44"/>
      <c r="C29">
        <v>27.549600000000002</v>
      </c>
      <c r="D29" s="67">
        <v>91.064700000000002</v>
      </c>
      <c r="E29" s="1"/>
      <c r="F29" s="1"/>
      <c r="G29" s="1"/>
      <c r="H29" s="1"/>
      <c r="I29" s="1"/>
      <c r="J29" s="1"/>
      <c r="K29" s="1"/>
      <c r="L29" s="1"/>
      <c r="M29" s="1">
        <v>13.468999999999999</v>
      </c>
      <c r="N29" s="1">
        <v>137.31700000000001</v>
      </c>
      <c r="O29" s="1"/>
      <c r="P29" s="1"/>
      <c r="Q29" s="1">
        <v>7.9764900000000001</v>
      </c>
      <c r="R29" s="1">
        <v>91.231300000000005</v>
      </c>
      <c r="S29" s="1"/>
      <c r="T29" s="1"/>
      <c r="U29" s="1">
        <v>11.441599999999999</v>
      </c>
      <c r="V29" s="1">
        <v>70.006700000000009</v>
      </c>
      <c r="W29" s="1"/>
      <c r="X29" s="1"/>
      <c r="Y29" s="1"/>
      <c r="Z29" s="1"/>
      <c r="AA29" s="1">
        <v>13.4907</v>
      </c>
      <c r="AB29" s="1">
        <v>73.038000000000011</v>
      </c>
      <c r="AC29" s="1"/>
      <c r="AD29" s="1"/>
      <c r="AE29" s="1"/>
      <c r="AF29" s="1"/>
    </row>
    <row r="30" spans="1:36" x14ac:dyDescent="0.3">
      <c r="A30" s="44"/>
      <c r="B30" s="44"/>
      <c r="C30">
        <v>28.739100000000001</v>
      </c>
      <c r="D30" s="67">
        <v>89.5124</v>
      </c>
      <c r="E30" s="1"/>
      <c r="F30" s="1"/>
      <c r="G30" s="1"/>
      <c r="H30" s="1"/>
      <c r="I30" s="1"/>
      <c r="J30" s="1"/>
      <c r="K30" s="1"/>
      <c r="L30" s="1"/>
      <c r="M30" s="1">
        <v>13.824399999999999</v>
      </c>
      <c r="N30" s="1">
        <v>136.654</v>
      </c>
      <c r="O30" s="1"/>
      <c r="P30" s="1"/>
      <c r="Q30" s="1">
        <v>8.0122800000000005</v>
      </c>
      <c r="R30" s="1">
        <v>87.912800000000004</v>
      </c>
      <c r="S30" s="1"/>
      <c r="T30" s="1"/>
      <c r="U30" s="1">
        <v>11.808999999999999</v>
      </c>
      <c r="V30" s="1">
        <v>67.087699999999998</v>
      </c>
      <c r="W30" s="1"/>
      <c r="X30" s="1"/>
      <c r="Y30" s="1"/>
      <c r="Z30" s="1"/>
      <c r="AA30" s="1">
        <v>13.7986</v>
      </c>
      <c r="AB30" s="1">
        <v>69.192600000000013</v>
      </c>
      <c r="AC30" s="1"/>
      <c r="AD30" s="1"/>
      <c r="AE30" s="1"/>
      <c r="AF30" s="1"/>
    </row>
    <row r="31" spans="1:36" x14ac:dyDescent="0.3">
      <c r="A31" s="44"/>
      <c r="B31" s="44"/>
      <c r="C31">
        <v>29.502600000000001</v>
      </c>
      <c r="D31" s="67">
        <v>86.019900000000007</v>
      </c>
      <c r="E31" s="1"/>
      <c r="F31" s="1"/>
      <c r="G31" s="1"/>
      <c r="H31" s="1"/>
      <c r="I31" s="1"/>
      <c r="J31" s="1"/>
      <c r="K31" s="1"/>
      <c r="L31" s="1"/>
      <c r="M31" s="1">
        <v>13.931199999999999</v>
      </c>
      <c r="N31" s="1">
        <v>134.79599999999999</v>
      </c>
      <c r="O31" s="1"/>
      <c r="P31" s="1"/>
      <c r="Q31" s="1"/>
      <c r="R31" s="1"/>
      <c r="S31" s="1"/>
      <c r="T31" s="1"/>
      <c r="U31" s="1">
        <v>11.9869</v>
      </c>
      <c r="V31" s="1">
        <v>63.902500000000003</v>
      </c>
      <c r="W31" s="1"/>
      <c r="X31" s="1"/>
      <c r="Y31" s="1"/>
      <c r="Z31" s="1"/>
      <c r="AA31" s="1">
        <v>14.0474</v>
      </c>
      <c r="AB31" s="1">
        <v>66.010100000000008</v>
      </c>
      <c r="AC31" s="1"/>
      <c r="AD31" s="1"/>
      <c r="AE31" s="1"/>
      <c r="AF31" s="1"/>
    </row>
    <row r="32" spans="1:36" x14ac:dyDescent="0.3">
      <c r="A32" s="44"/>
      <c r="B32" s="44"/>
      <c r="C32">
        <v>29.883099999999999</v>
      </c>
      <c r="D32" s="67">
        <v>81.621899999999997</v>
      </c>
      <c r="E32" s="1"/>
      <c r="F32" s="1"/>
      <c r="G32" s="1"/>
      <c r="H32" s="1"/>
      <c r="I32" s="1"/>
      <c r="J32" s="1"/>
      <c r="K32" s="1"/>
      <c r="L32" s="1"/>
      <c r="M32" s="1">
        <v>14.357699999999999</v>
      </c>
      <c r="N32" s="1">
        <v>132.93899999999999</v>
      </c>
      <c r="O32" s="1"/>
      <c r="P32" s="1"/>
      <c r="Q32" s="1"/>
      <c r="R32" s="1"/>
      <c r="S32" s="1"/>
      <c r="T32" s="1"/>
      <c r="U32" s="1">
        <v>12.0108</v>
      </c>
      <c r="V32" s="1">
        <v>61.513100000000001</v>
      </c>
      <c r="W32" s="1"/>
      <c r="X32" s="1"/>
      <c r="Y32" s="1"/>
      <c r="Z32" s="1"/>
      <c r="AA32" s="1">
        <v>14.343499999999999</v>
      </c>
      <c r="AB32" s="1">
        <v>65.080200000000005</v>
      </c>
      <c r="AC32" s="1"/>
      <c r="AD32" s="1"/>
      <c r="AE32" s="1"/>
      <c r="AF32" s="1"/>
    </row>
    <row r="33" spans="1:32" x14ac:dyDescent="0.3">
      <c r="A33" s="44"/>
      <c r="B33" s="44"/>
      <c r="C33">
        <v>30.174199999999999</v>
      </c>
      <c r="D33" s="67">
        <v>68.427899999999994</v>
      </c>
      <c r="E33" s="1"/>
      <c r="F33" s="1"/>
      <c r="G33" s="1"/>
      <c r="H33" s="1"/>
      <c r="I33" s="1"/>
      <c r="J33" s="1"/>
      <c r="K33" s="1"/>
      <c r="L33" s="1"/>
      <c r="M33" s="1">
        <v>15.1038</v>
      </c>
      <c r="N33" s="1">
        <v>133.739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>
        <v>14.580399999999999</v>
      </c>
      <c r="AB33" s="1">
        <v>62.958100000000002</v>
      </c>
      <c r="AC33" s="1"/>
      <c r="AD33" s="1"/>
      <c r="AE33" s="1"/>
      <c r="AF33" s="1"/>
    </row>
    <row r="34" spans="1:32" x14ac:dyDescent="0.3">
      <c r="A34" s="44"/>
      <c r="B34" s="44"/>
      <c r="D34" s="67"/>
      <c r="E34" s="1"/>
      <c r="F34" s="1"/>
      <c r="G34" s="1"/>
      <c r="H34" s="1"/>
      <c r="I34" s="1"/>
      <c r="J34" s="1"/>
      <c r="K34" s="1"/>
      <c r="L34" s="1"/>
      <c r="M34" s="1">
        <v>15.494699999999998</v>
      </c>
      <c r="N34" s="1">
        <v>133.74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>
        <v>14.971200000000001</v>
      </c>
      <c r="AB34" s="1">
        <v>62.027499999999996</v>
      </c>
      <c r="AC34" s="1"/>
      <c r="AD34" s="1"/>
      <c r="AE34" s="1"/>
      <c r="AF34" s="1"/>
    </row>
    <row r="35" spans="1:32" x14ac:dyDescent="0.3">
      <c r="A35" s="44"/>
      <c r="B35" s="44"/>
      <c r="D35" s="67"/>
      <c r="E35" s="1"/>
      <c r="F35" s="1"/>
      <c r="G35" s="1"/>
      <c r="H35" s="1"/>
      <c r="I35" s="1"/>
      <c r="J35" s="1"/>
      <c r="K35" s="1"/>
      <c r="L35" s="1"/>
      <c r="M35" s="1">
        <v>15.732499999999998</v>
      </c>
      <c r="N35" s="1">
        <v>121.794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>
        <v>15.456799999999999</v>
      </c>
      <c r="AB35" s="1">
        <v>61.758800000000001</v>
      </c>
      <c r="AC35" s="1"/>
      <c r="AD35" s="1"/>
      <c r="AE35" s="1"/>
      <c r="AF35" s="1"/>
    </row>
    <row r="36" spans="1:32" x14ac:dyDescent="0.3">
      <c r="A36" s="44"/>
      <c r="B36" s="44"/>
      <c r="D36" s="6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>
        <v>16.593900000000001</v>
      </c>
      <c r="AB36" s="1">
        <v>62.677800000000005</v>
      </c>
      <c r="AC36" s="1"/>
      <c r="AD36" s="1"/>
      <c r="AE36" s="1"/>
      <c r="AF36" s="1"/>
    </row>
    <row r="37" spans="1:32" x14ac:dyDescent="0.3">
      <c r="A37" s="44"/>
      <c r="B37" s="44"/>
      <c r="D37" s="6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>
        <v>17.375600000000002</v>
      </c>
      <c r="AB37" s="1">
        <v>61.479199999999999</v>
      </c>
      <c r="AC37" s="1"/>
      <c r="AD37" s="1"/>
      <c r="AE37" s="1"/>
      <c r="AF37" s="1"/>
    </row>
    <row r="38" spans="1:32" x14ac:dyDescent="0.3">
      <c r="A38" s="44"/>
      <c r="B38" s="44"/>
    </row>
    <row r="39" spans="1:32" x14ac:dyDescent="0.3">
      <c r="A39" s="44"/>
      <c r="B39" s="44"/>
    </row>
    <row r="40" spans="1:32" x14ac:dyDescent="0.3">
      <c r="A40" s="44"/>
      <c r="B40" s="44"/>
    </row>
    <row r="41" spans="1:32" x14ac:dyDescent="0.3">
      <c r="A41" s="44"/>
      <c r="B41" s="44"/>
    </row>
    <row r="42" spans="1:32" x14ac:dyDescent="0.3">
      <c r="A42" s="44"/>
      <c r="B42" s="44"/>
    </row>
    <row r="43" spans="1:32" x14ac:dyDescent="0.3">
      <c r="A43" s="44"/>
      <c r="B43" s="44"/>
    </row>
    <row r="44" spans="1:32" x14ac:dyDescent="0.3">
      <c r="A44" s="44"/>
      <c r="B44" s="44"/>
    </row>
    <row r="45" spans="1:32" x14ac:dyDescent="0.3">
      <c r="A45" s="44"/>
      <c r="B45" s="44"/>
    </row>
    <row r="46" spans="1:32" x14ac:dyDescent="0.3">
      <c r="A46" s="44"/>
      <c r="B46" s="44"/>
    </row>
    <row r="47" spans="1:32" x14ac:dyDescent="0.3">
      <c r="A47" s="44"/>
      <c r="B47" s="44"/>
    </row>
    <row r="48" spans="1:32" x14ac:dyDescent="0.3">
      <c r="A48" s="44"/>
      <c r="B48" s="44"/>
    </row>
    <row r="49" spans="1:2" x14ac:dyDescent="0.3">
      <c r="A49" s="44"/>
      <c r="B49" s="44"/>
    </row>
    <row r="50" spans="1:2" x14ac:dyDescent="0.3">
      <c r="A50" s="44"/>
      <c r="B50" s="44"/>
    </row>
    <row r="51" spans="1:2" x14ac:dyDescent="0.3">
      <c r="A51" s="44"/>
      <c r="B51" s="44"/>
    </row>
    <row r="52" spans="1:2" x14ac:dyDescent="0.3">
      <c r="A52" s="44"/>
      <c r="B52" s="44"/>
    </row>
    <row r="53" spans="1:2" x14ac:dyDescent="0.3">
      <c r="A53" s="44"/>
      <c r="B53" s="44"/>
    </row>
    <row r="54" spans="1:2" x14ac:dyDescent="0.3">
      <c r="A54" s="44"/>
      <c r="B54" s="44"/>
    </row>
    <row r="55" spans="1:2" x14ac:dyDescent="0.3">
      <c r="A55" s="44"/>
      <c r="B55" s="44"/>
    </row>
    <row r="56" spans="1:2" x14ac:dyDescent="0.3">
      <c r="A56" s="44"/>
      <c r="B56" s="44"/>
    </row>
    <row r="57" spans="1:2" x14ac:dyDescent="0.3">
      <c r="A57" s="44"/>
      <c r="B57" s="44"/>
    </row>
    <row r="58" spans="1:2" x14ac:dyDescent="0.3">
      <c r="A58" s="44"/>
      <c r="B58" s="44"/>
    </row>
    <row r="59" spans="1:2" x14ac:dyDescent="0.3">
      <c r="A59" s="44"/>
      <c r="B59" s="44"/>
    </row>
    <row r="60" spans="1:2" x14ac:dyDescent="0.3">
      <c r="A60" s="44"/>
      <c r="B60" s="44"/>
    </row>
    <row r="61" spans="1:2" x14ac:dyDescent="0.3">
      <c r="A61" s="44"/>
      <c r="B61" s="44"/>
    </row>
    <row r="62" spans="1:2" x14ac:dyDescent="0.3">
      <c r="A62" s="44"/>
      <c r="B62" s="44"/>
    </row>
    <row r="63" spans="1:2" x14ac:dyDescent="0.3">
      <c r="A63" s="44"/>
      <c r="B63" s="44"/>
    </row>
    <row r="64" spans="1:2" x14ac:dyDescent="0.3">
      <c r="A64" s="44"/>
      <c r="B64" s="44"/>
    </row>
    <row r="65" spans="1:2" x14ac:dyDescent="0.3">
      <c r="A65" s="44"/>
      <c r="B65" s="44"/>
    </row>
    <row r="66" spans="1:2" x14ac:dyDescent="0.3">
      <c r="A66" s="44"/>
      <c r="B66" s="44"/>
    </row>
    <row r="67" spans="1:2" x14ac:dyDescent="0.3">
      <c r="A67" s="44"/>
      <c r="B67" s="44"/>
    </row>
    <row r="68" spans="1:2" x14ac:dyDescent="0.3">
      <c r="A68" s="44"/>
      <c r="B68" s="44"/>
    </row>
    <row r="69" spans="1:2" x14ac:dyDescent="0.3">
      <c r="A69" s="44"/>
      <c r="B69" s="44"/>
    </row>
    <row r="70" spans="1:2" x14ac:dyDescent="0.3">
      <c r="A70" s="44"/>
      <c r="B70" s="44"/>
    </row>
    <row r="71" spans="1:2" x14ac:dyDescent="0.3">
      <c r="A71" s="44"/>
      <c r="B71" s="44"/>
    </row>
    <row r="72" spans="1:2" x14ac:dyDescent="0.3">
      <c r="A72" s="44"/>
      <c r="B72" s="44"/>
    </row>
    <row r="73" spans="1:2" x14ac:dyDescent="0.3">
      <c r="A73" s="44"/>
      <c r="B73" s="44"/>
    </row>
    <row r="74" spans="1:2" x14ac:dyDescent="0.3">
      <c r="A74" s="44"/>
      <c r="B74" s="44"/>
    </row>
    <row r="75" spans="1:2" x14ac:dyDescent="0.3">
      <c r="A75" s="44"/>
      <c r="B75" s="44"/>
    </row>
    <row r="76" spans="1:2" x14ac:dyDescent="0.3">
      <c r="A76" s="44"/>
      <c r="B76" s="44"/>
    </row>
    <row r="77" spans="1:2" x14ac:dyDescent="0.3">
      <c r="A77" s="44"/>
      <c r="B77" s="44"/>
    </row>
    <row r="78" spans="1:2" x14ac:dyDescent="0.3">
      <c r="A78" s="44"/>
      <c r="B78" s="44"/>
    </row>
    <row r="79" spans="1:2" x14ac:dyDescent="0.3">
      <c r="A79" s="44"/>
      <c r="B79" s="44"/>
    </row>
    <row r="80" spans="1:2" x14ac:dyDescent="0.3">
      <c r="A80" s="44"/>
      <c r="B80" s="44"/>
    </row>
    <row r="81" spans="1:2" x14ac:dyDescent="0.3">
      <c r="A81" s="44"/>
      <c r="B81" s="44"/>
    </row>
    <row r="82" spans="1:2" x14ac:dyDescent="0.3">
      <c r="A82" s="44"/>
      <c r="B82" s="44"/>
    </row>
    <row r="83" spans="1:2" x14ac:dyDescent="0.3">
      <c r="A83" s="44"/>
      <c r="B83" s="44"/>
    </row>
    <row r="84" spans="1:2" x14ac:dyDescent="0.3">
      <c r="A84" s="44"/>
      <c r="B84" s="44"/>
    </row>
    <row r="85" spans="1:2" x14ac:dyDescent="0.3">
      <c r="A85" s="44"/>
      <c r="B85" s="44"/>
    </row>
    <row r="86" spans="1:2" x14ac:dyDescent="0.3">
      <c r="A86" s="44"/>
      <c r="B86" s="44"/>
    </row>
    <row r="87" spans="1:2" x14ac:dyDescent="0.3">
      <c r="A87" s="44"/>
      <c r="B87" s="44"/>
    </row>
    <row r="88" spans="1:2" x14ac:dyDescent="0.3">
      <c r="A88" s="44"/>
      <c r="B88" s="44"/>
    </row>
    <row r="89" spans="1:2" x14ac:dyDescent="0.3">
      <c r="A89" s="44"/>
      <c r="B89" s="44"/>
    </row>
    <row r="90" spans="1:2" x14ac:dyDescent="0.3">
      <c r="A90" s="44"/>
      <c r="B90" s="44"/>
    </row>
    <row r="91" spans="1:2" x14ac:dyDescent="0.3">
      <c r="A91" s="44"/>
      <c r="B91" s="44"/>
    </row>
    <row r="92" spans="1:2" x14ac:dyDescent="0.3">
      <c r="A92" s="44"/>
      <c r="B92" s="44"/>
    </row>
    <row r="93" spans="1:2" x14ac:dyDescent="0.3">
      <c r="A93" s="44"/>
      <c r="B93" s="44"/>
    </row>
    <row r="94" spans="1:2" x14ac:dyDescent="0.3">
      <c r="A94" s="44"/>
      <c r="B94" s="44"/>
    </row>
    <row r="95" spans="1:2" x14ac:dyDescent="0.3">
      <c r="A95" s="44"/>
      <c r="B95" s="44"/>
    </row>
    <row r="96" spans="1:2" x14ac:dyDescent="0.3">
      <c r="A96" s="44"/>
      <c r="B96" s="44"/>
    </row>
    <row r="97" spans="1:2" x14ac:dyDescent="0.3">
      <c r="A97" s="44"/>
      <c r="B97" s="44"/>
    </row>
    <row r="98" spans="1:2" x14ac:dyDescent="0.3">
      <c r="A98" s="44"/>
      <c r="B98" s="44"/>
    </row>
    <row r="99" spans="1:2" x14ac:dyDescent="0.3">
      <c r="A99" s="44"/>
      <c r="B99" s="44"/>
    </row>
    <row r="100" spans="1:2" x14ac:dyDescent="0.3">
      <c r="A100" s="44"/>
      <c r="B100" s="44"/>
    </row>
    <row r="101" spans="1:2" x14ac:dyDescent="0.3">
      <c r="A101" s="44"/>
      <c r="B101" s="44"/>
    </row>
    <row r="102" spans="1:2" x14ac:dyDescent="0.3">
      <c r="A102" s="44"/>
      <c r="B102" s="44"/>
    </row>
    <row r="103" spans="1:2" x14ac:dyDescent="0.3">
      <c r="A103" s="44"/>
      <c r="B103" s="44"/>
    </row>
    <row r="104" spans="1:2" x14ac:dyDescent="0.3">
      <c r="A104" s="44"/>
      <c r="B104" s="44"/>
    </row>
    <row r="105" spans="1:2" x14ac:dyDescent="0.3">
      <c r="A105" s="44"/>
      <c r="B105" s="44"/>
    </row>
    <row r="106" spans="1:2" x14ac:dyDescent="0.3">
      <c r="A106" s="44"/>
      <c r="B106" s="44"/>
    </row>
    <row r="107" spans="1:2" x14ac:dyDescent="0.3">
      <c r="A107" s="44"/>
      <c r="B107" s="44"/>
    </row>
    <row r="108" spans="1:2" x14ac:dyDescent="0.3">
      <c r="A108" s="44"/>
      <c r="B108" s="44"/>
    </row>
    <row r="109" spans="1:2" x14ac:dyDescent="0.3">
      <c r="A109" s="44"/>
      <c r="B109" s="44"/>
    </row>
    <row r="110" spans="1:2" x14ac:dyDescent="0.3">
      <c r="A110" s="44"/>
      <c r="B110" s="44"/>
    </row>
    <row r="111" spans="1:2" x14ac:dyDescent="0.3">
      <c r="A111" s="44"/>
      <c r="B111" s="44"/>
    </row>
    <row r="112" spans="1:2" x14ac:dyDescent="0.3">
      <c r="A112" s="44"/>
      <c r="B112" s="44"/>
    </row>
    <row r="113" spans="1:2" x14ac:dyDescent="0.3">
      <c r="A113" s="44"/>
      <c r="B113" s="44"/>
    </row>
    <row r="114" spans="1:2" x14ac:dyDescent="0.3">
      <c r="A114" s="44"/>
      <c r="B114" s="44"/>
    </row>
    <row r="115" spans="1:2" x14ac:dyDescent="0.3">
      <c r="A115" s="44"/>
      <c r="B115" s="44"/>
    </row>
    <row r="116" spans="1:2" x14ac:dyDescent="0.3">
      <c r="A116" s="44"/>
      <c r="B116" s="44"/>
    </row>
    <row r="117" spans="1:2" x14ac:dyDescent="0.3">
      <c r="A117" s="44"/>
      <c r="B117" s="44"/>
    </row>
    <row r="118" spans="1:2" x14ac:dyDescent="0.3">
      <c r="A118" s="44"/>
      <c r="B118" s="44"/>
    </row>
    <row r="119" spans="1:2" x14ac:dyDescent="0.3">
      <c r="A119" s="44"/>
      <c r="B119" s="44"/>
    </row>
    <row r="120" spans="1:2" x14ac:dyDescent="0.3">
      <c r="A120" s="44"/>
      <c r="B120" s="44"/>
    </row>
    <row r="121" spans="1:2" x14ac:dyDescent="0.3">
      <c r="A121" s="44"/>
      <c r="B121" s="44"/>
    </row>
    <row r="122" spans="1:2" x14ac:dyDescent="0.3">
      <c r="A122" s="44"/>
      <c r="B122" s="44"/>
    </row>
    <row r="123" spans="1:2" x14ac:dyDescent="0.3">
      <c r="A123" s="44"/>
      <c r="B123" s="44"/>
    </row>
    <row r="124" spans="1:2" x14ac:dyDescent="0.3">
      <c r="A124" s="44"/>
      <c r="B124" s="44"/>
    </row>
    <row r="125" spans="1:2" x14ac:dyDescent="0.3">
      <c r="A125" s="44"/>
      <c r="B125" s="44"/>
    </row>
    <row r="126" spans="1:2" x14ac:dyDescent="0.3">
      <c r="A126" s="44"/>
      <c r="B126" s="44"/>
    </row>
    <row r="127" spans="1:2" x14ac:dyDescent="0.3">
      <c r="A127" s="44"/>
      <c r="B127" s="44"/>
    </row>
    <row r="128" spans="1:2" x14ac:dyDescent="0.3">
      <c r="A128" s="44"/>
      <c r="B128" s="44"/>
    </row>
    <row r="129" spans="1:2" x14ac:dyDescent="0.3">
      <c r="A129" s="44"/>
      <c r="B129" s="44"/>
    </row>
    <row r="130" spans="1:2" x14ac:dyDescent="0.3">
      <c r="A130" s="44"/>
      <c r="B130" s="44"/>
    </row>
    <row r="131" spans="1:2" x14ac:dyDescent="0.3">
      <c r="A131" s="44"/>
      <c r="B131" s="44"/>
    </row>
    <row r="132" spans="1:2" x14ac:dyDescent="0.3">
      <c r="A132" s="44"/>
      <c r="B132" s="44"/>
    </row>
    <row r="133" spans="1:2" x14ac:dyDescent="0.3">
      <c r="A133" s="44"/>
      <c r="B133" s="44"/>
    </row>
    <row r="134" spans="1:2" x14ac:dyDescent="0.3">
      <c r="A134" s="44"/>
      <c r="B134" s="44"/>
    </row>
    <row r="135" spans="1:2" x14ac:dyDescent="0.3">
      <c r="A135" s="44"/>
      <c r="B135" s="44"/>
    </row>
    <row r="136" spans="1:2" x14ac:dyDescent="0.3">
      <c r="A136" s="44"/>
      <c r="B136" s="44"/>
    </row>
    <row r="137" spans="1:2" x14ac:dyDescent="0.3">
      <c r="A137" s="44"/>
      <c r="B137" s="44"/>
    </row>
    <row r="138" spans="1:2" x14ac:dyDescent="0.3">
      <c r="A138" s="44"/>
      <c r="B138" s="44"/>
    </row>
    <row r="139" spans="1:2" x14ac:dyDescent="0.3">
      <c r="A139" s="44"/>
      <c r="B139" s="44"/>
    </row>
    <row r="140" spans="1:2" x14ac:dyDescent="0.3">
      <c r="A140" s="44"/>
      <c r="B140" s="44"/>
    </row>
    <row r="141" spans="1:2" x14ac:dyDescent="0.3">
      <c r="A141" s="44"/>
      <c r="B141" s="44"/>
    </row>
    <row r="142" spans="1:2" x14ac:dyDescent="0.3">
      <c r="A142" s="44"/>
      <c r="B142" s="44"/>
    </row>
    <row r="143" spans="1:2" x14ac:dyDescent="0.3">
      <c r="A143" s="44"/>
      <c r="B143" s="44"/>
    </row>
    <row r="144" spans="1:2" x14ac:dyDescent="0.3">
      <c r="A144" s="44"/>
      <c r="B144" s="44"/>
    </row>
    <row r="145" spans="1:2" x14ac:dyDescent="0.3">
      <c r="A145" s="44"/>
      <c r="B145" s="44"/>
    </row>
    <row r="146" spans="1:2" x14ac:dyDescent="0.3">
      <c r="A146" s="44"/>
      <c r="B146" s="44"/>
    </row>
    <row r="147" spans="1:2" x14ac:dyDescent="0.3">
      <c r="A147" s="44"/>
      <c r="B147" s="44"/>
    </row>
    <row r="148" spans="1:2" x14ac:dyDescent="0.3">
      <c r="A148" s="44"/>
      <c r="B148" s="44"/>
    </row>
    <row r="149" spans="1:2" x14ac:dyDescent="0.3">
      <c r="A149" s="44"/>
      <c r="B149" s="44"/>
    </row>
    <row r="150" spans="1:2" x14ac:dyDescent="0.3">
      <c r="A150" s="44"/>
      <c r="B150" s="44"/>
    </row>
    <row r="151" spans="1:2" x14ac:dyDescent="0.3">
      <c r="A151" s="44"/>
      <c r="B151" s="44"/>
    </row>
    <row r="152" spans="1:2" x14ac:dyDescent="0.3">
      <c r="A152" s="44"/>
      <c r="B152" s="44"/>
    </row>
    <row r="153" spans="1:2" x14ac:dyDescent="0.3">
      <c r="A153" s="44"/>
      <c r="B153" s="44"/>
    </row>
    <row r="154" spans="1:2" x14ac:dyDescent="0.3">
      <c r="A154" s="44"/>
      <c r="B154" s="44"/>
    </row>
    <row r="155" spans="1:2" x14ac:dyDescent="0.3">
      <c r="A155" s="44"/>
      <c r="B155" s="44"/>
    </row>
    <row r="156" spans="1:2" x14ac:dyDescent="0.3">
      <c r="A156" s="44"/>
      <c r="B156" s="44"/>
    </row>
    <row r="157" spans="1:2" x14ac:dyDescent="0.3">
      <c r="A157" s="44"/>
      <c r="B157" s="44"/>
    </row>
    <row r="158" spans="1:2" x14ac:dyDescent="0.3">
      <c r="A158" s="44"/>
      <c r="B158" s="44"/>
    </row>
    <row r="159" spans="1:2" x14ac:dyDescent="0.3">
      <c r="A159" s="44"/>
      <c r="B159" s="44"/>
    </row>
    <row r="160" spans="1:2" x14ac:dyDescent="0.3">
      <c r="A160" s="44"/>
      <c r="B160" s="44"/>
    </row>
    <row r="161" spans="1:2" x14ac:dyDescent="0.3">
      <c r="A161" s="44"/>
      <c r="B161" s="44"/>
    </row>
    <row r="162" spans="1:2" x14ac:dyDescent="0.3">
      <c r="A162" s="44"/>
      <c r="B162" s="44"/>
    </row>
    <row r="163" spans="1:2" x14ac:dyDescent="0.3">
      <c r="A163" s="44"/>
      <c r="B163" s="44"/>
    </row>
    <row r="164" spans="1:2" x14ac:dyDescent="0.3">
      <c r="A164" s="44"/>
      <c r="B164" s="44"/>
    </row>
    <row r="165" spans="1:2" x14ac:dyDescent="0.3">
      <c r="A165" s="44"/>
      <c r="B165" s="44"/>
    </row>
    <row r="166" spans="1:2" x14ac:dyDescent="0.3">
      <c r="A166" s="44"/>
      <c r="B166" s="44"/>
    </row>
    <row r="167" spans="1:2" x14ac:dyDescent="0.3">
      <c r="A167" s="44"/>
      <c r="B167" s="44"/>
    </row>
    <row r="168" spans="1:2" x14ac:dyDescent="0.3">
      <c r="A168" s="44"/>
      <c r="B168" s="44"/>
    </row>
    <row r="169" spans="1:2" x14ac:dyDescent="0.3">
      <c r="A169" s="44"/>
      <c r="B169" s="44"/>
    </row>
    <row r="170" spans="1:2" x14ac:dyDescent="0.3">
      <c r="A170" s="44"/>
      <c r="B170" s="44"/>
    </row>
    <row r="171" spans="1:2" x14ac:dyDescent="0.3">
      <c r="A171" s="44"/>
      <c r="B171" s="44"/>
    </row>
    <row r="172" spans="1:2" x14ac:dyDescent="0.3">
      <c r="A172" s="44"/>
      <c r="B172" s="44"/>
    </row>
    <row r="173" spans="1:2" x14ac:dyDescent="0.3">
      <c r="A173" s="44"/>
      <c r="B173" s="44"/>
    </row>
    <row r="174" spans="1:2" x14ac:dyDescent="0.3">
      <c r="A174" s="44"/>
      <c r="B174" s="44"/>
    </row>
    <row r="175" spans="1:2" x14ac:dyDescent="0.3">
      <c r="A175" s="44"/>
      <c r="B175" s="44"/>
    </row>
    <row r="176" spans="1:2" x14ac:dyDescent="0.3">
      <c r="A176" s="44"/>
      <c r="B176" s="44"/>
    </row>
    <row r="177" spans="1:2" x14ac:dyDescent="0.3">
      <c r="A177" s="44"/>
      <c r="B177" s="44"/>
    </row>
    <row r="178" spans="1:2" x14ac:dyDescent="0.3">
      <c r="A178" s="44"/>
      <c r="B178" s="44"/>
    </row>
    <row r="179" spans="1:2" x14ac:dyDescent="0.3">
      <c r="A179" s="44"/>
      <c r="B179" s="44"/>
    </row>
    <row r="180" spans="1:2" x14ac:dyDescent="0.3">
      <c r="A180" s="44"/>
      <c r="B180" s="44"/>
    </row>
    <row r="181" spans="1:2" x14ac:dyDescent="0.3">
      <c r="A181" s="44"/>
      <c r="B181" s="44"/>
    </row>
    <row r="182" spans="1:2" x14ac:dyDescent="0.3">
      <c r="A182" s="44"/>
      <c r="B182" s="44"/>
    </row>
    <row r="183" spans="1:2" x14ac:dyDescent="0.3">
      <c r="A183" s="44"/>
      <c r="B183" s="44"/>
    </row>
    <row r="184" spans="1:2" x14ac:dyDescent="0.3">
      <c r="A184" s="44"/>
      <c r="B184" s="44"/>
    </row>
    <row r="185" spans="1:2" x14ac:dyDescent="0.3">
      <c r="A185" s="44"/>
      <c r="B185" s="44"/>
    </row>
    <row r="186" spans="1:2" x14ac:dyDescent="0.3">
      <c r="A186" s="44"/>
      <c r="B186" s="44"/>
    </row>
    <row r="187" spans="1:2" x14ac:dyDescent="0.3">
      <c r="A187" s="44"/>
      <c r="B187" s="44"/>
    </row>
    <row r="188" spans="1:2" x14ac:dyDescent="0.3">
      <c r="A188" s="44"/>
      <c r="B188" s="44"/>
    </row>
    <row r="189" spans="1:2" x14ac:dyDescent="0.3">
      <c r="A189" s="44"/>
      <c r="B189" s="44"/>
    </row>
    <row r="190" spans="1:2" x14ac:dyDescent="0.3">
      <c r="A190" s="44"/>
      <c r="B190" s="44"/>
    </row>
    <row r="191" spans="1:2" x14ac:dyDescent="0.3">
      <c r="A191" s="44"/>
      <c r="B191" s="44"/>
    </row>
    <row r="192" spans="1:2" x14ac:dyDescent="0.3">
      <c r="A192" s="44"/>
      <c r="B192" s="44"/>
    </row>
    <row r="193" spans="1:2" x14ac:dyDescent="0.3">
      <c r="A193" s="44"/>
      <c r="B193" s="44"/>
    </row>
    <row r="194" spans="1:2" x14ac:dyDescent="0.3">
      <c r="A194" s="44"/>
      <c r="B194" s="44"/>
    </row>
    <row r="195" spans="1:2" x14ac:dyDescent="0.3">
      <c r="A195" s="44"/>
      <c r="B195" s="44"/>
    </row>
    <row r="196" spans="1:2" x14ac:dyDescent="0.3">
      <c r="A196" s="44"/>
      <c r="B196" s="44"/>
    </row>
    <row r="197" spans="1:2" x14ac:dyDescent="0.3">
      <c r="A197" s="44"/>
      <c r="B197" s="44"/>
    </row>
    <row r="198" spans="1:2" x14ac:dyDescent="0.3">
      <c r="A198" s="44"/>
      <c r="B198" s="44"/>
    </row>
    <row r="199" spans="1:2" x14ac:dyDescent="0.3">
      <c r="A199" s="44"/>
      <c r="B199" s="44"/>
    </row>
    <row r="200" spans="1:2" x14ac:dyDescent="0.3">
      <c r="A200" s="44"/>
      <c r="B200" s="44"/>
    </row>
    <row r="201" spans="1:2" x14ac:dyDescent="0.3">
      <c r="A201" s="44"/>
      <c r="B201" s="44"/>
    </row>
    <row r="202" spans="1:2" x14ac:dyDescent="0.3">
      <c r="A202" s="44"/>
      <c r="B202" s="44"/>
    </row>
    <row r="203" spans="1:2" x14ac:dyDescent="0.3">
      <c r="A203" s="44"/>
      <c r="B203" s="44"/>
    </row>
    <row r="204" spans="1:2" x14ac:dyDescent="0.3">
      <c r="A204" s="44"/>
      <c r="B204" s="44"/>
    </row>
    <row r="205" spans="1:2" x14ac:dyDescent="0.3">
      <c r="A205" s="44"/>
      <c r="B205" s="44"/>
    </row>
    <row r="206" spans="1:2" x14ac:dyDescent="0.3">
      <c r="A206" s="44"/>
      <c r="B206" s="44"/>
    </row>
    <row r="207" spans="1:2" x14ac:dyDescent="0.3">
      <c r="A207" s="44"/>
      <c r="B207" s="44"/>
    </row>
    <row r="208" spans="1:2" x14ac:dyDescent="0.3">
      <c r="A208" s="44"/>
      <c r="B208" s="44"/>
    </row>
    <row r="209" spans="1:2" x14ac:dyDescent="0.3">
      <c r="A209" s="44"/>
      <c r="B209" s="44"/>
    </row>
    <row r="210" spans="1:2" x14ac:dyDescent="0.3">
      <c r="A210" s="44"/>
      <c r="B210" s="44"/>
    </row>
    <row r="211" spans="1:2" x14ac:dyDescent="0.3">
      <c r="A211" s="44"/>
      <c r="B211" s="44"/>
    </row>
    <row r="212" spans="1:2" x14ac:dyDescent="0.3">
      <c r="A212" s="44"/>
      <c r="B212" s="44"/>
    </row>
    <row r="213" spans="1:2" x14ac:dyDescent="0.3">
      <c r="A213" s="44"/>
      <c r="B213" s="44"/>
    </row>
    <row r="214" spans="1:2" x14ac:dyDescent="0.3">
      <c r="A214" s="44"/>
      <c r="B214" s="44"/>
    </row>
    <row r="215" spans="1:2" x14ac:dyDescent="0.3">
      <c r="A215" s="44"/>
      <c r="B215" s="44"/>
    </row>
    <row r="216" spans="1:2" x14ac:dyDescent="0.3">
      <c r="A216" s="44"/>
      <c r="B216" s="44"/>
    </row>
    <row r="217" spans="1:2" x14ac:dyDescent="0.3">
      <c r="A217" s="44"/>
      <c r="B217" s="44"/>
    </row>
    <row r="218" spans="1:2" x14ac:dyDescent="0.3">
      <c r="A218" s="44"/>
      <c r="B218" s="44"/>
    </row>
    <row r="219" spans="1:2" x14ac:dyDescent="0.3">
      <c r="A219" s="44"/>
      <c r="B219" s="44"/>
    </row>
    <row r="220" spans="1:2" x14ac:dyDescent="0.3">
      <c r="A220" s="44"/>
      <c r="B220" s="44"/>
    </row>
    <row r="221" spans="1:2" x14ac:dyDescent="0.3">
      <c r="A221" s="44"/>
      <c r="B221" s="44"/>
    </row>
    <row r="222" spans="1:2" x14ac:dyDescent="0.3">
      <c r="A222" s="44"/>
      <c r="B222" s="44"/>
    </row>
    <row r="223" spans="1:2" x14ac:dyDescent="0.3">
      <c r="A223" s="44"/>
      <c r="B223" s="44"/>
    </row>
    <row r="224" spans="1:2" x14ac:dyDescent="0.3">
      <c r="A224" s="44"/>
      <c r="B224" s="44"/>
    </row>
    <row r="225" spans="1:2" x14ac:dyDescent="0.3">
      <c r="A225" s="44"/>
      <c r="B225" s="44"/>
    </row>
    <row r="226" spans="1:2" x14ac:dyDescent="0.3">
      <c r="A226" s="44"/>
      <c r="B226" s="44"/>
    </row>
    <row r="227" spans="1:2" x14ac:dyDescent="0.3">
      <c r="A227" s="44"/>
      <c r="B227" s="44"/>
    </row>
    <row r="228" spans="1:2" x14ac:dyDescent="0.3">
      <c r="A228" s="44"/>
      <c r="B228" s="44"/>
    </row>
    <row r="229" spans="1:2" x14ac:dyDescent="0.3">
      <c r="A229" s="44"/>
      <c r="B229" s="44"/>
    </row>
    <row r="230" spans="1:2" x14ac:dyDescent="0.3">
      <c r="A230" s="44"/>
      <c r="B230" s="44"/>
    </row>
    <row r="231" spans="1:2" x14ac:dyDescent="0.3">
      <c r="A231" s="44"/>
      <c r="B231" s="44"/>
    </row>
    <row r="232" spans="1:2" x14ac:dyDescent="0.3">
      <c r="A232" s="44"/>
      <c r="B232" s="44"/>
    </row>
    <row r="233" spans="1:2" x14ac:dyDescent="0.3">
      <c r="A233" s="44"/>
      <c r="B233" s="44"/>
    </row>
    <row r="234" spans="1:2" x14ac:dyDescent="0.3">
      <c r="A234" s="44"/>
      <c r="B234" s="44"/>
    </row>
    <row r="235" spans="1:2" x14ac:dyDescent="0.3">
      <c r="A235" s="44"/>
      <c r="B235" s="44"/>
    </row>
    <row r="236" spans="1:2" x14ac:dyDescent="0.3">
      <c r="A236" s="44"/>
      <c r="B236" s="44"/>
    </row>
    <row r="237" spans="1:2" x14ac:dyDescent="0.3">
      <c r="A237" s="44"/>
      <c r="B237" s="44"/>
    </row>
    <row r="238" spans="1:2" x14ac:dyDescent="0.3">
      <c r="A238" s="44"/>
      <c r="B238" s="44"/>
    </row>
    <row r="239" spans="1:2" x14ac:dyDescent="0.3">
      <c r="A239" s="44"/>
      <c r="B239" s="44"/>
    </row>
    <row r="240" spans="1:2" x14ac:dyDescent="0.3">
      <c r="A240" s="44"/>
      <c r="B240" s="44"/>
    </row>
    <row r="241" spans="1:2" x14ac:dyDescent="0.3">
      <c r="A241" s="44"/>
      <c r="B241" s="44"/>
    </row>
    <row r="242" spans="1:2" x14ac:dyDescent="0.3">
      <c r="A242" s="44"/>
      <c r="B242" s="44"/>
    </row>
    <row r="243" spans="1:2" x14ac:dyDescent="0.3">
      <c r="A243" s="44"/>
      <c r="B243" s="44"/>
    </row>
    <row r="244" spans="1:2" x14ac:dyDescent="0.3">
      <c r="A244" s="44"/>
      <c r="B244" s="44"/>
    </row>
    <row r="245" spans="1:2" x14ac:dyDescent="0.3">
      <c r="A245" s="44"/>
      <c r="B245" s="44"/>
    </row>
    <row r="246" spans="1:2" x14ac:dyDescent="0.3">
      <c r="A246" s="44"/>
      <c r="B246" s="44"/>
    </row>
    <row r="247" spans="1:2" x14ac:dyDescent="0.3">
      <c r="A247" s="44"/>
      <c r="B247" s="44"/>
    </row>
    <row r="248" spans="1:2" x14ac:dyDescent="0.3">
      <c r="A248" s="44"/>
      <c r="B248" s="44"/>
    </row>
    <row r="249" spans="1:2" x14ac:dyDescent="0.3">
      <c r="A249" s="44"/>
      <c r="B249" s="44"/>
    </row>
    <row r="250" spans="1:2" x14ac:dyDescent="0.3">
      <c r="A250" s="44"/>
      <c r="B250" s="44"/>
    </row>
    <row r="251" spans="1:2" x14ac:dyDescent="0.3">
      <c r="A251" s="44"/>
      <c r="B251" s="44"/>
    </row>
    <row r="252" spans="1:2" x14ac:dyDescent="0.3">
      <c r="A252" s="44"/>
      <c r="B252" s="44"/>
    </row>
    <row r="253" spans="1:2" x14ac:dyDescent="0.3">
      <c r="A253" s="44"/>
      <c r="B253" s="44"/>
    </row>
    <row r="254" spans="1:2" x14ac:dyDescent="0.3">
      <c r="A254" s="44"/>
      <c r="B254" s="44"/>
    </row>
    <row r="255" spans="1:2" x14ac:dyDescent="0.3">
      <c r="A255" s="44"/>
      <c r="B255" s="44"/>
    </row>
    <row r="256" spans="1:2" x14ac:dyDescent="0.3">
      <c r="A256" s="44"/>
      <c r="B256" s="44"/>
    </row>
    <row r="257" spans="1:2" x14ac:dyDescent="0.3">
      <c r="A257" s="44"/>
      <c r="B257" s="44"/>
    </row>
    <row r="258" spans="1:2" x14ac:dyDescent="0.3">
      <c r="A258" s="44"/>
      <c r="B258" s="44"/>
    </row>
    <row r="259" spans="1:2" x14ac:dyDescent="0.3">
      <c r="A259" s="44"/>
      <c r="B259" s="44"/>
    </row>
    <row r="260" spans="1:2" x14ac:dyDescent="0.3">
      <c r="A260" s="44"/>
      <c r="B260" s="44"/>
    </row>
    <row r="261" spans="1:2" x14ac:dyDescent="0.3">
      <c r="A261" s="44"/>
      <c r="B261" s="44"/>
    </row>
    <row r="262" spans="1:2" x14ac:dyDescent="0.3">
      <c r="A262" s="44"/>
      <c r="B262" s="44"/>
    </row>
    <row r="263" spans="1:2" x14ac:dyDescent="0.3">
      <c r="A263" s="44"/>
      <c r="B263" s="44"/>
    </row>
    <row r="264" spans="1:2" x14ac:dyDescent="0.3">
      <c r="A264" s="44"/>
      <c r="B264" s="44"/>
    </row>
    <row r="265" spans="1:2" x14ac:dyDescent="0.3">
      <c r="A265" s="44"/>
      <c r="B265" s="44"/>
    </row>
    <row r="266" spans="1:2" x14ac:dyDescent="0.3">
      <c r="A266" s="44"/>
      <c r="B266" s="44"/>
    </row>
    <row r="267" spans="1:2" x14ac:dyDescent="0.3">
      <c r="A267" s="44"/>
      <c r="B267" s="44"/>
    </row>
    <row r="268" spans="1:2" x14ac:dyDescent="0.3">
      <c r="A268" s="44"/>
      <c r="B268" s="44"/>
    </row>
    <row r="269" spans="1:2" x14ac:dyDescent="0.3">
      <c r="A269" s="44"/>
      <c r="B269" s="44"/>
    </row>
    <row r="270" spans="1:2" x14ac:dyDescent="0.3">
      <c r="A270" s="44"/>
      <c r="B270" s="44"/>
    </row>
    <row r="271" spans="1:2" x14ac:dyDescent="0.3">
      <c r="A271" s="44"/>
      <c r="B271" s="44"/>
    </row>
    <row r="272" spans="1:2" x14ac:dyDescent="0.3">
      <c r="A272" s="44"/>
      <c r="B272" s="44"/>
    </row>
    <row r="273" spans="1:2" x14ac:dyDescent="0.3">
      <c r="A273" s="44"/>
      <c r="B273" s="44"/>
    </row>
    <row r="274" spans="1:2" x14ac:dyDescent="0.3">
      <c r="A274" s="44"/>
      <c r="B274" s="44"/>
    </row>
    <row r="275" spans="1:2" x14ac:dyDescent="0.3">
      <c r="A275" s="44"/>
      <c r="B275" s="44"/>
    </row>
    <row r="276" spans="1:2" x14ac:dyDescent="0.3">
      <c r="A276" s="44"/>
      <c r="B276" s="44"/>
    </row>
    <row r="277" spans="1:2" x14ac:dyDescent="0.3">
      <c r="A277" s="44"/>
      <c r="B277" s="44"/>
    </row>
    <row r="278" spans="1:2" x14ac:dyDescent="0.3">
      <c r="A278" s="44"/>
      <c r="B278" s="44"/>
    </row>
    <row r="279" spans="1:2" x14ac:dyDescent="0.3">
      <c r="A279" s="44"/>
      <c r="B279" s="44"/>
    </row>
    <row r="280" spans="1:2" x14ac:dyDescent="0.3">
      <c r="A280" s="44"/>
      <c r="B280" s="44"/>
    </row>
    <row r="281" spans="1:2" x14ac:dyDescent="0.3">
      <c r="A281" s="44"/>
      <c r="B281" s="44"/>
    </row>
    <row r="282" spans="1:2" x14ac:dyDescent="0.3">
      <c r="A282" s="44"/>
      <c r="B282" s="44"/>
    </row>
    <row r="283" spans="1:2" x14ac:dyDescent="0.3">
      <c r="A283" s="44"/>
      <c r="B283" s="44"/>
    </row>
    <row r="284" spans="1:2" x14ac:dyDescent="0.3">
      <c r="A284" s="44"/>
      <c r="B284" s="44"/>
    </row>
    <row r="285" spans="1:2" x14ac:dyDescent="0.3">
      <c r="A285" s="44"/>
      <c r="B285" s="44"/>
    </row>
    <row r="286" spans="1:2" x14ac:dyDescent="0.3">
      <c r="A286" s="44"/>
      <c r="B286" s="44"/>
    </row>
    <row r="287" spans="1:2" x14ac:dyDescent="0.3">
      <c r="A287" s="44"/>
      <c r="B287" s="44"/>
    </row>
    <row r="288" spans="1:2" x14ac:dyDescent="0.3">
      <c r="A288" s="44"/>
      <c r="B288" s="44"/>
    </row>
    <row r="289" spans="1:2" x14ac:dyDescent="0.3">
      <c r="A289" s="44"/>
      <c r="B289" s="44"/>
    </row>
    <row r="290" spans="1:2" x14ac:dyDescent="0.3">
      <c r="A290" s="44"/>
      <c r="B290" s="44"/>
    </row>
    <row r="291" spans="1:2" x14ac:dyDescent="0.3">
      <c r="A291" s="44"/>
      <c r="B291" s="44"/>
    </row>
    <row r="292" spans="1:2" x14ac:dyDescent="0.3">
      <c r="A292" s="44"/>
      <c r="B292" s="44"/>
    </row>
    <row r="293" spans="1:2" x14ac:dyDescent="0.3">
      <c r="A293" s="44"/>
      <c r="B293" s="44"/>
    </row>
    <row r="294" spans="1:2" x14ac:dyDescent="0.3">
      <c r="A294" s="44"/>
      <c r="B294" s="44"/>
    </row>
    <row r="295" spans="1:2" x14ac:dyDescent="0.3">
      <c r="A295" s="44"/>
      <c r="B295" s="44"/>
    </row>
    <row r="296" spans="1:2" x14ac:dyDescent="0.3">
      <c r="A296" s="44"/>
      <c r="B296" s="44"/>
    </row>
    <row r="297" spans="1:2" x14ac:dyDescent="0.3">
      <c r="A297" s="44"/>
      <c r="B297" s="44"/>
    </row>
    <row r="298" spans="1:2" x14ac:dyDescent="0.3">
      <c r="A298" s="44"/>
      <c r="B298" s="44"/>
    </row>
    <row r="299" spans="1:2" x14ac:dyDescent="0.3">
      <c r="A299" s="44"/>
      <c r="B299" s="44"/>
    </row>
    <row r="300" spans="1:2" x14ac:dyDescent="0.3">
      <c r="A300" s="44"/>
      <c r="B300" s="44"/>
    </row>
    <row r="301" spans="1:2" x14ac:dyDescent="0.3">
      <c r="A301" s="44"/>
      <c r="B301" s="44"/>
    </row>
    <row r="302" spans="1:2" x14ac:dyDescent="0.3">
      <c r="A302" s="44"/>
      <c r="B302" s="44"/>
    </row>
    <row r="303" spans="1:2" x14ac:dyDescent="0.3">
      <c r="A303" s="44"/>
      <c r="B303" s="44"/>
    </row>
    <row r="304" spans="1:2" x14ac:dyDescent="0.3">
      <c r="A304" s="44"/>
      <c r="B304" s="44"/>
    </row>
    <row r="305" spans="1:2" x14ac:dyDescent="0.3">
      <c r="A305" s="44"/>
      <c r="B305" s="44"/>
    </row>
    <row r="306" spans="1:2" x14ac:dyDescent="0.3">
      <c r="A306" s="44"/>
      <c r="B306" s="44"/>
    </row>
    <row r="307" spans="1:2" x14ac:dyDescent="0.3">
      <c r="A307" s="44"/>
      <c r="B307" s="44"/>
    </row>
    <row r="308" spans="1:2" x14ac:dyDescent="0.3">
      <c r="A308" s="44"/>
      <c r="B308" s="44"/>
    </row>
    <row r="309" spans="1:2" x14ac:dyDescent="0.3">
      <c r="A309" s="44"/>
      <c r="B309" s="44"/>
    </row>
    <row r="310" spans="1:2" x14ac:dyDescent="0.3">
      <c r="A310" s="44"/>
      <c r="B310" s="44"/>
    </row>
    <row r="311" spans="1:2" x14ac:dyDescent="0.3">
      <c r="A311" s="44"/>
      <c r="B311" s="44"/>
    </row>
    <row r="312" spans="1:2" x14ac:dyDescent="0.3">
      <c r="A312" s="44"/>
      <c r="B312" s="44"/>
    </row>
    <row r="313" spans="1:2" x14ac:dyDescent="0.3">
      <c r="A313" s="44"/>
      <c r="B313" s="44"/>
    </row>
    <row r="314" spans="1:2" x14ac:dyDescent="0.3">
      <c r="A314" s="44"/>
      <c r="B314" s="44"/>
    </row>
    <row r="315" spans="1:2" x14ac:dyDescent="0.3">
      <c r="A315" s="44"/>
      <c r="B315" s="44"/>
    </row>
    <row r="316" spans="1:2" x14ac:dyDescent="0.3">
      <c r="A316" s="44"/>
      <c r="B316" s="44"/>
    </row>
    <row r="317" spans="1:2" x14ac:dyDescent="0.3">
      <c r="A317" s="44"/>
      <c r="B317" s="44"/>
    </row>
    <row r="318" spans="1:2" x14ac:dyDescent="0.3">
      <c r="A318" s="44"/>
      <c r="B318" s="44"/>
    </row>
    <row r="319" spans="1:2" x14ac:dyDescent="0.3">
      <c r="A319" s="44"/>
      <c r="B319" s="44"/>
    </row>
    <row r="320" spans="1:2" x14ac:dyDescent="0.3">
      <c r="A320" s="44"/>
      <c r="B320" s="44"/>
    </row>
    <row r="321" spans="1:2" x14ac:dyDescent="0.3">
      <c r="A321" s="44"/>
      <c r="B321" s="44"/>
    </row>
    <row r="322" spans="1:2" x14ac:dyDescent="0.3">
      <c r="A322" s="44"/>
      <c r="B322" s="44"/>
    </row>
    <row r="323" spans="1:2" x14ac:dyDescent="0.3">
      <c r="A323" s="44"/>
      <c r="B323" s="44"/>
    </row>
    <row r="324" spans="1:2" x14ac:dyDescent="0.3">
      <c r="A324" s="44"/>
      <c r="B324" s="44"/>
    </row>
    <row r="325" spans="1:2" x14ac:dyDescent="0.3">
      <c r="A325" s="44"/>
      <c r="B325" s="44"/>
    </row>
    <row r="326" spans="1:2" x14ac:dyDescent="0.3">
      <c r="A326" s="44"/>
      <c r="B326" s="44"/>
    </row>
    <row r="327" spans="1:2" x14ac:dyDescent="0.3">
      <c r="A327" s="44"/>
      <c r="B327" s="44"/>
    </row>
    <row r="328" spans="1:2" x14ac:dyDescent="0.3">
      <c r="A328" s="44"/>
      <c r="B328" s="44"/>
    </row>
    <row r="329" spans="1:2" x14ac:dyDescent="0.3">
      <c r="A329" s="44"/>
      <c r="B329" s="44"/>
    </row>
    <row r="330" spans="1:2" x14ac:dyDescent="0.3">
      <c r="A330" s="44"/>
      <c r="B330" s="44"/>
    </row>
    <row r="331" spans="1:2" x14ac:dyDescent="0.3">
      <c r="A331" s="44"/>
      <c r="B331" s="44"/>
    </row>
    <row r="332" spans="1:2" x14ac:dyDescent="0.3">
      <c r="A332" s="44"/>
      <c r="B332" s="44"/>
    </row>
    <row r="333" spans="1:2" x14ac:dyDescent="0.3">
      <c r="A333" s="44"/>
      <c r="B333" s="44"/>
    </row>
    <row r="334" spans="1:2" x14ac:dyDescent="0.3">
      <c r="A334" s="44"/>
      <c r="B334" s="44"/>
    </row>
    <row r="335" spans="1:2" x14ac:dyDescent="0.3">
      <c r="A335" s="44"/>
      <c r="B335" s="44"/>
    </row>
    <row r="336" spans="1:2" x14ac:dyDescent="0.3">
      <c r="A336" s="44"/>
      <c r="B336" s="44"/>
    </row>
    <row r="337" spans="1:2" x14ac:dyDescent="0.3">
      <c r="A337" s="44"/>
      <c r="B337" s="44"/>
    </row>
    <row r="338" spans="1:2" x14ac:dyDescent="0.3">
      <c r="A338" s="44"/>
      <c r="B338" s="44"/>
    </row>
    <row r="339" spans="1:2" x14ac:dyDescent="0.3">
      <c r="A339" s="44"/>
      <c r="B339" s="44"/>
    </row>
    <row r="340" spans="1:2" x14ac:dyDescent="0.3">
      <c r="A340" s="44"/>
      <c r="B340" s="44"/>
    </row>
    <row r="341" spans="1:2" x14ac:dyDescent="0.3">
      <c r="A341" s="44"/>
      <c r="B341" s="44"/>
    </row>
    <row r="342" spans="1:2" x14ac:dyDescent="0.3">
      <c r="A342" s="44"/>
      <c r="B342" s="44"/>
    </row>
    <row r="343" spans="1:2" x14ac:dyDescent="0.3">
      <c r="A343" s="44"/>
      <c r="B343" s="44"/>
    </row>
    <row r="344" spans="1:2" x14ac:dyDescent="0.3">
      <c r="A344" s="44"/>
      <c r="B344" s="44"/>
    </row>
    <row r="345" spans="1:2" x14ac:dyDescent="0.3">
      <c r="A345" s="44"/>
      <c r="B345" s="44"/>
    </row>
    <row r="346" spans="1:2" x14ac:dyDescent="0.3">
      <c r="A346" s="44"/>
      <c r="B346" s="44"/>
    </row>
    <row r="347" spans="1:2" x14ac:dyDescent="0.3">
      <c r="A347" s="44"/>
      <c r="B347" s="44"/>
    </row>
    <row r="348" spans="1:2" x14ac:dyDescent="0.3">
      <c r="A348" s="44"/>
      <c r="B348" s="44"/>
    </row>
    <row r="349" spans="1:2" x14ac:dyDescent="0.3">
      <c r="A349" s="44"/>
      <c r="B349" s="44"/>
    </row>
    <row r="350" spans="1:2" x14ac:dyDescent="0.3">
      <c r="A350" s="44"/>
      <c r="B350" s="44"/>
    </row>
    <row r="351" spans="1:2" x14ac:dyDescent="0.3">
      <c r="A351" s="44"/>
      <c r="B351" s="44"/>
    </row>
    <row r="352" spans="1:2" x14ac:dyDescent="0.3">
      <c r="A352" s="44"/>
      <c r="B352" s="44"/>
    </row>
    <row r="353" spans="1:2" x14ac:dyDescent="0.3">
      <c r="A353" s="44"/>
      <c r="B353" s="44"/>
    </row>
    <row r="354" spans="1:2" x14ac:dyDescent="0.3">
      <c r="A354" s="44"/>
      <c r="B354" s="44"/>
    </row>
    <row r="355" spans="1:2" x14ac:dyDescent="0.3">
      <c r="A355" s="44"/>
      <c r="B355" s="44"/>
    </row>
    <row r="356" spans="1:2" x14ac:dyDescent="0.3">
      <c r="A356" s="44"/>
      <c r="B356" s="44"/>
    </row>
    <row r="357" spans="1:2" x14ac:dyDescent="0.3">
      <c r="A357" s="44"/>
      <c r="B357" s="44"/>
    </row>
    <row r="358" spans="1:2" x14ac:dyDescent="0.3">
      <c r="A358" s="44"/>
      <c r="B358" s="44"/>
    </row>
    <row r="359" spans="1:2" x14ac:dyDescent="0.3">
      <c r="A359" s="44"/>
      <c r="B359" s="44"/>
    </row>
    <row r="360" spans="1:2" x14ac:dyDescent="0.3">
      <c r="A360" s="44"/>
      <c r="B360" s="44"/>
    </row>
    <row r="361" spans="1:2" x14ac:dyDescent="0.3">
      <c r="A361" s="44"/>
      <c r="B361" s="44"/>
    </row>
    <row r="362" spans="1:2" x14ac:dyDescent="0.3">
      <c r="A362" s="44"/>
      <c r="B362" s="44"/>
    </row>
    <row r="363" spans="1:2" x14ac:dyDescent="0.3">
      <c r="A363" s="44"/>
      <c r="B363" s="44"/>
    </row>
    <row r="364" spans="1:2" x14ac:dyDescent="0.3">
      <c r="A364" s="44"/>
      <c r="B364" s="44"/>
    </row>
    <row r="365" spans="1:2" x14ac:dyDescent="0.3">
      <c r="A365" s="44"/>
      <c r="B365" s="44"/>
    </row>
    <row r="366" spans="1:2" x14ac:dyDescent="0.3">
      <c r="A366" s="44"/>
      <c r="B366" s="44"/>
    </row>
    <row r="367" spans="1:2" x14ac:dyDescent="0.3">
      <c r="A367" s="44"/>
      <c r="B367" s="44"/>
    </row>
    <row r="368" spans="1:2" x14ac:dyDescent="0.3">
      <c r="A368" s="44"/>
      <c r="B368" s="44"/>
    </row>
    <row r="369" spans="1:2" x14ac:dyDescent="0.3">
      <c r="A369" s="44"/>
      <c r="B369" s="44"/>
    </row>
    <row r="370" spans="1:2" x14ac:dyDescent="0.3">
      <c r="A370" s="44"/>
      <c r="B370" s="44"/>
    </row>
    <row r="371" spans="1:2" x14ac:dyDescent="0.3">
      <c r="A371" s="44"/>
      <c r="B371" s="44"/>
    </row>
    <row r="372" spans="1:2" x14ac:dyDescent="0.3">
      <c r="A372" s="44"/>
      <c r="B372" s="44"/>
    </row>
    <row r="373" spans="1:2" x14ac:dyDescent="0.3">
      <c r="A373" s="44"/>
      <c r="B373" s="44"/>
    </row>
    <row r="374" spans="1:2" x14ac:dyDescent="0.3">
      <c r="A374" s="44"/>
      <c r="B374" s="44"/>
    </row>
    <row r="375" spans="1:2" x14ac:dyDescent="0.3">
      <c r="A375" s="44"/>
      <c r="B375" s="44"/>
    </row>
    <row r="376" spans="1:2" x14ac:dyDescent="0.3">
      <c r="A376" s="44"/>
      <c r="B376" s="44"/>
    </row>
    <row r="377" spans="1:2" x14ac:dyDescent="0.3">
      <c r="A377" s="44"/>
      <c r="B377" s="44"/>
    </row>
    <row r="378" spans="1:2" x14ac:dyDescent="0.3">
      <c r="A378" s="44"/>
      <c r="B378" s="44"/>
    </row>
    <row r="379" spans="1:2" x14ac:dyDescent="0.3">
      <c r="A379" s="44"/>
      <c r="B379" s="44"/>
    </row>
    <row r="380" spans="1:2" x14ac:dyDescent="0.3">
      <c r="A380" s="44"/>
      <c r="B380" s="44"/>
    </row>
    <row r="381" spans="1:2" x14ac:dyDescent="0.3">
      <c r="A381" s="44"/>
      <c r="B381" s="44"/>
    </row>
    <row r="382" spans="1:2" x14ac:dyDescent="0.3">
      <c r="A382" s="44"/>
      <c r="B382" s="44"/>
    </row>
    <row r="383" spans="1:2" x14ac:dyDescent="0.3">
      <c r="A383" s="44"/>
      <c r="B383" s="44"/>
    </row>
    <row r="384" spans="1:2" x14ac:dyDescent="0.3">
      <c r="A384" s="44"/>
      <c r="B384" s="44"/>
    </row>
    <row r="385" spans="1:2" x14ac:dyDescent="0.3">
      <c r="A385" s="44"/>
      <c r="B385" s="44"/>
    </row>
    <row r="386" spans="1:2" x14ac:dyDescent="0.3">
      <c r="A386" s="44"/>
      <c r="B386" s="44"/>
    </row>
    <row r="387" spans="1:2" x14ac:dyDescent="0.3">
      <c r="A387" s="44"/>
      <c r="B387" s="44"/>
    </row>
    <row r="388" spans="1:2" x14ac:dyDescent="0.3">
      <c r="A388" s="44"/>
      <c r="B388" s="44"/>
    </row>
    <row r="389" spans="1:2" x14ac:dyDescent="0.3">
      <c r="A389" s="44"/>
      <c r="B389" s="44"/>
    </row>
    <row r="390" spans="1:2" x14ac:dyDescent="0.3">
      <c r="A390" s="44"/>
      <c r="B390" s="44"/>
    </row>
    <row r="391" spans="1:2" x14ac:dyDescent="0.3">
      <c r="A391" s="44"/>
      <c r="B391" s="44"/>
    </row>
    <row r="392" spans="1:2" x14ac:dyDescent="0.3">
      <c r="A392" s="44"/>
      <c r="B392" s="44"/>
    </row>
    <row r="393" spans="1:2" x14ac:dyDescent="0.3">
      <c r="A393" s="44"/>
      <c r="B393" s="44"/>
    </row>
    <row r="394" spans="1:2" x14ac:dyDescent="0.3">
      <c r="A394" s="44"/>
      <c r="B394" s="44"/>
    </row>
    <row r="395" spans="1:2" x14ac:dyDescent="0.3">
      <c r="A395" s="44"/>
      <c r="B395" s="44"/>
    </row>
    <row r="396" spans="1:2" x14ac:dyDescent="0.3">
      <c r="A396" s="44"/>
      <c r="B396" s="44"/>
    </row>
    <row r="397" spans="1:2" x14ac:dyDescent="0.3">
      <c r="A397" s="44"/>
      <c r="B397" s="44"/>
    </row>
    <row r="398" spans="1:2" x14ac:dyDescent="0.3">
      <c r="A398" s="44"/>
      <c r="B398" s="44"/>
    </row>
    <row r="399" spans="1:2" x14ac:dyDescent="0.3">
      <c r="A399" s="44"/>
      <c r="B399" s="44"/>
    </row>
    <row r="400" spans="1:2" x14ac:dyDescent="0.3">
      <c r="A400" s="44"/>
      <c r="B400" s="44"/>
    </row>
    <row r="401" spans="1:2" x14ac:dyDescent="0.3">
      <c r="A401" s="44"/>
      <c r="B401" s="44"/>
    </row>
    <row r="402" spans="1:2" x14ac:dyDescent="0.3">
      <c r="A402" s="44"/>
      <c r="B402" s="44"/>
    </row>
    <row r="403" spans="1:2" x14ac:dyDescent="0.3">
      <c r="A403" s="44"/>
      <c r="B403" s="44"/>
    </row>
    <row r="404" spans="1:2" x14ac:dyDescent="0.3">
      <c r="A404" s="44"/>
      <c r="B404" s="44"/>
    </row>
    <row r="405" spans="1:2" x14ac:dyDescent="0.3">
      <c r="A405" s="44"/>
      <c r="B405" s="44"/>
    </row>
    <row r="406" spans="1:2" x14ac:dyDescent="0.3">
      <c r="A406" s="44"/>
      <c r="B406" s="44"/>
    </row>
    <row r="407" spans="1:2" x14ac:dyDescent="0.3">
      <c r="A407" s="44"/>
      <c r="B407" s="44"/>
    </row>
    <row r="408" spans="1:2" x14ac:dyDescent="0.3">
      <c r="A408" s="44"/>
      <c r="B408" s="44"/>
    </row>
    <row r="409" spans="1:2" x14ac:dyDescent="0.3">
      <c r="A409" s="44"/>
      <c r="B409" s="44"/>
    </row>
    <row r="410" spans="1:2" x14ac:dyDescent="0.3">
      <c r="A410" s="44"/>
      <c r="B410" s="44"/>
    </row>
    <row r="411" spans="1:2" x14ac:dyDescent="0.3">
      <c r="A411" s="44"/>
      <c r="B411" s="44"/>
    </row>
    <row r="412" spans="1:2" x14ac:dyDescent="0.3">
      <c r="A412" s="44"/>
      <c r="B412" s="44"/>
    </row>
    <row r="413" spans="1:2" x14ac:dyDescent="0.3">
      <c r="A413" s="44"/>
      <c r="B413" s="44"/>
    </row>
    <row r="414" spans="1:2" x14ac:dyDescent="0.3">
      <c r="A414" s="44"/>
      <c r="B414" s="44"/>
    </row>
    <row r="415" spans="1:2" x14ac:dyDescent="0.3">
      <c r="A415" s="44"/>
      <c r="B415" s="44"/>
    </row>
    <row r="416" spans="1:2" x14ac:dyDescent="0.3">
      <c r="A416" s="44"/>
      <c r="B416" s="44"/>
    </row>
    <row r="417" spans="1:2" x14ac:dyDescent="0.3">
      <c r="A417" s="44"/>
      <c r="B417" s="44"/>
    </row>
    <row r="418" spans="1:2" x14ac:dyDescent="0.3">
      <c r="A418" s="44"/>
      <c r="B418" s="44"/>
    </row>
    <row r="419" spans="1:2" x14ac:dyDescent="0.3">
      <c r="A419" s="44"/>
      <c r="B419" s="44"/>
    </row>
    <row r="420" spans="1:2" x14ac:dyDescent="0.3">
      <c r="A420" s="44"/>
      <c r="B420" s="44"/>
    </row>
    <row r="421" spans="1:2" x14ac:dyDescent="0.3">
      <c r="A421" s="44"/>
      <c r="B421" s="44"/>
    </row>
    <row r="422" spans="1:2" x14ac:dyDescent="0.3">
      <c r="A422" s="44"/>
      <c r="B422" s="44"/>
    </row>
    <row r="423" spans="1:2" x14ac:dyDescent="0.3">
      <c r="A423" s="44"/>
      <c r="B423" s="44"/>
    </row>
    <row r="424" spans="1:2" x14ac:dyDescent="0.3">
      <c r="A424" s="44"/>
      <c r="B424" s="44"/>
    </row>
    <row r="425" spans="1:2" x14ac:dyDescent="0.3">
      <c r="A425" s="44"/>
      <c r="B425" s="44"/>
    </row>
    <row r="426" spans="1:2" x14ac:dyDescent="0.3">
      <c r="A426" s="44"/>
      <c r="B426" s="44"/>
    </row>
    <row r="427" spans="1:2" x14ac:dyDescent="0.3">
      <c r="A427" s="44"/>
      <c r="B427" s="44"/>
    </row>
    <row r="428" spans="1:2" x14ac:dyDescent="0.3">
      <c r="A428" s="44"/>
      <c r="B428" s="44"/>
    </row>
    <row r="429" spans="1:2" x14ac:dyDescent="0.3">
      <c r="A429" s="44"/>
      <c r="B429" s="44"/>
    </row>
    <row r="430" spans="1:2" x14ac:dyDescent="0.3">
      <c r="A430" s="44"/>
      <c r="B430" s="44"/>
    </row>
    <row r="431" spans="1:2" x14ac:dyDescent="0.3">
      <c r="A431" s="44"/>
      <c r="B431" s="44"/>
    </row>
    <row r="432" spans="1:2" x14ac:dyDescent="0.3">
      <c r="A432" s="44"/>
      <c r="B432" s="44"/>
    </row>
    <row r="433" spans="1:2" x14ac:dyDescent="0.3">
      <c r="A433" s="44"/>
      <c r="B433" s="44"/>
    </row>
    <row r="434" spans="1:2" x14ac:dyDescent="0.3">
      <c r="A434" s="44"/>
      <c r="B434" s="44"/>
    </row>
    <row r="435" spans="1:2" x14ac:dyDescent="0.3">
      <c r="A435" s="44"/>
      <c r="B435" s="44"/>
    </row>
    <row r="436" spans="1:2" x14ac:dyDescent="0.3">
      <c r="A436" s="44"/>
      <c r="B436" s="44"/>
    </row>
    <row r="437" spans="1:2" x14ac:dyDescent="0.3">
      <c r="A437" s="44"/>
      <c r="B437" s="44"/>
    </row>
    <row r="438" spans="1:2" x14ac:dyDescent="0.3">
      <c r="A438" s="44"/>
      <c r="B438" s="44"/>
    </row>
    <row r="439" spans="1:2" x14ac:dyDescent="0.3">
      <c r="A439" s="44"/>
      <c r="B439" s="44"/>
    </row>
    <row r="440" spans="1:2" x14ac:dyDescent="0.3">
      <c r="A440" s="44"/>
      <c r="B440" s="44"/>
    </row>
    <row r="441" spans="1:2" x14ac:dyDescent="0.3">
      <c r="A441" s="44"/>
      <c r="B441" s="44"/>
    </row>
    <row r="442" spans="1:2" x14ac:dyDescent="0.3">
      <c r="A442" s="44"/>
      <c r="B442" s="44"/>
    </row>
    <row r="443" spans="1:2" x14ac:dyDescent="0.3">
      <c r="A443" s="44"/>
      <c r="B443" s="44"/>
    </row>
    <row r="444" spans="1:2" x14ac:dyDescent="0.3">
      <c r="A444" s="44"/>
      <c r="B444" s="44"/>
    </row>
    <row r="445" spans="1:2" x14ac:dyDescent="0.3">
      <c r="A445" s="44"/>
      <c r="B445" s="44"/>
    </row>
    <row r="446" spans="1:2" x14ac:dyDescent="0.3">
      <c r="A446" s="44"/>
      <c r="B446" s="44"/>
    </row>
    <row r="447" spans="1:2" x14ac:dyDescent="0.3">
      <c r="A447" s="44"/>
      <c r="B447" s="44"/>
    </row>
    <row r="448" spans="1:2" x14ac:dyDescent="0.3">
      <c r="A448" s="44"/>
      <c r="B448" s="44"/>
    </row>
    <row r="449" spans="1:2" x14ac:dyDescent="0.3">
      <c r="A449" s="44"/>
      <c r="B449" s="44"/>
    </row>
    <row r="450" spans="1:2" x14ac:dyDescent="0.3">
      <c r="A450" s="44"/>
      <c r="B450" s="44"/>
    </row>
    <row r="451" spans="1:2" x14ac:dyDescent="0.3">
      <c r="A451" s="44"/>
      <c r="B451" s="44"/>
    </row>
    <row r="452" spans="1:2" x14ac:dyDescent="0.3">
      <c r="A452" s="44"/>
      <c r="B452" s="44"/>
    </row>
    <row r="453" spans="1:2" x14ac:dyDescent="0.3">
      <c r="A453" s="44"/>
      <c r="B453" s="44"/>
    </row>
    <row r="454" spans="1:2" x14ac:dyDescent="0.3">
      <c r="A454" s="44"/>
      <c r="B454" s="44"/>
    </row>
    <row r="455" spans="1:2" x14ac:dyDescent="0.3">
      <c r="A455" s="44"/>
      <c r="B455" s="44"/>
    </row>
    <row r="456" spans="1:2" x14ac:dyDescent="0.3">
      <c r="A456" s="44"/>
      <c r="B456" s="44"/>
    </row>
    <row r="457" spans="1:2" x14ac:dyDescent="0.3">
      <c r="A457" s="44"/>
      <c r="B457" s="44"/>
    </row>
    <row r="458" spans="1:2" x14ac:dyDescent="0.3">
      <c r="A458" s="44"/>
      <c r="B458" s="44"/>
    </row>
    <row r="459" spans="1:2" x14ac:dyDescent="0.3">
      <c r="A459" s="44"/>
      <c r="B459" s="44"/>
    </row>
    <row r="460" spans="1:2" x14ac:dyDescent="0.3">
      <c r="A460" s="44"/>
      <c r="B460" s="44"/>
    </row>
    <row r="461" spans="1:2" x14ac:dyDescent="0.3">
      <c r="A461" s="44"/>
      <c r="B461" s="44"/>
    </row>
    <row r="462" spans="1:2" x14ac:dyDescent="0.3">
      <c r="A462" s="44"/>
      <c r="B462" s="44"/>
    </row>
    <row r="463" spans="1:2" x14ac:dyDescent="0.3">
      <c r="A463" s="44"/>
      <c r="B463" s="44"/>
    </row>
    <row r="464" spans="1:2" x14ac:dyDescent="0.3">
      <c r="A464" s="44"/>
      <c r="B464" s="44"/>
    </row>
    <row r="465" spans="1:2" x14ac:dyDescent="0.3">
      <c r="A465" s="44"/>
      <c r="B465" s="44"/>
    </row>
    <row r="466" spans="1:2" x14ac:dyDescent="0.3">
      <c r="A466" s="44"/>
      <c r="B466" s="44"/>
    </row>
    <row r="467" spans="1:2" x14ac:dyDescent="0.3">
      <c r="A467" s="44"/>
      <c r="B467" s="44"/>
    </row>
    <row r="468" spans="1:2" x14ac:dyDescent="0.3">
      <c r="A468" s="44"/>
      <c r="B468" s="44"/>
    </row>
    <row r="469" spans="1:2" x14ac:dyDescent="0.3">
      <c r="A469" s="44"/>
      <c r="B469" s="44"/>
    </row>
    <row r="470" spans="1:2" x14ac:dyDescent="0.3">
      <c r="A470" s="44"/>
      <c r="B470" s="44"/>
    </row>
    <row r="471" spans="1:2" x14ac:dyDescent="0.3">
      <c r="A471" s="44"/>
      <c r="B471" s="44"/>
    </row>
    <row r="472" spans="1:2" x14ac:dyDescent="0.3">
      <c r="A472" s="44"/>
      <c r="B472" s="44"/>
    </row>
    <row r="473" spans="1:2" x14ac:dyDescent="0.3">
      <c r="A473" s="44"/>
      <c r="B473" s="44"/>
    </row>
    <row r="474" spans="1:2" x14ac:dyDescent="0.3">
      <c r="A474" s="44"/>
      <c r="B474" s="44"/>
    </row>
    <row r="475" spans="1:2" x14ac:dyDescent="0.3">
      <c r="A475" s="44"/>
      <c r="B475" s="44"/>
    </row>
    <row r="476" spans="1:2" x14ac:dyDescent="0.3">
      <c r="A476" s="44"/>
      <c r="B476" s="44"/>
    </row>
    <row r="477" spans="1:2" x14ac:dyDescent="0.3">
      <c r="A477" s="44"/>
      <c r="B477" s="44"/>
    </row>
    <row r="478" spans="1:2" x14ac:dyDescent="0.3">
      <c r="A478" s="44"/>
      <c r="B478" s="44"/>
    </row>
    <row r="479" spans="1:2" x14ac:dyDescent="0.3">
      <c r="A479" s="44"/>
      <c r="B479" s="44"/>
    </row>
    <row r="480" spans="1:2" x14ac:dyDescent="0.3">
      <c r="A480" s="44"/>
      <c r="B480" s="44"/>
    </row>
    <row r="481" spans="1:2" x14ac:dyDescent="0.3">
      <c r="A481" s="44"/>
      <c r="B481" s="44"/>
    </row>
    <row r="482" spans="1:2" x14ac:dyDescent="0.3">
      <c r="A482" s="44"/>
      <c r="B482" s="44"/>
    </row>
    <row r="483" spans="1:2" x14ac:dyDescent="0.3">
      <c r="A483" s="44"/>
      <c r="B483" s="44"/>
    </row>
    <row r="484" spans="1:2" x14ac:dyDescent="0.3">
      <c r="A484" s="44"/>
      <c r="B484" s="44"/>
    </row>
    <row r="485" spans="1:2" x14ac:dyDescent="0.3">
      <c r="A485" s="44"/>
      <c r="B485" s="44"/>
    </row>
    <row r="486" spans="1:2" x14ac:dyDescent="0.3">
      <c r="A486" s="44"/>
      <c r="B486" s="44"/>
    </row>
    <row r="487" spans="1:2" x14ac:dyDescent="0.3">
      <c r="A487" s="44"/>
      <c r="B487" s="44"/>
    </row>
    <row r="488" spans="1:2" x14ac:dyDescent="0.3">
      <c r="A488" s="44"/>
      <c r="B488" s="44"/>
    </row>
    <row r="489" spans="1:2" x14ac:dyDescent="0.3">
      <c r="A489" s="44"/>
      <c r="B489" s="44"/>
    </row>
    <row r="490" spans="1:2" x14ac:dyDescent="0.3">
      <c r="A490" s="44"/>
      <c r="B490" s="44"/>
    </row>
    <row r="491" spans="1:2" x14ac:dyDescent="0.3">
      <c r="A491" s="44"/>
      <c r="B491" s="44"/>
    </row>
    <row r="492" spans="1:2" x14ac:dyDescent="0.3">
      <c r="A492" s="44"/>
      <c r="B492" s="44"/>
    </row>
    <row r="493" spans="1:2" x14ac:dyDescent="0.3">
      <c r="A493" s="44"/>
      <c r="B493" s="44"/>
    </row>
    <row r="494" spans="1:2" x14ac:dyDescent="0.3">
      <c r="A494" s="44"/>
      <c r="B494" s="44"/>
    </row>
    <row r="495" spans="1:2" x14ac:dyDescent="0.3">
      <c r="A495" s="44"/>
      <c r="B495" s="44"/>
    </row>
    <row r="496" spans="1:2" x14ac:dyDescent="0.3">
      <c r="A496" s="44"/>
      <c r="B496" s="44"/>
    </row>
    <row r="497" spans="1:2" x14ac:dyDescent="0.3">
      <c r="A497" s="44"/>
      <c r="B497" s="44"/>
    </row>
    <row r="498" spans="1:2" x14ac:dyDescent="0.3">
      <c r="A498" s="44"/>
      <c r="B498" s="44"/>
    </row>
    <row r="499" spans="1:2" x14ac:dyDescent="0.3">
      <c r="A499" s="44"/>
      <c r="B499" s="44"/>
    </row>
    <row r="500" spans="1:2" x14ac:dyDescent="0.3">
      <c r="A500" s="44"/>
      <c r="B500" s="44"/>
    </row>
    <row r="501" spans="1:2" x14ac:dyDescent="0.3">
      <c r="A501" s="44"/>
      <c r="B501" s="44"/>
    </row>
    <row r="502" spans="1:2" x14ac:dyDescent="0.3">
      <c r="A502" s="44"/>
      <c r="B502" s="44"/>
    </row>
    <row r="503" spans="1:2" x14ac:dyDescent="0.3">
      <c r="A503" s="44"/>
      <c r="B503" s="44"/>
    </row>
    <row r="504" spans="1:2" x14ac:dyDescent="0.3">
      <c r="A504" s="44"/>
      <c r="B504" s="44"/>
    </row>
    <row r="505" spans="1:2" x14ac:dyDescent="0.3">
      <c r="A505" s="44"/>
      <c r="B505" s="44"/>
    </row>
    <row r="506" spans="1:2" x14ac:dyDescent="0.3">
      <c r="A506" s="44"/>
      <c r="B506" s="44"/>
    </row>
    <row r="507" spans="1:2" x14ac:dyDescent="0.3">
      <c r="A507" s="44"/>
      <c r="B507" s="44"/>
    </row>
    <row r="508" spans="1:2" x14ac:dyDescent="0.3">
      <c r="A508" s="44"/>
      <c r="B508" s="44"/>
    </row>
    <row r="509" spans="1:2" x14ac:dyDescent="0.3">
      <c r="A509" s="44"/>
      <c r="B509" s="44"/>
    </row>
    <row r="510" spans="1:2" x14ac:dyDescent="0.3">
      <c r="A510" s="44"/>
      <c r="B510" s="44"/>
    </row>
    <row r="511" spans="1:2" x14ac:dyDescent="0.3">
      <c r="A511" s="44"/>
      <c r="B511" s="44"/>
    </row>
    <row r="512" spans="1:2" x14ac:dyDescent="0.3">
      <c r="A512" s="44"/>
      <c r="B512" s="44"/>
    </row>
    <row r="513" spans="1:2" x14ac:dyDescent="0.3">
      <c r="A513" s="44"/>
      <c r="B513" s="44"/>
    </row>
    <row r="514" spans="1:2" x14ac:dyDescent="0.3">
      <c r="A514" s="44"/>
      <c r="B514" s="44"/>
    </row>
    <row r="515" spans="1:2" x14ac:dyDescent="0.3">
      <c r="A515" s="44"/>
      <c r="B515" s="44"/>
    </row>
    <row r="516" spans="1:2" x14ac:dyDescent="0.3">
      <c r="A516" s="44"/>
      <c r="B516" s="44"/>
    </row>
    <row r="517" spans="1:2" x14ac:dyDescent="0.3">
      <c r="A517" s="44"/>
      <c r="B517" s="44"/>
    </row>
    <row r="518" spans="1:2" x14ac:dyDescent="0.3">
      <c r="A518" s="44"/>
      <c r="B518" s="44"/>
    </row>
    <row r="519" spans="1:2" x14ac:dyDescent="0.3">
      <c r="A519" s="44"/>
      <c r="B519" s="44"/>
    </row>
    <row r="520" spans="1:2" x14ac:dyDescent="0.3">
      <c r="A520" s="44"/>
      <c r="B520" s="44"/>
    </row>
    <row r="521" spans="1:2" x14ac:dyDescent="0.3">
      <c r="A521" s="44"/>
      <c r="B521" s="44"/>
    </row>
    <row r="522" spans="1:2" x14ac:dyDescent="0.3">
      <c r="A522" s="44"/>
      <c r="B522" s="44"/>
    </row>
    <row r="523" spans="1:2" x14ac:dyDescent="0.3">
      <c r="A523" s="44"/>
      <c r="B523" s="44"/>
    </row>
    <row r="524" spans="1:2" x14ac:dyDescent="0.3">
      <c r="A524" s="44"/>
      <c r="B524" s="44"/>
    </row>
    <row r="525" spans="1:2" x14ac:dyDescent="0.3">
      <c r="A525" s="44"/>
      <c r="B525" s="44"/>
    </row>
    <row r="526" spans="1:2" x14ac:dyDescent="0.3">
      <c r="A526" s="44"/>
      <c r="B526" s="44"/>
    </row>
    <row r="527" spans="1:2" x14ac:dyDescent="0.3">
      <c r="A527" s="44"/>
      <c r="B527" s="44"/>
    </row>
    <row r="528" spans="1:2" x14ac:dyDescent="0.3">
      <c r="A528" s="44"/>
      <c r="B528" s="44"/>
    </row>
    <row r="529" spans="1:2" x14ac:dyDescent="0.3">
      <c r="A529" s="44"/>
      <c r="B529" s="44"/>
    </row>
    <row r="530" spans="1:2" x14ac:dyDescent="0.3">
      <c r="A530" s="44"/>
      <c r="B530" s="44"/>
    </row>
    <row r="531" spans="1:2" x14ac:dyDescent="0.3">
      <c r="A531" s="44"/>
      <c r="B531" s="44"/>
    </row>
    <row r="532" spans="1:2" x14ac:dyDescent="0.3">
      <c r="A532" s="44"/>
      <c r="B532" s="44"/>
    </row>
    <row r="533" spans="1:2" x14ac:dyDescent="0.3">
      <c r="A533" s="44"/>
      <c r="B533" s="44"/>
    </row>
    <row r="534" spans="1:2" x14ac:dyDescent="0.3">
      <c r="A534" s="44"/>
      <c r="B534" s="44"/>
    </row>
    <row r="535" spans="1:2" x14ac:dyDescent="0.3">
      <c r="A535" s="44"/>
      <c r="B535" s="44"/>
    </row>
    <row r="536" spans="1:2" x14ac:dyDescent="0.3">
      <c r="A536" s="44"/>
      <c r="B536" s="44"/>
    </row>
    <row r="537" spans="1:2" x14ac:dyDescent="0.3">
      <c r="A537" s="44"/>
      <c r="B537" s="44"/>
    </row>
    <row r="538" spans="1:2" x14ac:dyDescent="0.3">
      <c r="A538" s="44"/>
      <c r="B538" s="44"/>
    </row>
    <row r="539" spans="1:2" x14ac:dyDescent="0.3">
      <c r="A539" s="44"/>
      <c r="B539" s="44"/>
    </row>
    <row r="540" spans="1:2" x14ac:dyDescent="0.3">
      <c r="A540" s="44"/>
      <c r="B540" s="44"/>
    </row>
    <row r="541" spans="1:2" x14ac:dyDescent="0.3">
      <c r="A541" s="44"/>
      <c r="B541" s="44"/>
    </row>
    <row r="542" spans="1:2" x14ac:dyDescent="0.3">
      <c r="A542" s="44"/>
      <c r="B542" s="44"/>
    </row>
    <row r="543" spans="1:2" x14ac:dyDescent="0.3">
      <c r="A543" s="44"/>
      <c r="B543" s="44"/>
    </row>
    <row r="544" spans="1:2" x14ac:dyDescent="0.3">
      <c r="A544" s="44"/>
      <c r="B544" s="44"/>
    </row>
    <row r="545" spans="1:2" x14ac:dyDescent="0.3">
      <c r="A545" s="44"/>
      <c r="B545" s="44"/>
    </row>
    <row r="546" spans="1:2" x14ac:dyDescent="0.3">
      <c r="A546" s="44"/>
      <c r="B546" s="44"/>
    </row>
    <row r="547" spans="1:2" x14ac:dyDescent="0.3">
      <c r="A547" s="44"/>
      <c r="B547" s="44"/>
    </row>
    <row r="548" spans="1:2" x14ac:dyDescent="0.3">
      <c r="A548" s="44"/>
      <c r="B548" s="44"/>
    </row>
    <row r="549" spans="1:2" x14ac:dyDescent="0.3">
      <c r="A549" s="44"/>
      <c r="B549" s="44"/>
    </row>
    <row r="550" spans="1:2" x14ac:dyDescent="0.3">
      <c r="A550" s="44"/>
      <c r="B550" s="44"/>
    </row>
    <row r="551" spans="1:2" x14ac:dyDescent="0.3">
      <c r="A551" s="44"/>
      <c r="B551" s="44"/>
    </row>
    <row r="552" spans="1:2" x14ac:dyDescent="0.3">
      <c r="A552" s="44"/>
      <c r="B552" s="44"/>
    </row>
    <row r="553" spans="1:2" x14ac:dyDescent="0.3">
      <c r="A553" s="44"/>
      <c r="B553" s="44"/>
    </row>
    <row r="554" spans="1:2" x14ac:dyDescent="0.3">
      <c r="A554" s="44"/>
      <c r="B554" s="44"/>
    </row>
    <row r="555" spans="1:2" x14ac:dyDescent="0.3">
      <c r="A555" s="44"/>
      <c r="B555" s="44"/>
    </row>
    <row r="556" spans="1:2" x14ac:dyDescent="0.3">
      <c r="A556" s="44"/>
      <c r="B556" s="44"/>
    </row>
    <row r="557" spans="1:2" x14ac:dyDescent="0.3">
      <c r="A557" s="44"/>
      <c r="B557" s="44"/>
    </row>
    <row r="558" spans="1:2" x14ac:dyDescent="0.3">
      <c r="A558" s="44"/>
      <c r="B558" s="44"/>
    </row>
    <row r="559" spans="1:2" x14ac:dyDescent="0.3">
      <c r="A559" s="44"/>
      <c r="B559" s="44"/>
    </row>
    <row r="560" spans="1:2" x14ac:dyDescent="0.3">
      <c r="A560" s="44"/>
      <c r="B560" s="44"/>
    </row>
    <row r="561" spans="1:2" x14ac:dyDescent="0.3">
      <c r="A561" s="44"/>
      <c r="B561" s="44"/>
    </row>
    <row r="562" spans="1:2" x14ac:dyDescent="0.3">
      <c r="A562" s="44"/>
      <c r="B562" s="44"/>
    </row>
    <row r="563" spans="1:2" x14ac:dyDescent="0.3">
      <c r="A563" s="44"/>
      <c r="B563" s="44"/>
    </row>
    <row r="564" spans="1:2" x14ac:dyDescent="0.3">
      <c r="A564" s="44"/>
      <c r="B564" s="44"/>
    </row>
    <row r="565" spans="1:2" x14ac:dyDescent="0.3">
      <c r="A565" s="44"/>
      <c r="B565" s="44"/>
    </row>
    <row r="566" spans="1:2" x14ac:dyDescent="0.3">
      <c r="A566" s="44"/>
      <c r="B566" s="44"/>
    </row>
    <row r="567" spans="1:2" x14ac:dyDescent="0.3">
      <c r="A567" s="44"/>
      <c r="B567" s="44"/>
    </row>
    <row r="568" spans="1:2" x14ac:dyDescent="0.3">
      <c r="A568" s="44"/>
      <c r="B568" s="44"/>
    </row>
    <row r="569" spans="1:2" x14ac:dyDescent="0.3">
      <c r="A569" s="44"/>
      <c r="B569" s="44"/>
    </row>
    <row r="570" spans="1:2" x14ac:dyDescent="0.3">
      <c r="A570" s="44"/>
      <c r="B570" s="44"/>
    </row>
    <row r="571" spans="1:2" x14ac:dyDescent="0.3">
      <c r="A571" s="44"/>
      <c r="B571" s="44"/>
    </row>
    <row r="572" spans="1:2" x14ac:dyDescent="0.3">
      <c r="A572" s="44"/>
      <c r="B572" s="44"/>
    </row>
    <row r="573" spans="1:2" x14ac:dyDescent="0.3">
      <c r="A573" s="44"/>
      <c r="B573" s="44"/>
    </row>
    <row r="574" spans="1:2" x14ac:dyDescent="0.3">
      <c r="A574" s="44"/>
      <c r="B574" s="44"/>
    </row>
    <row r="575" spans="1:2" x14ac:dyDescent="0.3">
      <c r="A575" s="44"/>
      <c r="B575" s="44"/>
    </row>
    <row r="576" spans="1:2" x14ac:dyDescent="0.3">
      <c r="A576" s="44"/>
      <c r="B576" s="44"/>
    </row>
    <row r="577" spans="1:2" x14ac:dyDescent="0.3">
      <c r="A577" s="44"/>
      <c r="B577" s="44"/>
    </row>
    <row r="578" spans="1:2" x14ac:dyDescent="0.3">
      <c r="A578" s="44"/>
      <c r="B578" s="44"/>
    </row>
    <row r="579" spans="1:2" x14ac:dyDescent="0.3">
      <c r="A579" s="44"/>
      <c r="B579" s="44"/>
    </row>
    <row r="580" spans="1:2" x14ac:dyDescent="0.3">
      <c r="A580" s="44"/>
      <c r="B580" s="44"/>
    </row>
    <row r="581" spans="1:2" x14ac:dyDescent="0.3">
      <c r="A581" s="44"/>
      <c r="B581" s="44"/>
    </row>
    <row r="582" spans="1:2" x14ac:dyDescent="0.3">
      <c r="A582" s="44"/>
      <c r="B582" s="44"/>
    </row>
    <row r="583" spans="1:2" x14ac:dyDescent="0.3">
      <c r="A583" s="44"/>
      <c r="B583" s="44"/>
    </row>
    <row r="584" spans="1:2" x14ac:dyDescent="0.3">
      <c r="A584" s="44"/>
      <c r="B584" s="44"/>
    </row>
    <row r="585" spans="1:2" x14ac:dyDescent="0.3">
      <c r="A585" s="44"/>
      <c r="B585" s="44"/>
    </row>
    <row r="586" spans="1:2" x14ac:dyDescent="0.3">
      <c r="A586" s="44"/>
      <c r="B586" s="44"/>
    </row>
    <row r="587" spans="1:2" x14ac:dyDescent="0.3">
      <c r="A587" s="44"/>
      <c r="B587" s="44"/>
    </row>
    <row r="588" spans="1:2" x14ac:dyDescent="0.3">
      <c r="A588" s="44"/>
      <c r="B588" s="44"/>
    </row>
    <row r="589" spans="1:2" x14ac:dyDescent="0.3">
      <c r="A589" s="44"/>
      <c r="B589" s="44"/>
    </row>
    <row r="590" spans="1:2" x14ac:dyDescent="0.3">
      <c r="A590" s="44"/>
      <c r="B590" s="44"/>
    </row>
    <row r="591" spans="1:2" x14ac:dyDescent="0.3">
      <c r="A591" s="44"/>
      <c r="B591" s="44"/>
    </row>
    <row r="592" spans="1:2" x14ac:dyDescent="0.3">
      <c r="A592" s="44"/>
      <c r="B592" s="44"/>
    </row>
    <row r="593" spans="1:2" x14ac:dyDescent="0.3">
      <c r="A593" s="44"/>
      <c r="B593" s="44"/>
    </row>
    <row r="594" spans="1:2" x14ac:dyDescent="0.3">
      <c r="A594" s="44"/>
      <c r="B594" s="44"/>
    </row>
    <row r="595" spans="1:2" x14ac:dyDescent="0.3">
      <c r="A595" s="44"/>
      <c r="B595" s="44"/>
    </row>
    <row r="596" spans="1:2" x14ac:dyDescent="0.3">
      <c r="A596" s="44"/>
      <c r="B596" s="44"/>
    </row>
    <row r="597" spans="1:2" x14ac:dyDescent="0.3">
      <c r="A597" s="44"/>
      <c r="B597" s="44"/>
    </row>
    <row r="598" spans="1:2" x14ac:dyDescent="0.3">
      <c r="A598" s="44"/>
      <c r="B598" s="44"/>
    </row>
    <row r="599" spans="1:2" x14ac:dyDescent="0.3">
      <c r="A599" s="44"/>
      <c r="B599" s="44"/>
    </row>
    <row r="600" spans="1:2" x14ac:dyDescent="0.3">
      <c r="A600" s="44"/>
      <c r="B600" s="44"/>
    </row>
    <row r="601" spans="1:2" x14ac:dyDescent="0.3">
      <c r="A601" s="44"/>
      <c r="B601" s="44"/>
    </row>
    <row r="602" spans="1:2" x14ac:dyDescent="0.3">
      <c r="A602" s="44"/>
      <c r="B602" s="44"/>
    </row>
    <row r="603" spans="1:2" x14ac:dyDescent="0.3">
      <c r="A603" s="44"/>
      <c r="B603" s="44"/>
    </row>
    <row r="604" spans="1:2" x14ac:dyDescent="0.3">
      <c r="A604" s="44"/>
      <c r="B604" s="44"/>
    </row>
    <row r="605" spans="1:2" x14ac:dyDescent="0.3">
      <c r="A605" s="44"/>
      <c r="B605" s="44"/>
    </row>
    <row r="606" spans="1:2" x14ac:dyDescent="0.3">
      <c r="A606" s="44"/>
      <c r="B606" s="44"/>
    </row>
    <row r="607" spans="1:2" x14ac:dyDescent="0.3">
      <c r="A607" s="44"/>
      <c r="B607" s="44"/>
    </row>
    <row r="608" spans="1:2" x14ac:dyDescent="0.3">
      <c r="A608" s="44"/>
      <c r="B608" s="44"/>
    </row>
    <row r="609" spans="1:2" x14ac:dyDescent="0.3">
      <c r="A609" s="44"/>
      <c r="B609" s="44"/>
    </row>
    <row r="610" spans="1:2" x14ac:dyDescent="0.3">
      <c r="A610" s="44"/>
      <c r="B610" s="44"/>
    </row>
    <row r="611" spans="1:2" x14ac:dyDescent="0.3">
      <c r="A611" s="44"/>
      <c r="B611" s="44"/>
    </row>
    <row r="612" spans="1:2" x14ac:dyDescent="0.3">
      <c r="A612" s="44"/>
      <c r="B612" s="44"/>
    </row>
    <row r="613" spans="1:2" x14ac:dyDescent="0.3">
      <c r="A613" s="44"/>
      <c r="B613" s="44"/>
    </row>
    <row r="614" spans="1:2" x14ac:dyDescent="0.3">
      <c r="A614" s="44"/>
      <c r="B614" s="44"/>
    </row>
    <row r="615" spans="1:2" x14ac:dyDescent="0.3">
      <c r="A615" s="44"/>
      <c r="B615" s="44"/>
    </row>
    <row r="616" spans="1:2" x14ac:dyDescent="0.3">
      <c r="A616" s="44"/>
      <c r="B616" s="44"/>
    </row>
    <row r="617" spans="1:2" x14ac:dyDescent="0.3">
      <c r="A617" s="44"/>
      <c r="B617" s="44"/>
    </row>
    <row r="618" spans="1:2" x14ac:dyDescent="0.3">
      <c r="A618" s="44"/>
      <c r="B618" s="44"/>
    </row>
    <row r="619" spans="1:2" x14ac:dyDescent="0.3">
      <c r="A619" s="44"/>
      <c r="B619" s="44"/>
    </row>
    <row r="620" spans="1:2" x14ac:dyDescent="0.3">
      <c r="A620" s="44"/>
      <c r="B620" s="44"/>
    </row>
    <row r="621" spans="1:2" x14ac:dyDescent="0.3">
      <c r="A621" s="44"/>
      <c r="B621" s="44"/>
    </row>
    <row r="622" spans="1:2" x14ac:dyDescent="0.3">
      <c r="A622" s="44"/>
      <c r="B622" s="44"/>
    </row>
    <row r="623" spans="1:2" x14ac:dyDescent="0.3">
      <c r="A623" s="44"/>
      <c r="B623" s="44"/>
    </row>
    <row r="624" spans="1:2" x14ac:dyDescent="0.3">
      <c r="A624" s="44"/>
      <c r="B624" s="44"/>
    </row>
    <row r="625" spans="1:2" x14ac:dyDescent="0.3">
      <c r="A625" s="44"/>
      <c r="B625" s="44"/>
    </row>
    <row r="626" spans="1:2" x14ac:dyDescent="0.3">
      <c r="A626" s="44"/>
      <c r="B626" s="44"/>
    </row>
    <row r="627" spans="1:2" x14ac:dyDescent="0.3">
      <c r="A627" s="44"/>
      <c r="B627" s="44"/>
    </row>
    <row r="628" spans="1:2" x14ac:dyDescent="0.3">
      <c r="A628" s="44"/>
      <c r="B628" s="44"/>
    </row>
    <row r="629" spans="1:2" x14ac:dyDescent="0.3">
      <c r="A629" s="44"/>
      <c r="B629" s="44"/>
    </row>
    <row r="630" spans="1:2" x14ac:dyDescent="0.3">
      <c r="A630" s="44"/>
      <c r="B630" s="44"/>
    </row>
    <row r="631" spans="1:2" x14ac:dyDescent="0.3">
      <c r="A631" s="44"/>
      <c r="B631" s="44"/>
    </row>
    <row r="632" spans="1:2" x14ac:dyDescent="0.3">
      <c r="A632" s="44"/>
      <c r="B632" s="44"/>
    </row>
    <row r="633" spans="1:2" x14ac:dyDescent="0.3">
      <c r="A633" s="44"/>
      <c r="B633" s="44"/>
    </row>
    <row r="634" spans="1:2" x14ac:dyDescent="0.3">
      <c r="A634" s="44"/>
      <c r="B634" s="44"/>
    </row>
    <row r="635" spans="1:2" x14ac:dyDescent="0.3">
      <c r="A635" s="44"/>
      <c r="B635" s="44"/>
    </row>
    <row r="636" spans="1:2" x14ac:dyDescent="0.3">
      <c r="A636" s="44"/>
      <c r="B636" s="44"/>
    </row>
    <row r="637" spans="1:2" x14ac:dyDescent="0.3">
      <c r="A637" s="44"/>
      <c r="B637" s="44"/>
    </row>
    <row r="638" spans="1:2" x14ac:dyDescent="0.3">
      <c r="A638" s="44"/>
      <c r="B638" s="44"/>
    </row>
    <row r="639" spans="1:2" x14ac:dyDescent="0.3">
      <c r="A639" s="44"/>
      <c r="B639" s="44"/>
    </row>
    <row r="640" spans="1:2" x14ac:dyDescent="0.3">
      <c r="A640" s="44"/>
      <c r="B640" s="44"/>
    </row>
    <row r="641" spans="1:2" x14ac:dyDescent="0.3">
      <c r="A641" s="44"/>
      <c r="B641" s="44"/>
    </row>
    <row r="642" spans="1:2" x14ac:dyDescent="0.3">
      <c r="A642" s="44"/>
      <c r="B642" s="44"/>
    </row>
    <row r="643" spans="1:2" x14ac:dyDescent="0.3">
      <c r="A643" s="44"/>
      <c r="B643" s="44"/>
    </row>
    <row r="644" spans="1:2" x14ac:dyDescent="0.3">
      <c r="A644" s="44"/>
      <c r="B644" s="44"/>
    </row>
    <row r="645" spans="1:2" x14ac:dyDescent="0.3">
      <c r="A645" s="44"/>
      <c r="B645" s="44"/>
    </row>
    <row r="646" spans="1:2" x14ac:dyDescent="0.3">
      <c r="A646" s="44"/>
      <c r="B646" s="44"/>
    </row>
    <row r="647" spans="1:2" x14ac:dyDescent="0.3">
      <c r="A647" s="44"/>
      <c r="B647" s="44"/>
    </row>
    <row r="648" spans="1:2" x14ac:dyDescent="0.3">
      <c r="A648" s="44"/>
      <c r="B648" s="44"/>
    </row>
    <row r="649" spans="1:2" x14ac:dyDescent="0.3">
      <c r="A649" s="44"/>
      <c r="B649" s="44"/>
    </row>
    <row r="650" spans="1:2" x14ac:dyDescent="0.3">
      <c r="A650" s="44"/>
      <c r="B650" s="44"/>
    </row>
    <row r="651" spans="1:2" x14ac:dyDescent="0.3">
      <c r="A651" s="44"/>
      <c r="B651" s="44"/>
    </row>
    <row r="652" spans="1:2" x14ac:dyDescent="0.3">
      <c r="A652" s="44"/>
      <c r="B652" s="44"/>
    </row>
    <row r="653" spans="1:2" x14ac:dyDescent="0.3">
      <c r="A653" s="44"/>
      <c r="B653" s="44"/>
    </row>
    <row r="654" spans="1:2" x14ac:dyDescent="0.3">
      <c r="A654" s="44"/>
      <c r="B654" s="44"/>
    </row>
    <row r="655" spans="1:2" x14ac:dyDescent="0.3">
      <c r="A655" s="44"/>
      <c r="B655" s="44"/>
    </row>
    <row r="656" spans="1:2" x14ac:dyDescent="0.3">
      <c r="A656" s="44"/>
      <c r="B656" s="44"/>
    </row>
    <row r="657" spans="1:2" x14ac:dyDescent="0.3">
      <c r="A657" s="44"/>
      <c r="B657" s="44"/>
    </row>
    <row r="658" spans="1:2" x14ac:dyDescent="0.3">
      <c r="A658" s="44"/>
      <c r="B658" s="44"/>
    </row>
    <row r="659" spans="1:2" x14ac:dyDescent="0.3">
      <c r="A659" s="44"/>
      <c r="B659" s="44"/>
    </row>
    <row r="660" spans="1:2" x14ac:dyDescent="0.3">
      <c r="A660" s="44"/>
      <c r="B660" s="44"/>
    </row>
    <row r="661" spans="1:2" x14ac:dyDescent="0.3">
      <c r="A661" s="44"/>
      <c r="B661" s="44"/>
    </row>
    <row r="662" spans="1:2" x14ac:dyDescent="0.3">
      <c r="A662" s="44"/>
      <c r="B662" s="44"/>
    </row>
    <row r="663" spans="1:2" x14ac:dyDescent="0.3">
      <c r="A663" s="44"/>
      <c r="B663" s="44"/>
    </row>
    <row r="664" spans="1:2" x14ac:dyDescent="0.3">
      <c r="A664" s="44"/>
      <c r="B664" s="44"/>
    </row>
    <row r="665" spans="1:2" x14ac:dyDescent="0.3">
      <c r="A665" s="44"/>
      <c r="B665" s="44"/>
    </row>
    <row r="666" spans="1:2" x14ac:dyDescent="0.3">
      <c r="A666" s="44"/>
      <c r="B666" s="44"/>
    </row>
    <row r="667" spans="1:2" x14ac:dyDescent="0.3">
      <c r="A667" s="44"/>
      <c r="B667" s="44"/>
    </row>
    <row r="668" spans="1:2" x14ac:dyDescent="0.3">
      <c r="A668" s="44"/>
      <c r="B668" s="44"/>
    </row>
    <row r="669" spans="1:2" x14ac:dyDescent="0.3">
      <c r="A669" s="44"/>
      <c r="B669" s="44"/>
    </row>
    <row r="670" spans="1:2" x14ac:dyDescent="0.3">
      <c r="A670" s="44"/>
      <c r="B670" s="44"/>
    </row>
    <row r="671" spans="1:2" x14ac:dyDescent="0.3">
      <c r="A671" s="44"/>
      <c r="B671" s="44"/>
    </row>
    <row r="672" spans="1:2" x14ac:dyDescent="0.3">
      <c r="A672" s="44"/>
      <c r="B672" s="44"/>
    </row>
    <row r="673" spans="1:2" x14ac:dyDescent="0.3">
      <c r="A673" s="44"/>
      <c r="B673" s="44"/>
    </row>
    <row r="674" spans="1:2" x14ac:dyDescent="0.3">
      <c r="A674" s="44"/>
      <c r="B674" s="44"/>
    </row>
    <row r="675" spans="1:2" x14ac:dyDescent="0.3">
      <c r="A675" s="44"/>
      <c r="B675" s="44"/>
    </row>
    <row r="676" spans="1:2" x14ac:dyDescent="0.3">
      <c r="A676" s="44"/>
      <c r="B676" s="44"/>
    </row>
    <row r="677" spans="1:2" x14ac:dyDescent="0.3">
      <c r="A677" s="44"/>
      <c r="B677" s="44"/>
    </row>
    <row r="678" spans="1:2" x14ac:dyDescent="0.3">
      <c r="A678" s="44"/>
      <c r="B678" s="44"/>
    </row>
    <row r="679" spans="1:2" x14ac:dyDescent="0.3">
      <c r="A679" s="44"/>
      <c r="B679" s="44"/>
    </row>
    <row r="680" spans="1:2" x14ac:dyDescent="0.3">
      <c r="A680" s="44"/>
      <c r="B680" s="44"/>
    </row>
    <row r="681" spans="1:2" x14ac:dyDescent="0.3">
      <c r="A681" s="44"/>
      <c r="B681" s="44"/>
    </row>
    <row r="682" spans="1:2" x14ac:dyDescent="0.3">
      <c r="A682" s="44"/>
      <c r="B682" s="44"/>
    </row>
    <row r="683" spans="1:2" x14ac:dyDescent="0.3">
      <c r="A683" s="44"/>
      <c r="B683" s="44"/>
    </row>
    <row r="684" spans="1:2" x14ac:dyDescent="0.3">
      <c r="A684" s="44"/>
      <c r="B684" s="44"/>
    </row>
    <row r="685" spans="1:2" x14ac:dyDescent="0.3">
      <c r="A685" s="44"/>
      <c r="B685" s="44"/>
    </row>
    <row r="686" spans="1:2" x14ac:dyDescent="0.3">
      <c r="A686" s="44"/>
      <c r="B686" s="44"/>
    </row>
    <row r="687" spans="1:2" x14ac:dyDescent="0.3">
      <c r="A687" s="44"/>
      <c r="B687" s="44"/>
    </row>
    <row r="688" spans="1:2" x14ac:dyDescent="0.3">
      <c r="A688" s="44"/>
      <c r="B688" s="44"/>
    </row>
    <row r="689" spans="1:2" x14ac:dyDescent="0.3">
      <c r="A689" s="44"/>
      <c r="B689" s="44"/>
    </row>
    <row r="690" spans="1:2" x14ac:dyDescent="0.3">
      <c r="A690" s="44"/>
      <c r="B690" s="44"/>
    </row>
    <row r="691" spans="1:2" x14ac:dyDescent="0.3">
      <c r="A691" s="44"/>
      <c r="B691" s="44"/>
    </row>
    <row r="692" spans="1:2" x14ac:dyDescent="0.3">
      <c r="A692" s="44"/>
      <c r="B692" s="44"/>
    </row>
    <row r="693" spans="1:2" x14ac:dyDescent="0.3">
      <c r="A693" s="44"/>
      <c r="B693" s="44"/>
    </row>
    <row r="694" spans="1:2" x14ac:dyDescent="0.3">
      <c r="A694" s="44"/>
      <c r="B694" s="44"/>
    </row>
    <row r="695" spans="1:2" x14ac:dyDescent="0.3">
      <c r="A695" s="44"/>
      <c r="B695" s="44"/>
    </row>
    <row r="696" spans="1:2" x14ac:dyDescent="0.3">
      <c r="A696" s="44"/>
      <c r="B696" s="44"/>
    </row>
    <row r="697" spans="1:2" x14ac:dyDescent="0.3">
      <c r="A697" s="44"/>
      <c r="B697" s="44"/>
    </row>
    <row r="698" spans="1:2" x14ac:dyDescent="0.3">
      <c r="A698" s="44"/>
      <c r="B698" s="44"/>
    </row>
    <row r="699" spans="1:2" x14ac:dyDescent="0.3">
      <c r="A699" s="44"/>
      <c r="B699" s="44"/>
    </row>
    <row r="700" spans="1:2" x14ac:dyDescent="0.3">
      <c r="A700" s="44"/>
      <c r="B700" s="44"/>
    </row>
    <row r="701" spans="1:2" x14ac:dyDescent="0.3">
      <c r="A701" s="44"/>
      <c r="B701" s="44"/>
    </row>
    <row r="702" spans="1:2" x14ac:dyDescent="0.3">
      <c r="A702" s="44"/>
      <c r="B702" s="44"/>
    </row>
    <row r="703" spans="1:2" x14ac:dyDescent="0.3">
      <c r="A703" s="44"/>
      <c r="B703" s="44"/>
    </row>
    <row r="704" spans="1:2" x14ac:dyDescent="0.3">
      <c r="A704" s="44"/>
      <c r="B704" s="44"/>
    </row>
    <row r="705" spans="1:2" x14ac:dyDescent="0.3">
      <c r="A705" s="44"/>
      <c r="B705" s="44"/>
    </row>
    <row r="706" spans="1:2" x14ac:dyDescent="0.3">
      <c r="A706" s="44"/>
      <c r="B706" s="44"/>
    </row>
    <row r="707" spans="1:2" x14ac:dyDescent="0.3">
      <c r="A707" s="44"/>
      <c r="B707" s="44"/>
    </row>
    <row r="708" spans="1:2" x14ac:dyDescent="0.3">
      <c r="A708" s="44"/>
      <c r="B708" s="44"/>
    </row>
    <row r="709" spans="1:2" x14ac:dyDescent="0.3">
      <c r="A709" s="44"/>
      <c r="B709" s="44"/>
    </row>
    <row r="710" spans="1:2" x14ac:dyDescent="0.3">
      <c r="A710" s="44"/>
      <c r="B710" s="44"/>
    </row>
    <row r="711" spans="1:2" x14ac:dyDescent="0.3">
      <c r="A711" s="44"/>
      <c r="B711" s="44"/>
    </row>
    <row r="712" spans="1:2" x14ac:dyDescent="0.3">
      <c r="A712" s="44"/>
      <c r="B712" s="44"/>
    </row>
    <row r="713" spans="1:2" x14ac:dyDescent="0.3">
      <c r="A713" s="44"/>
      <c r="B713" s="44"/>
    </row>
    <row r="714" spans="1:2" x14ac:dyDescent="0.3">
      <c r="A714" s="44"/>
      <c r="B714" s="44"/>
    </row>
    <row r="715" spans="1:2" x14ac:dyDescent="0.3">
      <c r="A715" s="44"/>
      <c r="B715" s="44"/>
    </row>
    <row r="716" spans="1:2" x14ac:dyDescent="0.3">
      <c r="A716" s="44"/>
      <c r="B716" s="44"/>
    </row>
    <row r="717" spans="1:2" x14ac:dyDescent="0.3">
      <c r="A717" s="44"/>
      <c r="B717" s="44"/>
    </row>
    <row r="718" spans="1:2" x14ac:dyDescent="0.3">
      <c r="A718" s="44"/>
      <c r="B718" s="44"/>
    </row>
    <row r="719" spans="1:2" x14ac:dyDescent="0.3">
      <c r="A719" s="44"/>
      <c r="B719" s="44"/>
    </row>
    <row r="720" spans="1:2" x14ac:dyDescent="0.3">
      <c r="A720" s="44"/>
      <c r="B720" s="44"/>
    </row>
    <row r="721" spans="1:2" x14ac:dyDescent="0.3">
      <c r="A721" s="44"/>
      <c r="B721" s="44"/>
    </row>
    <row r="722" spans="1:2" x14ac:dyDescent="0.3">
      <c r="A722" s="44"/>
      <c r="B722" s="44"/>
    </row>
    <row r="723" spans="1:2" x14ac:dyDescent="0.3">
      <c r="A723" s="44"/>
      <c r="B723" s="44"/>
    </row>
    <row r="724" spans="1:2" x14ac:dyDescent="0.3">
      <c r="A724" s="44"/>
      <c r="B724" s="44"/>
    </row>
    <row r="725" spans="1:2" x14ac:dyDescent="0.3">
      <c r="A725" s="44"/>
      <c r="B725" s="44"/>
    </row>
    <row r="726" spans="1:2" x14ac:dyDescent="0.3">
      <c r="A726" s="44"/>
      <c r="B726" s="44"/>
    </row>
    <row r="727" spans="1:2" x14ac:dyDescent="0.3">
      <c r="A727" s="44"/>
      <c r="B727" s="44"/>
    </row>
    <row r="728" spans="1:2" x14ac:dyDescent="0.3">
      <c r="A728" s="44"/>
      <c r="B728" s="44"/>
    </row>
    <row r="729" spans="1:2" x14ac:dyDescent="0.3">
      <c r="A729" s="44"/>
      <c r="B729" s="44"/>
    </row>
    <row r="730" spans="1:2" x14ac:dyDescent="0.3">
      <c r="A730" s="44"/>
      <c r="B730" s="44"/>
    </row>
    <row r="731" spans="1:2" x14ac:dyDescent="0.3">
      <c r="A731" s="44"/>
      <c r="B731" s="44"/>
    </row>
    <row r="732" spans="1:2" x14ac:dyDescent="0.3">
      <c r="A732" s="44"/>
      <c r="B732" s="44"/>
    </row>
    <row r="733" spans="1:2" x14ac:dyDescent="0.3">
      <c r="A733" s="44"/>
      <c r="B733" s="44"/>
    </row>
    <row r="734" spans="1:2" x14ac:dyDescent="0.3">
      <c r="A734" s="44"/>
      <c r="B734" s="44"/>
    </row>
    <row r="735" spans="1:2" x14ac:dyDescent="0.3">
      <c r="A735" s="44"/>
      <c r="B735" s="44"/>
    </row>
    <row r="736" spans="1:2" x14ac:dyDescent="0.3">
      <c r="A736" s="44"/>
      <c r="B736" s="44"/>
    </row>
    <row r="737" spans="1:2" x14ac:dyDescent="0.3">
      <c r="A737" s="44"/>
      <c r="B737" s="44"/>
    </row>
    <row r="738" spans="1:2" x14ac:dyDescent="0.3">
      <c r="A738" s="44"/>
      <c r="B738" s="44"/>
    </row>
    <row r="739" spans="1:2" x14ac:dyDescent="0.3">
      <c r="A739" s="44"/>
      <c r="B739" s="44"/>
    </row>
    <row r="740" spans="1:2" x14ac:dyDescent="0.3">
      <c r="A740" s="44"/>
      <c r="B740" s="44"/>
    </row>
    <row r="741" spans="1:2" x14ac:dyDescent="0.3">
      <c r="A741" s="44"/>
      <c r="B741" s="44"/>
    </row>
    <row r="742" spans="1:2" x14ac:dyDescent="0.3">
      <c r="A742" s="44"/>
      <c r="B742" s="44"/>
    </row>
    <row r="743" spans="1:2" x14ac:dyDescent="0.3">
      <c r="A743" s="44"/>
      <c r="B743" s="44"/>
    </row>
    <row r="744" spans="1:2" x14ac:dyDescent="0.3">
      <c r="A744" s="44"/>
      <c r="B744" s="44"/>
    </row>
    <row r="745" spans="1:2" x14ac:dyDescent="0.3">
      <c r="A745" s="44"/>
      <c r="B745" s="44"/>
    </row>
    <row r="746" spans="1:2" x14ac:dyDescent="0.3">
      <c r="A746" s="44"/>
      <c r="B746" s="44"/>
    </row>
    <row r="747" spans="1:2" x14ac:dyDescent="0.3">
      <c r="A747" s="44"/>
      <c r="B747" s="44"/>
    </row>
    <row r="748" spans="1:2" x14ac:dyDescent="0.3">
      <c r="A748" s="44"/>
      <c r="B748" s="44"/>
    </row>
    <row r="749" spans="1:2" x14ac:dyDescent="0.3">
      <c r="A749" s="44"/>
      <c r="B749" s="44"/>
    </row>
    <row r="750" spans="1:2" x14ac:dyDescent="0.3">
      <c r="A750" s="44"/>
      <c r="B750" s="44"/>
    </row>
    <row r="751" spans="1:2" x14ac:dyDescent="0.3">
      <c r="A751" s="44"/>
      <c r="B751" s="44"/>
    </row>
    <row r="752" spans="1:2" x14ac:dyDescent="0.3">
      <c r="A752" s="44"/>
      <c r="B752" s="44"/>
    </row>
    <row r="753" spans="1:2" x14ac:dyDescent="0.3">
      <c r="A753" s="44"/>
      <c r="B753" s="44"/>
    </row>
    <row r="754" spans="1:2" x14ac:dyDescent="0.3">
      <c r="A754" s="44"/>
      <c r="B754" s="44"/>
    </row>
    <row r="755" spans="1:2" x14ac:dyDescent="0.3">
      <c r="A755" s="44"/>
      <c r="B755" s="44"/>
    </row>
    <row r="756" spans="1:2" x14ac:dyDescent="0.3">
      <c r="A756" s="44"/>
      <c r="B756" s="44"/>
    </row>
    <row r="757" spans="1:2" x14ac:dyDescent="0.3">
      <c r="A757" s="44"/>
      <c r="B757" s="44"/>
    </row>
    <row r="758" spans="1:2" x14ac:dyDescent="0.3">
      <c r="A758" s="44"/>
      <c r="B758" s="44"/>
    </row>
    <row r="759" spans="1:2" x14ac:dyDescent="0.3">
      <c r="A759" s="44"/>
      <c r="B759" s="44"/>
    </row>
    <row r="760" spans="1:2" x14ac:dyDescent="0.3">
      <c r="A760" s="44"/>
      <c r="B760" s="44"/>
    </row>
    <row r="761" spans="1:2" x14ac:dyDescent="0.3">
      <c r="A761" s="44"/>
      <c r="B761" s="44"/>
    </row>
    <row r="762" spans="1:2" x14ac:dyDescent="0.3">
      <c r="A762" s="44"/>
      <c r="B762" s="44"/>
    </row>
    <row r="763" spans="1:2" x14ac:dyDescent="0.3">
      <c r="A763" s="44"/>
      <c r="B763" s="44"/>
    </row>
    <row r="764" spans="1:2" x14ac:dyDescent="0.3">
      <c r="A764" s="44"/>
      <c r="B764" s="44"/>
    </row>
    <row r="765" spans="1:2" x14ac:dyDescent="0.3">
      <c r="A765" s="44"/>
      <c r="B765" s="44"/>
    </row>
    <row r="766" spans="1:2" x14ac:dyDescent="0.3">
      <c r="A766" s="44"/>
      <c r="B766" s="44"/>
    </row>
    <row r="767" spans="1:2" x14ac:dyDescent="0.3">
      <c r="A767" s="44"/>
      <c r="B767" s="44"/>
    </row>
    <row r="768" spans="1:2" x14ac:dyDescent="0.3">
      <c r="A768" s="44"/>
      <c r="B768" s="44"/>
    </row>
    <row r="769" spans="1:2" x14ac:dyDescent="0.3">
      <c r="A769" s="44"/>
      <c r="B769" s="44"/>
    </row>
    <row r="770" spans="1:2" x14ac:dyDescent="0.3">
      <c r="A770" s="44"/>
      <c r="B770" s="44"/>
    </row>
    <row r="771" spans="1:2" x14ac:dyDescent="0.3">
      <c r="A771" s="44"/>
      <c r="B771" s="44"/>
    </row>
    <row r="772" spans="1:2" x14ac:dyDescent="0.3">
      <c r="A772" s="44"/>
      <c r="B772" s="44"/>
    </row>
    <row r="773" spans="1:2" x14ac:dyDescent="0.3">
      <c r="A773" s="44"/>
      <c r="B773" s="44"/>
    </row>
    <row r="774" spans="1:2" x14ac:dyDescent="0.3">
      <c r="A774" s="44"/>
      <c r="B774" s="44"/>
    </row>
    <row r="775" spans="1:2" x14ac:dyDescent="0.3">
      <c r="A775" s="44"/>
      <c r="B775" s="44"/>
    </row>
    <row r="776" spans="1:2" x14ac:dyDescent="0.3">
      <c r="A776" s="44"/>
      <c r="B776" s="44"/>
    </row>
    <row r="777" spans="1:2" x14ac:dyDescent="0.3">
      <c r="A777" s="44"/>
      <c r="B777" s="44"/>
    </row>
    <row r="778" spans="1:2" x14ac:dyDescent="0.3">
      <c r="A778" s="44"/>
      <c r="B778" s="44"/>
    </row>
    <row r="779" spans="1:2" x14ac:dyDescent="0.3">
      <c r="A779" s="44"/>
      <c r="B779" s="44"/>
    </row>
    <row r="780" spans="1:2" x14ac:dyDescent="0.3">
      <c r="A780" s="44"/>
      <c r="B780" s="44"/>
    </row>
    <row r="781" spans="1:2" x14ac:dyDescent="0.3">
      <c r="A781" s="44"/>
      <c r="B781" s="44"/>
    </row>
    <row r="782" spans="1:2" x14ac:dyDescent="0.3">
      <c r="A782" s="44"/>
      <c r="B782" s="44"/>
    </row>
    <row r="783" spans="1:2" x14ac:dyDescent="0.3">
      <c r="A783" s="44"/>
      <c r="B783" s="44"/>
    </row>
    <row r="784" spans="1:2" x14ac:dyDescent="0.3">
      <c r="A784" s="44"/>
      <c r="B784" s="44"/>
    </row>
    <row r="785" spans="1:2" x14ac:dyDescent="0.3">
      <c r="A785" s="44"/>
      <c r="B785" s="44"/>
    </row>
    <row r="786" spans="1:2" x14ac:dyDescent="0.3">
      <c r="A786" s="44"/>
      <c r="B786" s="44"/>
    </row>
    <row r="787" spans="1:2" x14ac:dyDescent="0.3">
      <c r="A787" s="44"/>
      <c r="B787" s="44"/>
    </row>
    <row r="788" spans="1:2" x14ac:dyDescent="0.3">
      <c r="A788" s="44"/>
      <c r="B788" s="44"/>
    </row>
    <row r="789" spans="1:2" x14ac:dyDescent="0.3">
      <c r="A789" s="44"/>
      <c r="B789" s="44"/>
    </row>
    <row r="790" spans="1:2" x14ac:dyDescent="0.3">
      <c r="A790" s="44"/>
      <c r="B790" s="44"/>
    </row>
    <row r="791" spans="1:2" x14ac:dyDescent="0.3">
      <c r="A791" s="44"/>
      <c r="B791" s="44"/>
    </row>
    <row r="792" spans="1:2" x14ac:dyDescent="0.3">
      <c r="A792" s="44"/>
      <c r="B792" s="44"/>
    </row>
    <row r="793" spans="1:2" x14ac:dyDescent="0.3">
      <c r="A793" s="44"/>
      <c r="B793" s="44"/>
    </row>
    <row r="794" spans="1:2" x14ac:dyDescent="0.3">
      <c r="A794" s="44"/>
      <c r="B794" s="44"/>
    </row>
    <row r="795" spans="1:2" x14ac:dyDescent="0.3">
      <c r="A795" s="44"/>
      <c r="B795" s="44"/>
    </row>
    <row r="796" spans="1:2" x14ac:dyDescent="0.3">
      <c r="A796" s="44"/>
      <c r="B796" s="44"/>
    </row>
    <row r="797" spans="1:2" x14ac:dyDescent="0.3">
      <c r="A797" s="44"/>
      <c r="B797" s="44"/>
    </row>
    <row r="798" spans="1:2" x14ac:dyDescent="0.3">
      <c r="A798" s="44"/>
      <c r="B798" s="44"/>
    </row>
    <row r="799" spans="1:2" x14ac:dyDescent="0.3">
      <c r="A799" s="44"/>
      <c r="B799" s="44"/>
    </row>
    <row r="800" spans="1:2" x14ac:dyDescent="0.3">
      <c r="A800" s="44"/>
      <c r="B800" s="44"/>
    </row>
    <row r="801" spans="1:2" x14ac:dyDescent="0.3">
      <c r="A801" s="44"/>
      <c r="B801" s="44"/>
    </row>
    <row r="802" spans="1:2" x14ac:dyDescent="0.3">
      <c r="A802" s="44"/>
      <c r="B802" s="44"/>
    </row>
    <row r="803" spans="1:2" x14ac:dyDescent="0.3">
      <c r="A803" s="44"/>
      <c r="B803" s="44"/>
    </row>
    <row r="804" spans="1:2" x14ac:dyDescent="0.3">
      <c r="A804" s="44"/>
      <c r="B804" s="44"/>
    </row>
    <row r="805" spans="1:2" x14ac:dyDescent="0.3">
      <c r="A805" s="44"/>
      <c r="B805" s="44"/>
    </row>
    <row r="806" spans="1:2" x14ac:dyDescent="0.3">
      <c r="A806" s="44"/>
      <c r="B806" s="44"/>
    </row>
    <row r="807" spans="1:2" x14ac:dyDescent="0.3">
      <c r="A807" s="44"/>
      <c r="B807" s="44"/>
    </row>
    <row r="808" spans="1:2" x14ac:dyDescent="0.3">
      <c r="A808" s="44"/>
      <c r="B808" s="44"/>
    </row>
    <row r="809" spans="1:2" x14ac:dyDescent="0.3">
      <c r="A809" s="44"/>
      <c r="B809" s="44"/>
    </row>
    <row r="810" spans="1:2" x14ac:dyDescent="0.3">
      <c r="A810" s="44"/>
      <c r="B810" s="44"/>
    </row>
    <row r="811" spans="1:2" x14ac:dyDescent="0.3">
      <c r="A811" s="44"/>
      <c r="B811" s="44"/>
    </row>
    <row r="812" spans="1:2" x14ac:dyDescent="0.3">
      <c r="A812" s="44"/>
      <c r="B812" s="44"/>
    </row>
    <row r="813" spans="1:2" x14ac:dyDescent="0.3">
      <c r="A813" s="44"/>
      <c r="B813" s="44"/>
    </row>
    <row r="814" spans="1:2" x14ac:dyDescent="0.3">
      <c r="A814" s="44"/>
      <c r="B814" s="44"/>
    </row>
    <row r="815" spans="1:2" x14ac:dyDescent="0.3">
      <c r="A815" s="44"/>
      <c r="B815" s="44"/>
    </row>
    <row r="816" spans="1:2" x14ac:dyDescent="0.3">
      <c r="A816" s="44"/>
      <c r="B816" s="44"/>
    </row>
    <row r="817" spans="1:2" x14ac:dyDescent="0.3">
      <c r="A817" s="44"/>
      <c r="B817" s="44"/>
    </row>
    <row r="818" spans="1:2" x14ac:dyDescent="0.3">
      <c r="A818" s="44"/>
      <c r="B818" s="44"/>
    </row>
    <row r="819" spans="1:2" x14ac:dyDescent="0.3">
      <c r="A819" s="44"/>
      <c r="B819" s="44"/>
    </row>
    <row r="820" spans="1:2" x14ac:dyDescent="0.3">
      <c r="A820" s="44"/>
      <c r="B820" s="44"/>
    </row>
    <row r="821" spans="1:2" x14ac:dyDescent="0.3">
      <c r="A821" s="44"/>
      <c r="B821" s="44"/>
    </row>
    <row r="822" spans="1:2" x14ac:dyDescent="0.3">
      <c r="A822" s="44"/>
      <c r="B822" s="44"/>
    </row>
    <row r="823" spans="1:2" x14ac:dyDescent="0.3">
      <c r="A823" s="44"/>
      <c r="B823" s="44"/>
    </row>
    <row r="824" spans="1:2" x14ac:dyDescent="0.3">
      <c r="A824" s="44"/>
      <c r="B824" s="44"/>
    </row>
    <row r="825" spans="1:2" x14ac:dyDescent="0.3">
      <c r="A825" s="44"/>
      <c r="B825" s="44"/>
    </row>
    <row r="826" spans="1:2" x14ac:dyDescent="0.3">
      <c r="A826" s="44"/>
      <c r="B826" s="44"/>
    </row>
    <row r="827" spans="1:2" x14ac:dyDescent="0.3">
      <c r="A827" s="44"/>
      <c r="B827" s="44"/>
    </row>
    <row r="828" spans="1:2" x14ac:dyDescent="0.3">
      <c r="A828" s="44"/>
      <c r="B828" s="44"/>
    </row>
    <row r="829" spans="1:2" x14ac:dyDescent="0.3">
      <c r="A829" s="44"/>
      <c r="B829" s="44"/>
    </row>
    <row r="830" spans="1:2" x14ac:dyDescent="0.3">
      <c r="A830" s="44"/>
      <c r="B830" s="44"/>
    </row>
    <row r="831" spans="1:2" x14ac:dyDescent="0.3">
      <c r="A831" s="44"/>
      <c r="B831" s="44"/>
    </row>
    <row r="832" spans="1:2" x14ac:dyDescent="0.3">
      <c r="A832" s="44"/>
      <c r="B832" s="44"/>
    </row>
    <row r="833" spans="1:2" x14ac:dyDescent="0.3">
      <c r="A833" s="44"/>
      <c r="B833" s="44"/>
    </row>
    <row r="834" spans="1:2" x14ac:dyDescent="0.3">
      <c r="A834" s="44"/>
      <c r="B834" s="44"/>
    </row>
    <row r="835" spans="1:2" x14ac:dyDescent="0.3">
      <c r="A835" s="44"/>
      <c r="B835" s="44"/>
    </row>
    <row r="836" spans="1:2" x14ac:dyDescent="0.3">
      <c r="A836" s="44"/>
      <c r="B836" s="44"/>
    </row>
    <row r="837" spans="1:2" x14ac:dyDescent="0.3">
      <c r="A837" s="44"/>
      <c r="B837" s="44"/>
    </row>
    <row r="838" spans="1:2" x14ac:dyDescent="0.3">
      <c r="A838" s="44"/>
      <c r="B838" s="44"/>
    </row>
    <row r="839" spans="1:2" x14ac:dyDescent="0.3">
      <c r="A839" s="44"/>
      <c r="B839" s="44"/>
    </row>
    <row r="840" spans="1:2" x14ac:dyDescent="0.3">
      <c r="A840" s="44"/>
      <c r="B840" s="44"/>
    </row>
    <row r="841" spans="1:2" x14ac:dyDescent="0.3">
      <c r="A841" s="44"/>
      <c r="B841" s="44"/>
    </row>
    <row r="842" spans="1:2" x14ac:dyDescent="0.3">
      <c r="A842" s="44"/>
      <c r="B842" s="44"/>
    </row>
    <row r="843" spans="1:2" x14ac:dyDescent="0.3">
      <c r="A843" s="44"/>
      <c r="B843" s="44"/>
    </row>
    <row r="844" spans="1:2" x14ac:dyDescent="0.3">
      <c r="A844" s="44"/>
      <c r="B844" s="44"/>
    </row>
    <row r="845" spans="1:2" x14ac:dyDescent="0.3">
      <c r="A845" s="44"/>
      <c r="B845" s="44"/>
    </row>
    <row r="846" spans="1:2" x14ac:dyDescent="0.3">
      <c r="A846" s="44"/>
      <c r="B846" s="44"/>
    </row>
    <row r="847" spans="1:2" x14ac:dyDescent="0.3">
      <c r="A847" s="44"/>
      <c r="B847" s="44"/>
    </row>
    <row r="848" spans="1:2" x14ac:dyDescent="0.3">
      <c r="A848" s="44"/>
      <c r="B848" s="44"/>
    </row>
    <row r="849" spans="1:2" x14ac:dyDescent="0.3">
      <c r="A849" s="44"/>
      <c r="B849" s="44"/>
    </row>
    <row r="850" spans="1:2" x14ac:dyDescent="0.3">
      <c r="A850" s="44"/>
      <c r="B850" s="44"/>
    </row>
    <row r="851" spans="1:2" x14ac:dyDescent="0.3">
      <c r="A851" s="44"/>
      <c r="B851" s="44"/>
    </row>
    <row r="852" spans="1:2" x14ac:dyDescent="0.3">
      <c r="A852" s="44"/>
      <c r="B852" s="44"/>
    </row>
    <row r="853" spans="1:2" x14ac:dyDescent="0.3">
      <c r="A853" s="44"/>
      <c r="B853" s="44"/>
    </row>
    <row r="854" spans="1:2" x14ac:dyDescent="0.3">
      <c r="A854" s="44"/>
      <c r="B854" s="44"/>
    </row>
    <row r="855" spans="1:2" x14ac:dyDescent="0.3">
      <c r="A855" s="44"/>
      <c r="B855" s="44"/>
    </row>
    <row r="856" spans="1:2" x14ac:dyDescent="0.3">
      <c r="A856" s="44"/>
      <c r="B856" s="44"/>
    </row>
    <row r="857" spans="1:2" x14ac:dyDescent="0.3">
      <c r="A857" s="44"/>
      <c r="B857" s="44"/>
    </row>
    <row r="858" spans="1:2" x14ac:dyDescent="0.3">
      <c r="A858" s="44"/>
      <c r="B858" s="44"/>
    </row>
    <row r="859" spans="1:2" x14ac:dyDescent="0.3">
      <c r="A859" s="44"/>
      <c r="B859" s="44"/>
    </row>
    <row r="860" spans="1:2" x14ac:dyDescent="0.3">
      <c r="A860" s="44"/>
      <c r="B860" s="44"/>
    </row>
    <row r="861" spans="1:2" x14ac:dyDescent="0.3">
      <c r="A861" s="44"/>
      <c r="B861" s="44"/>
    </row>
    <row r="862" spans="1:2" x14ac:dyDescent="0.3">
      <c r="A862" s="44"/>
      <c r="B862" s="44"/>
    </row>
    <row r="863" spans="1:2" x14ac:dyDescent="0.3">
      <c r="A863" s="44"/>
      <c r="B863" s="44"/>
    </row>
    <row r="864" spans="1:2" x14ac:dyDescent="0.3">
      <c r="A864" s="44"/>
      <c r="B864" s="44"/>
    </row>
    <row r="865" spans="1:2" x14ac:dyDescent="0.3">
      <c r="A865" s="44"/>
      <c r="B865" s="44"/>
    </row>
    <row r="866" spans="1:2" x14ac:dyDescent="0.3">
      <c r="A866" s="44"/>
      <c r="B866" s="44"/>
    </row>
    <row r="867" spans="1:2" x14ac:dyDescent="0.3">
      <c r="A867" s="44"/>
      <c r="B867" s="44"/>
    </row>
    <row r="868" spans="1:2" x14ac:dyDescent="0.3">
      <c r="A868" s="44"/>
      <c r="B868" s="44"/>
    </row>
    <row r="869" spans="1:2" x14ac:dyDescent="0.3">
      <c r="A869" s="44"/>
      <c r="B869" s="44"/>
    </row>
    <row r="870" spans="1:2" x14ac:dyDescent="0.3">
      <c r="A870" s="44"/>
      <c r="B870" s="44"/>
    </row>
    <row r="871" spans="1:2" x14ac:dyDescent="0.3">
      <c r="A871" s="44"/>
      <c r="B871" s="44"/>
    </row>
    <row r="872" spans="1:2" x14ac:dyDescent="0.3">
      <c r="A872" s="44"/>
      <c r="B872" s="44"/>
    </row>
    <row r="873" spans="1:2" x14ac:dyDescent="0.3">
      <c r="A873" s="44"/>
      <c r="B873" s="44"/>
    </row>
    <row r="874" spans="1:2" x14ac:dyDescent="0.3">
      <c r="A874" s="44"/>
      <c r="B874" s="44"/>
    </row>
    <row r="875" spans="1:2" x14ac:dyDescent="0.3">
      <c r="A875" s="44"/>
      <c r="B875" s="44"/>
    </row>
    <row r="876" spans="1:2" x14ac:dyDescent="0.3">
      <c r="A876" s="44"/>
      <c r="B876" s="44"/>
    </row>
    <row r="877" spans="1:2" x14ac:dyDescent="0.3">
      <c r="A877" s="44"/>
      <c r="B877" s="44"/>
    </row>
    <row r="878" spans="1:2" x14ac:dyDescent="0.3">
      <c r="A878" s="44"/>
      <c r="B878" s="44"/>
    </row>
    <row r="879" spans="1:2" x14ac:dyDescent="0.3">
      <c r="A879" s="44"/>
      <c r="B879" s="44"/>
    </row>
    <row r="880" spans="1:2" x14ac:dyDescent="0.3">
      <c r="A880" s="44"/>
      <c r="B880" s="44"/>
    </row>
    <row r="881" spans="1:2" x14ac:dyDescent="0.3">
      <c r="A881" s="44"/>
      <c r="B881" s="44"/>
    </row>
    <row r="882" spans="1:2" x14ac:dyDescent="0.3">
      <c r="A882" s="44"/>
      <c r="B882" s="44"/>
    </row>
    <row r="883" spans="1:2" x14ac:dyDescent="0.3">
      <c r="A883" s="44"/>
      <c r="B883" s="44"/>
    </row>
    <row r="884" spans="1:2" x14ac:dyDescent="0.3">
      <c r="A884" s="44"/>
      <c r="B884" s="44"/>
    </row>
    <row r="885" spans="1:2" x14ac:dyDescent="0.3">
      <c r="A885" s="44"/>
      <c r="B885" s="44"/>
    </row>
    <row r="886" spans="1:2" x14ac:dyDescent="0.3">
      <c r="A886" s="44"/>
      <c r="B886" s="44"/>
    </row>
    <row r="887" spans="1:2" x14ac:dyDescent="0.3">
      <c r="A887" s="44"/>
      <c r="B887" s="44"/>
    </row>
    <row r="888" spans="1:2" x14ac:dyDescent="0.3">
      <c r="A888" s="44"/>
      <c r="B888" s="44"/>
    </row>
    <row r="889" spans="1:2" x14ac:dyDescent="0.3">
      <c r="A889" s="44"/>
      <c r="B889" s="44"/>
    </row>
    <row r="890" spans="1:2" x14ac:dyDescent="0.3">
      <c r="A890" s="44"/>
      <c r="B890" s="44"/>
    </row>
    <row r="891" spans="1:2" x14ac:dyDescent="0.3">
      <c r="A891" s="44"/>
      <c r="B891" s="44"/>
    </row>
    <row r="892" spans="1:2" x14ac:dyDescent="0.3">
      <c r="A892" s="44"/>
      <c r="B892" s="44"/>
    </row>
    <row r="893" spans="1:2" x14ac:dyDescent="0.3">
      <c r="A893" s="44"/>
      <c r="B893" s="44"/>
    </row>
    <row r="894" spans="1:2" x14ac:dyDescent="0.3">
      <c r="A894" s="44"/>
      <c r="B894" s="44"/>
    </row>
    <row r="895" spans="1:2" x14ac:dyDescent="0.3">
      <c r="A895" s="44"/>
      <c r="B895" s="44"/>
    </row>
    <row r="896" spans="1:2" x14ac:dyDescent="0.3">
      <c r="A896" s="44"/>
      <c r="B896" s="44"/>
    </row>
    <row r="897" spans="1:2" x14ac:dyDescent="0.3">
      <c r="A897" s="44"/>
      <c r="B897" s="44"/>
    </row>
    <row r="898" spans="1:2" x14ac:dyDescent="0.3">
      <c r="A898" s="44"/>
      <c r="B898" s="44"/>
    </row>
    <row r="899" spans="1:2" x14ac:dyDescent="0.3">
      <c r="A899" s="44"/>
      <c r="B899" s="44"/>
    </row>
    <row r="900" spans="1:2" x14ac:dyDescent="0.3">
      <c r="A900" s="44"/>
      <c r="B900" s="44"/>
    </row>
    <row r="901" spans="1:2" x14ac:dyDescent="0.3">
      <c r="A901" s="44"/>
      <c r="B901" s="44"/>
    </row>
    <row r="902" spans="1:2" x14ac:dyDescent="0.3">
      <c r="A902" s="44"/>
      <c r="B902" s="44"/>
    </row>
    <row r="903" spans="1:2" x14ac:dyDescent="0.3">
      <c r="A903" s="44"/>
      <c r="B903" s="44"/>
    </row>
    <row r="904" spans="1:2" x14ac:dyDescent="0.3">
      <c r="A904" s="44"/>
      <c r="B904" s="44"/>
    </row>
    <row r="905" spans="1:2" x14ac:dyDescent="0.3">
      <c r="A905" s="44"/>
      <c r="B905" s="44"/>
    </row>
    <row r="906" spans="1:2" x14ac:dyDescent="0.3">
      <c r="A906" s="44"/>
      <c r="B906" s="44"/>
    </row>
    <row r="907" spans="1:2" x14ac:dyDescent="0.3">
      <c r="A907" s="44"/>
      <c r="B907" s="44"/>
    </row>
    <row r="908" spans="1:2" x14ac:dyDescent="0.3">
      <c r="A908" s="44"/>
      <c r="B908" s="44"/>
    </row>
    <row r="909" spans="1:2" x14ac:dyDescent="0.3">
      <c r="A909" s="44"/>
      <c r="B909" s="44"/>
    </row>
    <row r="910" spans="1:2" x14ac:dyDescent="0.3">
      <c r="A910" s="44"/>
      <c r="B910" s="44"/>
    </row>
    <row r="911" spans="1:2" x14ac:dyDescent="0.3">
      <c r="A911" s="44"/>
      <c r="B911" s="44"/>
    </row>
    <row r="912" spans="1:2" x14ac:dyDescent="0.3">
      <c r="A912" s="44"/>
      <c r="B912" s="44"/>
    </row>
    <row r="913" spans="1:2" x14ac:dyDescent="0.3">
      <c r="A913" s="44"/>
      <c r="B913" s="44"/>
    </row>
    <row r="914" spans="1:2" x14ac:dyDescent="0.3">
      <c r="A914" s="44"/>
      <c r="B914" s="44"/>
    </row>
    <row r="915" spans="1:2" x14ac:dyDescent="0.3">
      <c r="A915" s="44"/>
      <c r="B915" s="44"/>
    </row>
    <row r="916" spans="1:2" x14ac:dyDescent="0.3">
      <c r="A916" s="44"/>
      <c r="B916" s="44"/>
    </row>
    <row r="917" spans="1:2" x14ac:dyDescent="0.3">
      <c r="A917" s="44"/>
      <c r="B917" s="44"/>
    </row>
    <row r="918" spans="1:2" x14ac:dyDescent="0.3">
      <c r="A918" s="44"/>
      <c r="B918" s="44"/>
    </row>
    <row r="919" spans="1:2" x14ac:dyDescent="0.3">
      <c r="A919" s="44"/>
      <c r="B919" s="44"/>
    </row>
    <row r="920" spans="1:2" x14ac:dyDescent="0.3">
      <c r="A920" s="44"/>
      <c r="B920" s="44"/>
    </row>
    <row r="921" spans="1:2" x14ac:dyDescent="0.3">
      <c r="A921" s="44"/>
      <c r="B921" s="44"/>
    </row>
    <row r="922" spans="1:2" x14ac:dyDescent="0.3">
      <c r="A922" s="44"/>
      <c r="B922" s="44"/>
    </row>
    <row r="923" spans="1:2" x14ac:dyDescent="0.3">
      <c r="A923" s="44"/>
      <c r="B923" s="44"/>
    </row>
    <row r="924" spans="1:2" x14ac:dyDescent="0.3">
      <c r="A924" s="44"/>
      <c r="B924" s="44"/>
    </row>
    <row r="925" spans="1:2" x14ac:dyDescent="0.3">
      <c r="A925" s="44"/>
      <c r="B925" s="44"/>
    </row>
    <row r="926" spans="1:2" x14ac:dyDescent="0.3">
      <c r="A926" s="44"/>
      <c r="B926" s="44"/>
    </row>
    <row r="927" spans="1:2" x14ac:dyDescent="0.3">
      <c r="A927" s="44"/>
      <c r="B927" s="44"/>
    </row>
    <row r="928" spans="1:2" x14ac:dyDescent="0.3">
      <c r="A928" s="44"/>
      <c r="B928" s="44"/>
    </row>
    <row r="929" spans="1:2" x14ac:dyDescent="0.3">
      <c r="A929" s="44"/>
      <c r="B929" s="44"/>
    </row>
    <row r="930" spans="1:2" x14ac:dyDescent="0.3">
      <c r="A930" s="44"/>
      <c r="B930" s="44"/>
    </row>
    <row r="931" spans="1:2" x14ac:dyDescent="0.3">
      <c r="A931" s="44"/>
      <c r="B931" s="44"/>
    </row>
    <row r="932" spans="1:2" x14ac:dyDescent="0.3">
      <c r="A932" s="44"/>
      <c r="B932" s="44"/>
    </row>
    <row r="933" spans="1:2" x14ac:dyDescent="0.3">
      <c r="A933" s="44"/>
      <c r="B933" s="44"/>
    </row>
    <row r="934" spans="1:2" x14ac:dyDescent="0.3">
      <c r="A934" s="44"/>
      <c r="B934" s="44"/>
    </row>
    <row r="935" spans="1:2" x14ac:dyDescent="0.3">
      <c r="A935" s="44"/>
      <c r="B935" s="44"/>
    </row>
    <row r="936" spans="1:2" x14ac:dyDescent="0.3">
      <c r="A936" s="44"/>
      <c r="B936" s="44"/>
    </row>
    <row r="937" spans="1:2" x14ac:dyDescent="0.3">
      <c r="A937" s="44"/>
      <c r="B937" s="44"/>
    </row>
    <row r="938" spans="1:2" x14ac:dyDescent="0.3">
      <c r="A938" s="44"/>
      <c r="B938" s="44"/>
    </row>
    <row r="939" spans="1:2" x14ac:dyDescent="0.3">
      <c r="A939" s="44"/>
      <c r="B939" s="44"/>
    </row>
    <row r="940" spans="1:2" x14ac:dyDescent="0.3">
      <c r="A940" s="44"/>
      <c r="B940" s="44"/>
    </row>
    <row r="941" spans="1:2" x14ac:dyDescent="0.3">
      <c r="A941" s="44"/>
      <c r="B941" s="44"/>
    </row>
    <row r="942" spans="1:2" x14ac:dyDescent="0.3">
      <c r="A942" s="44"/>
      <c r="B942" s="44"/>
    </row>
    <row r="943" spans="1:2" x14ac:dyDescent="0.3">
      <c r="A943" s="44"/>
      <c r="B943" s="44"/>
    </row>
    <row r="944" spans="1:2" x14ac:dyDescent="0.3">
      <c r="A944" s="44"/>
      <c r="B944" s="44"/>
    </row>
    <row r="945" spans="1:2" x14ac:dyDescent="0.3">
      <c r="A945" s="44"/>
      <c r="B945" s="44"/>
    </row>
    <row r="946" spans="1:2" x14ac:dyDescent="0.3">
      <c r="A946" s="44"/>
      <c r="B946" s="44"/>
    </row>
    <row r="947" spans="1:2" x14ac:dyDescent="0.3">
      <c r="A947" s="44"/>
      <c r="B947" s="44"/>
    </row>
    <row r="948" spans="1:2" x14ac:dyDescent="0.3">
      <c r="A948" s="44"/>
      <c r="B948" s="44"/>
    </row>
    <row r="949" spans="1:2" x14ac:dyDescent="0.3">
      <c r="A949" s="44"/>
      <c r="B949" s="44"/>
    </row>
    <row r="950" spans="1:2" x14ac:dyDescent="0.3">
      <c r="A950" s="44"/>
      <c r="B950" s="44"/>
    </row>
    <row r="951" spans="1:2" x14ac:dyDescent="0.3">
      <c r="A951" s="44"/>
      <c r="B951" s="44"/>
    </row>
    <row r="952" spans="1:2" x14ac:dyDescent="0.3">
      <c r="A952" s="44"/>
      <c r="B952" s="44"/>
    </row>
    <row r="953" spans="1:2" x14ac:dyDescent="0.3">
      <c r="A953" s="44"/>
      <c r="B953" s="44"/>
    </row>
    <row r="954" spans="1:2" x14ac:dyDescent="0.3">
      <c r="A954" s="44"/>
      <c r="B954" s="44"/>
    </row>
    <row r="955" spans="1:2" x14ac:dyDescent="0.3">
      <c r="A955" s="44"/>
      <c r="B955" s="44"/>
    </row>
    <row r="956" spans="1:2" x14ac:dyDescent="0.3">
      <c r="A956" s="44"/>
      <c r="B956" s="44"/>
    </row>
    <row r="957" spans="1:2" x14ac:dyDescent="0.3">
      <c r="A957" s="44"/>
      <c r="B957" s="44"/>
    </row>
    <row r="958" spans="1:2" x14ac:dyDescent="0.3">
      <c r="A958" s="44"/>
      <c r="B958" s="44"/>
    </row>
    <row r="959" spans="1:2" x14ac:dyDescent="0.3">
      <c r="A959" s="44"/>
      <c r="B959" s="44"/>
    </row>
    <row r="960" spans="1:2" x14ac:dyDescent="0.3">
      <c r="A960" s="44"/>
      <c r="B960" s="44"/>
    </row>
    <row r="961" spans="1:2" x14ac:dyDescent="0.3">
      <c r="A961" s="44"/>
      <c r="B961" s="44"/>
    </row>
    <row r="962" spans="1:2" x14ac:dyDescent="0.3">
      <c r="A962" s="44"/>
      <c r="B962" s="44"/>
    </row>
    <row r="963" spans="1:2" x14ac:dyDescent="0.3">
      <c r="A963" s="44"/>
      <c r="B963" s="44"/>
    </row>
    <row r="964" spans="1:2" x14ac:dyDescent="0.3">
      <c r="A964" s="44"/>
      <c r="B964" s="44"/>
    </row>
    <row r="965" spans="1:2" x14ac:dyDescent="0.3">
      <c r="A965" s="44"/>
      <c r="B965" s="44"/>
    </row>
    <row r="966" spans="1:2" x14ac:dyDescent="0.3">
      <c r="A966" s="44"/>
      <c r="B966" s="44"/>
    </row>
    <row r="967" spans="1:2" x14ac:dyDescent="0.3">
      <c r="A967" s="44"/>
      <c r="B967" s="44"/>
    </row>
    <row r="968" spans="1:2" x14ac:dyDescent="0.3">
      <c r="A968" s="44"/>
      <c r="B968" s="44"/>
    </row>
    <row r="969" spans="1:2" x14ac:dyDescent="0.3">
      <c r="A969" s="44"/>
      <c r="B969" s="44"/>
    </row>
    <row r="970" spans="1:2" x14ac:dyDescent="0.3">
      <c r="A970" s="44"/>
      <c r="B970" s="44"/>
    </row>
    <row r="971" spans="1:2" x14ac:dyDescent="0.3">
      <c r="A971" s="44"/>
      <c r="B971" s="44"/>
    </row>
    <row r="972" spans="1:2" x14ac:dyDescent="0.3">
      <c r="A972" s="44"/>
      <c r="B972" s="44"/>
    </row>
    <row r="973" spans="1:2" x14ac:dyDescent="0.3">
      <c r="A973" s="44"/>
      <c r="B973" s="44"/>
    </row>
    <row r="974" spans="1:2" x14ac:dyDescent="0.3">
      <c r="A974" s="44"/>
      <c r="B974" s="44"/>
    </row>
    <row r="975" spans="1:2" x14ac:dyDescent="0.3">
      <c r="A975" s="44"/>
      <c r="B975" s="44"/>
    </row>
    <row r="976" spans="1:2" x14ac:dyDescent="0.3">
      <c r="A976" s="44"/>
      <c r="B976" s="44"/>
    </row>
    <row r="977" spans="1:2" x14ac:dyDescent="0.3">
      <c r="A977" s="44"/>
      <c r="B977" s="44"/>
    </row>
    <row r="978" spans="1:2" x14ac:dyDescent="0.3">
      <c r="A978" s="44"/>
      <c r="B978" s="44"/>
    </row>
    <row r="979" spans="1:2" x14ac:dyDescent="0.3">
      <c r="A979" s="44"/>
      <c r="B979" s="44"/>
    </row>
    <row r="980" spans="1:2" x14ac:dyDescent="0.3">
      <c r="A980" s="44"/>
      <c r="B980" s="44"/>
    </row>
    <row r="981" spans="1:2" x14ac:dyDescent="0.3">
      <c r="A981" s="44"/>
      <c r="B981" s="44"/>
    </row>
    <row r="982" spans="1:2" x14ac:dyDescent="0.3">
      <c r="A982" s="44"/>
      <c r="B982" s="44"/>
    </row>
    <row r="983" spans="1:2" x14ac:dyDescent="0.3">
      <c r="A983" s="44"/>
      <c r="B983" s="44"/>
    </row>
    <row r="984" spans="1:2" x14ac:dyDescent="0.3">
      <c r="A984" s="44"/>
      <c r="B984" s="44"/>
    </row>
    <row r="985" spans="1:2" x14ac:dyDescent="0.3">
      <c r="A985" s="44"/>
      <c r="B985" s="44"/>
    </row>
    <row r="986" spans="1:2" x14ac:dyDescent="0.3">
      <c r="A986" s="44"/>
      <c r="B986" s="44"/>
    </row>
    <row r="987" spans="1:2" x14ac:dyDescent="0.3">
      <c r="A987" s="44"/>
      <c r="B987" s="44"/>
    </row>
    <row r="988" spans="1:2" x14ac:dyDescent="0.3">
      <c r="A988" s="44"/>
      <c r="B988" s="44"/>
    </row>
    <row r="989" spans="1:2" x14ac:dyDescent="0.3">
      <c r="A989" s="44"/>
      <c r="B989" s="44"/>
    </row>
    <row r="990" spans="1:2" x14ac:dyDescent="0.3">
      <c r="A990" s="44"/>
      <c r="B990" s="44"/>
    </row>
    <row r="991" spans="1:2" x14ac:dyDescent="0.3">
      <c r="A991" s="44"/>
      <c r="B991" s="44"/>
    </row>
    <row r="992" spans="1:2" x14ac:dyDescent="0.3">
      <c r="A992" s="44"/>
      <c r="B992" s="44"/>
    </row>
    <row r="993" spans="1:2" x14ac:dyDescent="0.3">
      <c r="A993" s="44"/>
      <c r="B993" s="44"/>
    </row>
    <row r="994" spans="1:2" x14ac:dyDescent="0.3">
      <c r="A994" s="44"/>
      <c r="B994" s="44"/>
    </row>
    <row r="995" spans="1:2" x14ac:dyDescent="0.3">
      <c r="A995" s="44"/>
      <c r="B995" s="44"/>
    </row>
    <row r="996" spans="1:2" x14ac:dyDescent="0.3">
      <c r="A996" s="44"/>
      <c r="B996" s="44"/>
    </row>
    <row r="997" spans="1:2" x14ac:dyDescent="0.3">
      <c r="A997" s="44"/>
      <c r="B997" s="44"/>
    </row>
    <row r="998" spans="1:2" x14ac:dyDescent="0.3">
      <c r="A998" s="44"/>
      <c r="B998" s="44"/>
    </row>
    <row r="999" spans="1:2" x14ac:dyDescent="0.3">
      <c r="A999" s="44"/>
      <c r="B999" s="44"/>
    </row>
    <row r="1000" spans="1:2" x14ac:dyDescent="0.3">
      <c r="A1000" s="44"/>
      <c r="B1000" s="44"/>
    </row>
    <row r="1001" spans="1:2" x14ac:dyDescent="0.3">
      <c r="A1001" s="44"/>
      <c r="B1001" s="44"/>
    </row>
    <row r="1002" spans="1:2" x14ac:dyDescent="0.3">
      <c r="A1002" s="44"/>
      <c r="B1002" s="44"/>
    </row>
    <row r="1003" spans="1:2" x14ac:dyDescent="0.3">
      <c r="A1003" s="44"/>
      <c r="B1003" s="44"/>
    </row>
    <row r="1004" spans="1:2" x14ac:dyDescent="0.3">
      <c r="A1004" s="44"/>
      <c r="B1004" s="44"/>
    </row>
    <row r="1005" spans="1:2" x14ac:dyDescent="0.3">
      <c r="A1005" s="44"/>
      <c r="B1005" s="44"/>
    </row>
    <row r="1006" spans="1:2" x14ac:dyDescent="0.3">
      <c r="A1006" s="44"/>
      <c r="B1006" s="44"/>
    </row>
    <row r="1007" spans="1:2" x14ac:dyDescent="0.3">
      <c r="A1007" s="44"/>
      <c r="B1007" s="44"/>
    </row>
    <row r="1008" spans="1:2" x14ac:dyDescent="0.3">
      <c r="A1008" s="44"/>
      <c r="B1008" s="44"/>
    </row>
    <row r="1009" spans="1:2" x14ac:dyDescent="0.3">
      <c r="A1009" s="44"/>
      <c r="B1009" s="44"/>
    </row>
    <row r="1010" spans="1:2" x14ac:dyDescent="0.3">
      <c r="A1010" s="44"/>
      <c r="B1010" s="44"/>
    </row>
    <row r="1011" spans="1:2" x14ac:dyDescent="0.3">
      <c r="A1011" s="44"/>
      <c r="B1011" s="44"/>
    </row>
    <row r="1012" spans="1:2" x14ac:dyDescent="0.3">
      <c r="A1012" s="44"/>
      <c r="B1012" s="44"/>
    </row>
    <row r="1013" spans="1:2" x14ac:dyDescent="0.3">
      <c r="A1013" s="44"/>
      <c r="B1013" s="44"/>
    </row>
    <row r="1014" spans="1:2" x14ac:dyDescent="0.3">
      <c r="A1014" s="44"/>
      <c r="B1014" s="44"/>
    </row>
    <row r="1015" spans="1:2" x14ac:dyDescent="0.3">
      <c r="A1015" s="44"/>
      <c r="B1015" s="44"/>
    </row>
    <row r="1016" spans="1:2" x14ac:dyDescent="0.3">
      <c r="A1016" s="44"/>
      <c r="B1016" s="44"/>
    </row>
    <row r="1017" spans="1:2" x14ac:dyDescent="0.3">
      <c r="A1017" s="44"/>
      <c r="B1017" s="44"/>
    </row>
    <row r="1018" spans="1:2" x14ac:dyDescent="0.3">
      <c r="A1018" s="44"/>
      <c r="B1018" s="44"/>
    </row>
    <row r="1019" spans="1:2" x14ac:dyDescent="0.3">
      <c r="A1019" s="44"/>
      <c r="B1019" s="44"/>
    </row>
    <row r="1020" spans="1:2" x14ac:dyDescent="0.3">
      <c r="A1020" s="44"/>
      <c r="B1020" s="44"/>
    </row>
    <row r="1021" spans="1:2" x14ac:dyDescent="0.3">
      <c r="A1021" s="44"/>
      <c r="B1021" s="44"/>
    </row>
    <row r="1022" spans="1:2" x14ac:dyDescent="0.3">
      <c r="A1022" s="44"/>
      <c r="B1022" s="44"/>
    </row>
    <row r="1023" spans="1:2" x14ac:dyDescent="0.3">
      <c r="A1023" s="44"/>
      <c r="B1023" s="44"/>
    </row>
    <row r="1024" spans="1:2" x14ac:dyDescent="0.3">
      <c r="A1024" s="44"/>
      <c r="B1024" s="44"/>
    </row>
    <row r="1025" spans="1:2" x14ac:dyDescent="0.3">
      <c r="A1025" s="44"/>
      <c r="B1025" s="44"/>
    </row>
    <row r="1026" spans="1:2" x14ac:dyDescent="0.3">
      <c r="A1026" s="44"/>
      <c r="B1026" s="44"/>
    </row>
    <row r="1027" spans="1:2" x14ac:dyDescent="0.3">
      <c r="A1027" s="44"/>
      <c r="B1027" s="44"/>
    </row>
    <row r="1028" spans="1:2" x14ac:dyDescent="0.3">
      <c r="A1028" s="44"/>
      <c r="B1028" s="44"/>
    </row>
    <row r="1029" spans="1:2" x14ac:dyDescent="0.3">
      <c r="A1029" s="44"/>
      <c r="B1029" s="44"/>
    </row>
    <row r="1030" spans="1:2" x14ac:dyDescent="0.3">
      <c r="A1030" s="44"/>
      <c r="B1030" s="44"/>
    </row>
    <row r="1031" spans="1:2" x14ac:dyDescent="0.3">
      <c r="A1031" s="44"/>
      <c r="B1031" s="44"/>
    </row>
    <row r="1032" spans="1:2" x14ac:dyDescent="0.3">
      <c r="A1032" s="44"/>
      <c r="B1032" s="44"/>
    </row>
    <row r="1033" spans="1:2" x14ac:dyDescent="0.3">
      <c r="A1033" s="44"/>
      <c r="B1033" s="44"/>
    </row>
    <row r="1034" spans="1:2" x14ac:dyDescent="0.3">
      <c r="A1034" s="44"/>
      <c r="B1034" s="44"/>
    </row>
    <row r="1035" spans="1:2" x14ac:dyDescent="0.3">
      <c r="A1035" s="44"/>
      <c r="B1035" s="44"/>
    </row>
    <row r="1036" spans="1:2" x14ac:dyDescent="0.3">
      <c r="A1036" s="44"/>
      <c r="B1036" s="44"/>
    </row>
    <row r="1037" spans="1:2" x14ac:dyDescent="0.3">
      <c r="A1037" s="44"/>
      <c r="B1037" s="44"/>
    </row>
    <row r="1038" spans="1:2" x14ac:dyDescent="0.3">
      <c r="A1038" s="44"/>
      <c r="B1038" s="44"/>
    </row>
    <row r="1039" spans="1:2" x14ac:dyDescent="0.3">
      <c r="A1039" s="44"/>
      <c r="B1039" s="44"/>
    </row>
    <row r="1040" spans="1:2" x14ac:dyDescent="0.3">
      <c r="A1040" s="44"/>
      <c r="B1040" s="44"/>
    </row>
    <row r="1041" spans="1:2" x14ac:dyDescent="0.3">
      <c r="A1041" s="44"/>
      <c r="B1041" s="44"/>
    </row>
    <row r="1042" spans="1:2" x14ac:dyDescent="0.3">
      <c r="A1042" s="44"/>
      <c r="B1042" s="44"/>
    </row>
    <row r="1043" spans="1:2" x14ac:dyDescent="0.3">
      <c r="A1043" s="44"/>
      <c r="B1043" s="44"/>
    </row>
    <row r="1044" spans="1:2" x14ac:dyDescent="0.3">
      <c r="A1044" s="44"/>
      <c r="B1044" s="44"/>
    </row>
    <row r="1045" spans="1:2" x14ac:dyDescent="0.3">
      <c r="A1045" s="44"/>
      <c r="B1045" s="44"/>
    </row>
    <row r="1046" spans="1:2" x14ac:dyDescent="0.3">
      <c r="A1046" s="44"/>
      <c r="B1046" s="44"/>
    </row>
    <row r="1047" spans="1:2" x14ac:dyDescent="0.3">
      <c r="A1047" s="44"/>
      <c r="B1047" s="44"/>
    </row>
    <row r="1048" spans="1:2" x14ac:dyDescent="0.3">
      <c r="A1048" s="44"/>
      <c r="B1048" s="44"/>
    </row>
    <row r="1049" spans="1:2" x14ac:dyDescent="0.3">
      <c r="A1049" s="44"/>
      <c r="B1049" s="44"/>
    </row>
    <row r="1050" spans="1:2" x14ac:dyDescent="0.3">
      <c r="A1050" s="44"/>
      <c r="B1050" s="44"/>
    </row>
    <row r="1051" spans="1:2" x14ac:dyDescent="0.3">
      <c r="A1051" s="44"/>
      <c r="B1051" s="44"/>
    </row>
    <row r="1052" spans="1:2" x14ac:dyDescent="0.3">
      <c r="A1052" s="44"/>
      <c r="B1052" s="44"/>
    </row>
    <row r="1053" spans="1:2" x14ac:dyDescent="0.3">
      <c r="A1053" s="44"/>
      <c r="B1053" s="44"/>
    </row>
    <row r="1054" spans="1:2" x14ac:dyDescent="0.3">
      <c r="A1054" s="44"/>
      <c r="B1054" s="44"/>
    </row>
    <row r="1055" spans="1:2" x14ac:dyDescent="0.3">
      <c r="A1055" s="44"/>
      <c r="B1055" s="44"/>
    </row>
    <row r="1056" spans="1:2" x14ac:dyDescent="0.3">
      <c r="A1056" s="44"/>
      <c r="B1056" s="44"/>
    </row>
    <row r="1057" spans="1:2" x14ac:dyDescent="0.3">
      <c r="A1057" s="44"/>
      <c r="B1057" s="44"/>
    </row>
    <row r="1058" spans="1:2" x14ac:dyDescent="0.3">
      <c r="A1058" s="44"/>
      <c r="B1058" s="44"/>
    </row>
    <row r="1059" spans="1:2" x14ac:dyDescent="0.3">
      <c r="A1059" s="44"/>
      <c r="B1059" s="44"/>
    </row>
    <row r="1060" spans="1:2" x14ac:dyDescent="0.3">
      <c r="A1060" s="44"/>
      <c r="B1060" s="44"/>
    </row>
    <row r="1061" spans="1:2" x14ac:dyDescent="0.3">
      <c r="A1061" s="44"/>
      <c r="B1061" s="44"/>
    </row>
    <row r="1062" spans="1:2" x14ac:dyDescent="0.3">
      <c r="A1062" s="44"/>
      <c r="B1062" s="44"/>
    </row>
    <row r="1063" spans="1:2" x14ac:dyDescent="0.3">
      <c r="A1063" s="44"/>
      <c r="B1063" s="44"/>
    </row>
    <row r="1064" spans="1:2" x14ac:dyDescent="0.3">
      <c r="A1064" s="44"/>
      <c r="B1064" s="44"/>
    </row>
    <row r="1065" spans="1:2" x14ac:dyDescent="0.3">
      <c r="A1065" s="44"/>
      <c r="B1065" s="44"/>
    </row>
    <row r="1066" spans="1:2" x14ac:dyDescent="0.3">
      <c r="A1066" s="44"/>
      <c r="B1066" s="44"/>
    </row>
    <row r="1067" spans="1:2" x14ac:dyDescent="0.3">
      <c r="A1067" s="44"/>
      <c r="B1067" s="44"/>
    </row>
    <row r="1068" spans="1:2" x14ac:dyDescent="0.3">
      <c r="A1068" s="44"/>
      <c r="B1068" s="44"/>
    </row>
    <row r="1069" spans="1:2" x14ac:dyDescent="0.3">
      <c r="A1069" s="44"/>
      <c r="B1069" s="44"/>
    </row>
    <row r="1070" spans="1:2" x14ac:dyDescent="0.3">
      <c r="A1070" s="44"/>
      <c r="B1070" s="44"/>
    </row>
    <row r="1071" spans="1:2" x14ac:dyDescent="0.3">
      <c r="A1071" s="44"/>
      <c r="B1071" s="44"/>
    </row>
    <row r="1072" spans="1:2" x14ac:dyDescent="0.3">
      <c r="A1072" s="44"/>
      <c r="B1072" s="44"/>
    </row>
    <row r="1073" spans="1:2" x14ac:dyDescent="0.3">
      <c r="A1073" s="44"/>
      <c r="B1073" s="44"/>
    </row>
    <row r="1074" spans="1:2" x14ac:dyDescent="0.3">
      <c r="A1074" s="44"/>
      <c r="B1074" s="44"/>
    </row>
    <row r="1075" spans="1:2" x14ac:dyDescent="0.3">
      <c r="A1075" s="44"/>
      <c r="B1075" s="44"/>
    </row>
    <row r="1076" spans="1:2" x14ac:dyDescent="0.3">
      <c r="A1076" s="44"/>
      <c r="B1076" s="44"/>
    </row>
    <row r="1077" spans="1:2" x14ac:dyDescent="0.3">
      <c r="A1077" s="44"/>
      <c r="B1077" s="44"/>
    </row>
    <row r="1078" spans="1:2" x14ac:dyDescent="0.3">
      <c r="A1078" s="44"/>
      <c r="B1078" s="44"/>
    </row>
    <row r="1079" spans="1:2" x14ac:dyDescent="0.3">
      <c r="A1079" s="44"/>
      <c r="B1079" s="44"/>
    </row>
    <row r="1080" spans="1:2" x14ac:dyDescent="0.3">
      <c r="A1080" s="44"/>
      <c r="B1080" s="44"/>
    </row>
    <row r="1081" spans="1:2" x14ac:dyDescent="0.3">
      <c r="A1081" s="44"/>
      <c r="B1081" s="44"/>
    </row>
    <row r="1082" spans="1:2" x14ac:dyDescent="0.3">
      <c r="A1082" s="44"/>
      <c r="B1082" s="44"/>
    </row>
    <row r="1083" spans="1:2" x14ac:dyDescent="0.3">
      <c r="A1083" s="44"/>
      <c r="B1083" s="44"/>
    </row>
    <row r="1084" spans="1:2" x14ac:dyDescent="0.3">
      <c r="A1084" s="44"/>
      <c r="B1084" s="44"/>
    </row>
    <row r="1085" spans="1:2" x14ac:dyDescent="0.3">
      <c r="A1085" s="44"/>
      <c r="B1085" s="44"/>
    </row>
    <row r="1086" spans="1:2" x14ac:dyDescent="0.3">
      <c r="A1086" s="44"/>
      <c r="B1086" s="44"/>
    </row>
    <row r="1087" spans="1:2" x14ac:dyDescent="0.3">
      <c r="A1087" s="44"/>
      <c r="B1087" s="44"/>
    </row>
    <row r="1088" spans="1:2" x14ac:dyDescent="0.3">
      <c r="A1088" s="44"/>
      <c r="B1088" s="44"/>
    </row>
    <row r="1089" spans="1:2" x14ac:dyDescent="0.3">
      <c r="A1089" s="44"/>
      <c r="B1089" s="44"/>
    </row>
    <row r="1090" spans="1:2" x14ac:dyDescent="0.3">
      <c r="A1090" s="44"/>
      <c r="B1090" s="44"/>
    </row>
    <row r="1091" spans="1:2" x14ac:dyDescent="0.3">
      <c r="A1091" s="44"/>
      <c r="B1091" s="44"/>
    </row>
    <row r="1092" spans="1:2" x14ac:dyDescent="0.3">
      <c r="A1092" s="44"/>
      <c r="B1092" s="44"/>
    </row>
    <row r="1093" spans="1:2" x14ac:dyDescent="0.3">
      <c r="A1093" s="44"/>
      <c r="B1093" s="44"/>
    </row>
    <row r="1094" spans="1:2" x14ac:dyDescent="0.3">
      <c r="A1094" s="44"/>
      <c r="B1094" s="44"/>
    </row>
    <row r="1095" spans="1:2" x14ac:dyDescent="0.3">
      <c r="A1095" s="44"/>
      <c r="B1095" s="44"/>
    </row>
    <row r="1096" spans="1:2" x14ac:dyDescent="0.3">
      <c r="A1096" s="44"/>
      <c r="B1096" s="44"/>
    </row>
    <row r="1097" spans="1:2" x14ac:dyDescent="0.3">
      <c r="A1097" s="44"/>
      <c r="B1097" s="44"/>
    </row>
    <row r="1098" spans="1:2" x14ac:dyDescent="0.3">
      <c r="A1098" s="44"/>
      <c r="B1098" s="44"/>
    </row>
    <row r="1099" spans="1:2" x14ac:dyDescent="0.3">
      <c r="A1099" s="44"/>
      <c r="B1099" s="44"/>
    </row>
    <row r="1100" spans="1:2" x14ac:dyDescent="0.3">
      <c r="A1100" s="44"/>
      <c r="B1100" s="44"/>
    </row>
    <row r="1101" spans="1:2" x14ac:dyDescent="0.3">
      <c r="A1101" s="44"/>
      <c r="B1101" s="44"/>
    </row>
    <row r="1102" spans="1:2" x14ac:dyDescent="0.3">
      <c r="A1102" s="44"/>
      <c r="B1102" s="44"/>
    </row>
    <row r="1103" spans="1:2" x14ac:dyDescent="0.3">
      <c r="A1103" s="44"/>
      <c r="B1103" s="44"/>
    </row>
    <row r="1104" spans="1:2" x14ac:dyDescent="0.3">
      <c r="A1104" s="44"/>
      <c r="B1104" s="44"/>
    </row>
    <row r="1105" spans="1:2" x14ac:dyDescent="0.3">
      <c r="A1105" s="44"/>
      <c r="B1105" s="44"/>
    </row>
    <row r="1106" spans="1:2" x14ac:dyDescent="0.3">
      <c r="A1106" s="44"/>
      <c r="B1106" s="44"/>
    </row>
  </sheetData>
  <mergeCells count="35">
    <mergeCell ref="W1:X1"/>
    <mergeCell ref="W3:X3"/>
    <mergeCell ref="S3:T3"/>
    <mergeCell ref="U3:V3"/>
    <mergeCell ref="Y2:Z2"/>
    <mergeCell ref="AA2:AB2"/>
    <mergeCell ref="C2:D2"/>
    <mergeCell ref="E2:F2"/>
    <mergeCell ref="G2:H2"/>
    <mergeCell ref="I2:J2"/>
    <mergeCell ref="K2:L2"/>
    <mergeCell ref="M2:N2"/>
    <mergeCell ref="AC2:AD2"/>
    <mergeCell ref="AE2:AF2"/>
    <mergeCell ref="AG2:AH2"/>
    <mergeCell ref="AI2:AJ2"/>
    <mergeCell ref="C3:D3"/>
    <mergeCell ref="E3:F3"/>
    <mergeCell ref="G3:H3"/>
    <mergeCell ref="I3:J3"/>
    <mergeCell ref="K3:L3"/>
    <mergeCell ref="M3:N3"/>
    <mergeCell ref="O2:P2"/>
    <mergeCell ref="Q2:R2"/>
    <mergeCell ref="S2:T2"/>
    <mergeCell ref="U2:V2"/>
    <mergeCell ref="O3:P3"/>
    <mergeCell ref="Q3:R3"/>
    <mergeCell ref="AK3:AL3"/>
    <mergeCell ref="Y3:Z3"/>
    <mergeCell ref="AC3:AD3"/>
    <mergeCell ref="AE3:AF3"/>
    <mergeCell ref="AG3:AH3"/>
    <mergeCell ref="AI3:AJ3"/>
    <mergeCell ref="AA3:AB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0B6B9-A865-400A-9C8A-DA016BE2BAC9}">
  <dimension ref="D2:AO11"/>
  <sheetViews>
    <sheetView workbookViewId="0">
      <selection activeCell="G9" sqref="G9"/>
    </sheetView>
  </sheetViews>
  <sheetFormatPr defaultColWidth="9.109375" defaultRowHeight="14.4" x14ac:dyDescent="0.3"/>
  <cols>
    <col min="1" max="14" width="9.109375" style="1"/>
    <col min="15" max="15" width="11.5546875" style="1" bestFit="1" customWidth="1"/>
    <col min="16" max="16" width="13.6640625" style="1" bestFit="1" customWidth="1"/>
    <col min="17" max="31" width="9.109375" style="1"/>
    <col min="32" max="32" width="7.6640625" style="1" customWidth="1"/>
    <col min="33" max="16384" width="9.109375" style="1"/>
  </cols>
  <sheetData>
    <row r="2" spans="4:41" ht="15" thickBot="1" x14ac:dyDescent="0.35"/>
    <row r="3" spans="4:41" ht="58.2" thickBot="1" x14ac:dyDescent="0.35">
      <c r="D3" s="75" t="s">
        <v>311</v>
      </c>
      <c r="E3" s="76" t="s">
        <v>310</v>
      </c>
      <c r="F3" s="76" t="s">
        <v>309</v>
      </c>
      <c r="G3" s="76" t="s">
        <v>308</v>
      </c>
      <c r="J3" s="1" t="s">
        <v>144</v>
      </c>
      <c r="K3" s="1" t="s">
        <v>145</v>
      </c>
      <c r="L3" s="1" t="s">
        <v>146</v>
      </c>
      <c r="M3" s="1" t="s">
        <v>147</v>
      </c>
      <c r="N3" s="1" t="s">
        <v>148</v>
      </c>
      <c r="O3" s="1" t="s">
        <v>149</v>
      </c>
      <c r="P3" s="1" t="s">
        <v>150</v>
      </c>
      <c r="S3" s="1" t="s">
        <v>153</v>
      </c>
      <c r="T3" s="1" t="s">
        <v>149</v>
      </c>
      <c r="U3" s="1" t="s">
        <v>155</v>
      </c>
      <c r="V3" s="1" t="s">
        <v>156</v>
      </c>
      <c r="W3" s="1" t="s">
        <v>147</v>
      </c>
      <c r="X3" s="1" t="s">
        <v>154</v>
      </c>
      <c r="Y3" s="1" t="s">
        <v>150</v>
      </c>
      <c r="Z3" s="1" t="s">
        <v>145</v>
      </c>
      <c r="AA3" s="1" t="s">
        <v>144</v>
      </c>
      <c r="AE3" s="1" t="s">
        <v>153</v>
      </c>
      <c r="AF3" s="1" t="s">
        <v>144</v>
      </c>
      <c r="AG3" s="1" t="s">
        <v>160</v>
      </c>
      <c r="AH3" s="1" t="s">
        <v>161</v>
      </c>
      <c r="AI3" s="1" t="s">
        <v>162</v>
      </c>
      <c r="AJ3" s="1" t="s">
        <v>163</v>
      </c>
      <c r="AK3" s="1" t="s">
        <v>164</v>
      </c>
      <c r="AL3" s="1" t="s">
        <v>147</v>
      </c>
      <c r="AM3" s="1" t="s">
        <v>149</v>
      </c>
      <c r="AN3" s="1" t="s">
        <v>154</v>
      </c>
      <c r="AO3" s="1" t="s">
        <v>150</v>
      </c>
    </row>
    <row r="4" spans="4:41" ht="29.4" thickBot="1" x14ac:dyDescent="0.35">
      <c r="D4" s="77">
        <v>0</v>
      </c>
      <c r="E4" s="78">
        <v>133.33000000000001</v>
      </c>
      <c r="F4" s="78">
        <v>4.97</v>
      </c>
      <c r="G4" s="78">
        <v>100</v>
      </c>
      <c r="J4" s="1" t="s">
        <v>151</v>
      </c>
      <c r="K4" s="1">
        <v>0</v>
      </c>
      <c r="L4" s="1">
        <v>133.33000000000001</v>
      </c>
      <c r="M4" s="1">
        <v>26.85</v>
      </c>
      <c r="N4" s="1">
        <v>4.97</v>
      </c>
      <c r="O4" s="1">
        <v>65.91</v>
      </c>
      <c r="P4" s="1">
        <v>1.62</v>
      </c>
      <c r="S4" s="1" t="s">
        <v>130</v>
      </c>
      <c r="T4" s="1">
        <v>65.91</v>
      </c>
      <c r="U4" s="1">
        <v>133.33000000000001</v>
      </c>
      <c r="V4" s="1">
        <v>4.97</v>
      </c>
      <c r="W4" s="1">
        <v>26.85</v>
      </c>
      <c r="X4" s="1">
        <v>3.06</v>
      </c>
      <c r="Y4" s="1">
        <v>1.62</v>
      </c>
      <c r="Z4" s="1">
        <v>0</v>
      </c>
      <c r="AA4" s="1" t="s">
        <v>151</v>
      </c>
      <c r="AE4" s="79" t="s">
        <v>136</v>
      </c>
      <c r="AF4" s="80" t="s">
        <v>165</v>
      </c>
      <c r="AG4" s="80">
        <v>20</v>
      </c>
      <c r="AH4" s="80" t="s">
        <v>166</v>
      </c>
      <c r="AI4" s="80">
        <v>2</v>
      </c>
      <c r="AJ4" s="80">
        <v>118.95</v>
      </c>
      <c r="AK4" s="80">
        <v>7.07</v>
      </c>
      <c r="AL4" s="80">
        <v>16.82</v>
      </c>
      <c r="AM4" s="80">
        <v>57.4</v>
      </c>
      <c r="AN4" s="80">
        <v>2.98</v>
      </c>
      <c r="AO4" s="81">
        <v>2.38</v>
      </c>
    </row>
    <row r="5" spans="4:41" ht="15" thickBot="1" x14ac:dyDescent="0.35">
      <c r="D5" s="77">
        <v>0.05</v>
      </c>
      <c r="E5" s="78">
        <v>123.39</v>
      </c>
      <c r="F5" s="78">
        <v>4.58</v>
      </c>
      <c r="G5" s="78">
        <v>92.54</v>
      </c>
      <c r="J5" s="1" t="s">
        <v>151</v>
      </c>
      <c r="K5" s="1">
        <v>5</v>
      </c>
      <c r="L5" s="1">
        <v>123.39</v>
      </c>
      <c r="M5" s="1">
        <v>26.93</v>
      </c>
      <c r="N5" s="1">
        <v>4.58</v>
      </c>
      <c r="O5" s="1">
        <v>32.15</v>
      </c>
      <c r="P5" s="1">
        <v>1.42</v>
      </c>
      <c r="S5" s="1" t="s">
        <v>131</v>
      </c>
      <c r="T5" s="1">
        <v>33.15</v>
      </c>
      <c r="U5" s="1">
        <v>123.39</v>
      </c>
      <c r="V5" s="1">
        <v>4.58</v>
      </c>
      <c r="W5" s="1">
        <v>26.93</v>
      </c>
      <c r="X5" s="1">
        <v>3.24</v>
      </c>
      <c r="Y5" s="1">
        <v>1.42</v>
      </c>
      <c r="Z5" s="1">
        <v>5</v>
      </c>
      <c r="AA5" s="1" t="s">
        <v>151</v>
      </c>
      <c r="AE5" s="82" t="s">
        <v>157</v>
      </c>
      <c r="AF5" s="1" t="s">
        <v>165</v>
      </c>
      <c r="AG5" s="1">
        <v>20</v>
      </c>
      <c r="AH5" s="1" t="s">
        <v>167</v>
      </c>
      <c r="AI5" s="1">
        <v>2</v>
      </c>
      <c r="AJ5" s="1">
        <v>100.94</v>
      </c>
      <c r="AK5" s="1">
        <v>12.39</v>
      </c>
      <c r="AL5" s="1">
        <v>8.14</v>
      </c>
      <c r="AM5" s="1">
        <v>22.46</v>
      </c>
      <c r="AN5" s="1">
        <v>5.05</v>
      </c>
      <c r="AO5" s="83">
        <v>2.4500000000000002</v>
      </c>
    </row>
    <row r="6" spans="4:41" ht="15" thickBot="1" x14ac:dyDescent="0.35">
      <c r="D6" s="77">
        <v>0.1</v>
      </c>
      <c r="E6" s="78">
        <v>84.85</v>
      </c>
      <c r="F6" s="78">
        <v>3.15</v>
      </c>
      <c r="G6" s="78">
        <v>63.64</v>
      </c>
      <c r="J6" s="1" t="s">
        <v>151</v>
      </c>
      <c r="K6" s="1">
        <v>10</v>
      </c>
      <c r="L6" s="1">
        <v>84.85</v>
      </c>
      <c r="M6" s="1">
        <v>26.92</v>
      </c>
      <c r="N6" s="1">
        <v>3.15</v>
      </c>
      <c r="O6" s="1">
        <v>34.04</v>
      </c>
      <c r="P6" s="1">
        <v>1.45</v>
      </c>
      <c r="S6" s="1" t="s">
        <v>132</v>
      </c>
      <c r="T6" s="1">
        <v>32.04</v>
      </c>
      <c r="U6" s="1">
        <v>84.85</v>
      </c>
      <c r="V6" s="1">
        <v>3.15</v>
      </c>
      <c r="W6" s="1">
        <v>26.92</v>
      </c>
      <c r="X6" s="1">
        <v>2.17</v>
      </c>
      <c r="Y6" s="1">
        <v>1.45</v>
      </c>
      <c r="Z6" s="1">
        <v>10</v>
      </c>
      <c r="AA6" s="1" t="s">
        <v>151</v>
      </c>
      <c r="AE6" s="84" t="s">
        <v>158</v>
      </c>
      <c r="AF6" s="85" t="s">
        <v>165</v>
      </c>
      <c r="AG6" s="85">
        <v>20</v>
      </c>
      <c r="AH6" s="85" t="s">
        <v>168</v>
      </c>
      <c r="AI6" s="85">
        <v>2</v>
      </c>
      <c r="AJ6" s="85">
        <v>145.54</v>
      </c>
      <c r="AK6" s="85">
        <v>11.76</v>
      </c>
      <c r="AL6" s="85">
        <v>12.37</v>
      </c>
      <c r="AM6" s="85">
        <v>50.4</v>
      </c>
      <c r="AN6" s="85">
        <v>3.61</v>
      </c>
      <c r="AO6" s="86">
        <v>3.26</v>
      </c>
    </row>
    <row r="7" spans="4:41" ht="15" thickBot="1" x14ac:dyDescent="0.35">
      <c r="D7" s="77">
        <v>0.15</v>
      </c>
      <c r="E7" s="78">
        <v>53.02</v>
      </c>
      <c r="F7" s="78">
        <v>2.2400000000000002</v>
      </c>
      <c r="G7" s="78">
        <v>39.770000000000003</v>
      </c>
      <c r="J7" s="1" t="s">
        <v>151</v>
      </c>
      <c r="K7" s="1">
        <v>15</v>
      </c>
      <c r="L7" s="1">
        <v>53.02</v>
      </c>
      <c r="M7" s="1">
        <v>23.71</v>
      </c>
      <c r="N7" s="1">
        <v>2.2400000000000002</v>
      </c>
      <c r="O7" s="1">
        <v>31.78</v>
      </c>
      <c r="P7" s="1">
        <v>1.54</v>
      </c>
      <c r="S7" s="1" t="s">
        <v>133</v>
      </c>
      <c r="T7" s="1">
        <v>31.78</v>
      </c>
      <c r="U7" s="1">
        <v>53.02</v>
      </c>
      <c r="V7" s="1">
        <v>2.2400000000000002</v>
      </c>
      <c r="W7" s="1">
        <v>23.71</v>
      </c>
      <c r="X7" s="1">
        <v>1.45</v>
      </c>
      <c r="Y7" s="1">
        <v>1.54</v>
      </c>
      <c r="Z7" s="1">
        <v>15</v>
      </c>
      <c r="AA7" s="1" t="s">
        <v>151</v>
      </c>
      <c r="AE7" s="79" t="s">
        <v>159</v>
      </c>
      <c r="AF7" s="80" t="s">
        <v>165</v>
      </c>
      <c r="AG7" s="80">
        <v>25</v>
      </c>
      <c r="AH7" s="80" t="s">
        <v>168</v>
      </c>
      <c r="AI7" s="80">
        <v>3</v>
      </c>
      <c r="AJ7" s="80">
        <v>138.35</v>
      </c>
      <c r="AK7" s="80">
        <v>5.39</v>
      </c>
      <c r="AL7" s="80">
        <v>25.66</v>
      </c>
      <c r="AM7" s="80">
        <v>42.66</v>
      </c>
      <c r="AN7" s="80">
        <v>3.02</v>
      </c>
      <c r="AO7" s="81">
        <v>1.79</v>
      </c>
    </row>
    <row r="8" spans="4:41" ht="28.8" x14ac:dyDescent="0.3">
      <c r="J8" s="1" t="s">
        <v>152</v>
      </c>
      <c r="K8" s="1">
        <v>0</v>
      </c>
      <c r="L8" s="1">
        <v>97.67</v>
      </c>
      <c r="M8" s="1">
        <v>15.1</v>
      </c>
      <c r="N8" s="1">
        <v>6.47</v>
      </c>
      <c r="O8" s="1">
        <v>23.28</v>
      </c>
      <c r="P8" s="1">
        <v>1.64</v>
      </c>
      <c r="S8" s="1" t="s">
        <v>138</v>
      </c>
      <c r="T8" s="1">
        <v>23.28</v>
      </c>
      <c r="U8" s="1">
        <v>97.67</v>
      </c>
      <c r="V8" s="1">
        <v>6.47</v>
      </c>
      <c r="W8" s="1">
        <v>15.1</v>
      </c>
      <c r="X8" s="1">
        <v>3.94</v>
      </c>
      <c r="Y8" s="1">
        <v>1.64</v>
      </c>
      <c r="Z8" s="1">
        <v>0</v>
      </c>
      <c r="AA8" s="1" t="s">
        <v>152</v>
      </c>
      <c r="AE8" s="82" t="s">
        <v>136</v>
      </c>
      <c r="AF8" s="1" t="s">
        <v>165</v>
      </c>
      <c r="AG8" s="1">
        <v>20</v>
      </c>
      <c r="AH8" s="1" t="s">
        <v>166</v>
      </c>
      <c r="AI8" s="1">
        <v>3</v>
      </c>
      <c r="AJ8" s="1">
        <v>147.65</v>
      </c>
      <c r="AK8" s="1">
        <v>7.31</v>
      </c>
      <c r="AL8" s="1">
        <v>20.190000000000001</v>
      </c>
      <c r="AM8" s="1">
        <v>45.85</v>
      </c>
      <c r="AN8" s="1">
        <v>3.53</v>
      </c>
      <c r="AO8" s="83">
        <v>2.0699999999999998</v>
      </c>
    </row>
    <row r="9" spans="4:41" ht="29.4" thickBot="1" x14ac:dyDescent="0.35">
      <c r="J9" s="1" t="s">
        <v>152</v>
      </c>
      <c r="K9" s="1">
        <v>5</v>
      </c>
      <c r="L9" s="1">
        <v>92.95</v>
      </c>
      <c r="M9" s="1">
        <v>7.98</v>
      </c>
      <c r="N9" s="1">
        <v>11.65</v>
      </c>
      <c r="O9" s="1">
        <v>23.57</v>
      </c>
      <c r="P9" s="1">
        <v>2.57</v>
      </c>
      <c r="S9" s="1" t="s">
        <v>139</v>
      </c>
      <c r="T9" s="1">
        <v>23.57</v>
      </c>
      <c r="U9" s="1">
        <v>92.95</v>
      </c>
      <c r="V9" s="1">
        <v>11.65</v>
      </c>
      <c r="W9" s="1">
        <v>7.98</v>
      </c>
      <c r="X9" s="1">
        <v>4.53</v>
      </c>
      <c r="Y9" s="1">
        <v>2.57</v>
      </c>
      <c r="Z9" s="1">
        <v>5</v>
      </c>
      <c r="AA9" s="1" t="s">
        <v>152</v>
      </c>
      <c r="AE9" s="84" t="s">
        <v>137</v>
      </c>
      <c r="AF9" s="85" t="s">
        <v>165</v>
      </c>
      <c r="AG9" s="85">
        <v>20</v>
      </c>
      <c r="AH9" s="85" t="s">
        <v>167</v>
      </c>
      <c r="AI9" s="85">
        <v>3</v>
      </c>
      <c r="AJ9" s="85">
        <v>147.63999999999999</v>
      </c>
      <c r="AK9" s="85">
        <v>6.16</v>
      </c>
      <c r="AL9" s="85">
        <v>23.98</v>
      </c>
      <c r="AM9" s="85">
        <v>36.92</v>
      </c>
      <c r="AN9" s="85">
        <v>3.59</v>
      </c>
      <c r="AO9" s="86">
        <v>1.71</v>
      </c>
    </row>
    <row r="10" spans="4:41" ht="28.8" x14ac:dyDescent="0.3">
      <c r="J10" s="1" t="s">
        <v>152</v>
      </c>
      <c r="K10" s="1">
        <v>10</v>
      </c>
      <c r="L10" s="1">
        <v>87.79</v>
      </c>
      <c r="M10" s="1">
        <v>6.23</v>
      </c>
      <c r="N10" s="1">
        <v>14.08</v>
      </c>
      <c r="O10" s="1">
        <v>18.45</v>
      </c>
      <c r="P10" s="1">
        <v>4.25</v>
      </c>
      <c r="S10" s="1" t="s">
        <v>140</v>
      </c>
      <c r="T10" s="1">
        <v>18.45</v>
      </c>
      <c r="U10" s="1">
        <v>87.79</v>
      </c>
      <c r="V10" s="1">
        <v>14.08</v>
      </c>
      <c r="W10" s="1">
        <v>6.23</v>
      </c>
      <c r="X10" s="1">
        <v>3.32</v>
      </c>
      <c r="Y10" s="1">
        <v>4.25</v>
      </c>
      <c r="Z10" s="1">
        <v>10</v>
      </c>
      <c r="AA10" s="1" t="s">
        <v>152</v>
      </c>
      <c r="AE10" s="79" t="s">
        <v>134</v>
      </c>
      <c r="AF10" s="80" t="s">
        <v>169</v>
      </c>
      <c r="AG10" s="80">
        <v>20</v>
      </c>
      <c r="AH10" s="80" t="s">
        <v>166</v>
      </c>
      <c r="AI10" s="80">
        <v>2</v>
      </c>
      <c r="AJ10" s="80">
        <v>83.95</v>
      </c>
      <c r="AK10" s="80">
        <v>7.96</v>
      </c>
      <c r="AL10" s="80">
        <v>10.55</v>
      </c>
      <c r="AM10" s="80">
        <v>28.59</v>
      </c>
      <c r="AN10" s="80">
        <v>3.54</v>
      </c>
      <c r="AO10" s="81">
        <v>2.25</v>
      </c>
    </row>
    <row r="11" spans="4:41" ht="29.4" thickBot="1" x14ac:dyDescent="0.35">
      <c r="J11" s="1" t="s">
        <v>152</v>
      </c>
      <c r="K11" s="1">
        <v>15</v>
      </c>
      <c r="L11" s="1">
        <v>83.74</v>
      </c>
      <c r="M11" s="1">
        <v>4.2699999999999996</v>
      </c>
      <c r="N11" s="1">
        <v>19.63</v>
      </c>
      <c r="O11" s="1">
        <v>16.11</v>
      </c>
      <c r="P11" s="1">
        <v>5.25</v>
      </c>
      <c r="S11" s="1" t="s">
        <v>141</v>
      </c>
      <c r="T11" s="1">
        <v>16.11</v>
      </c>
      <c r="U11" s="1">
        <v>83.74</v>
      </c>
      <c r="V11" s="1">
        <v>19.63</v>
      </c>
      <c r="W11" s="1">
        <v>4.2699999999999996</v>
      </c>
      <c r="X11" s="1">
        <v>3.74</v>
      </c>
      <c r="Y11" s="1">
        <v>5.25</v>
      </c>
      <c r="Z11" s="1">
        <v>15</v>
      </c>
      <c r="AA11" s="1" t="s">
        <v>152</v>
      </c>
      <c r="AE11" s="84" t="s">
        <v>135</v>
      </c>
      <c r="AF11" s="85" t="s">
        <v>169</v>
      </c>
      <c r="AG11" s="85">
        <v>20</v>
      </c>
      <c r="AH11" s="85" t="s">
        <v>167</v>
      </c>
      <c r="AI11" s="85">
        <v>2</v>
      </c>
      <c r="AJ11" s="85">
        <v>91.35</v>
      </c>
      <c r="AK11" s="85">
        <v>5.19</v>
      </c>
      <c r="AL11" s="85">
        <v>17.61</v>
      </c>
      <c r="AM11" s="85">
        <v>25.77</v>
      </c>
      <c r="AN11" s="85">
        <v>2.88</v>
      </c>
      <c r="AO11" s="86">
        <v>1.8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B1</vt:lpstr>
      <vt:lpstr>concrete cover </vt:lpstr>
      <vt:lpstr>rebar </vt:lpstr>
      <vt:lpstr>bond </vt:lpstr>
      <vt:lpstr>B2</vt:lpstr>
      <vt:lpstr>B3-B4</vt:lpstr>
      <vt:lpstr>B1B2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pahlavan</dc:creator>
  <cp:lastModifiedBy>m pahlavan</cp:lastModifiedBy>
  <dcterms:created xsi:type="dcterms:W3CDTF">2025-04-08T09:53:52Z</dcterms:created>
  <dcterms:modified xsi:type="dcterms:W3CDTF">2026-03-24T15:31:34Z</dcterms:modified>
</cp:coreProperties>
</file>